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6DE5E11-A697-4329-A65E-C80EA0DEB2B7}" xr6:coauthVersionLast="47" xr6:coauthVersionMax="47" xr10:uidLastSave="{00000000-0000-0000-0000-000000000000}"/>
  <bookViews>
    <workbookView xWindow="0" yWindow="1968" windowWidth="17280" windowHeight="8964" firstSheet="4" activeTab="4" xr2:uid="{00000000-000D-0000-FFFF-FFFF00000000}"/>
  </bookViews>
  <sheets>
    <sheet name="Исходные данные" sheetId="1" r:id="rId1"/>
    <sheet name="Корреляционный анализ" sheetId="3" r:id="rId2"/>
    <sheet name="Скозная регрессия" sheetId="6" r:id="rId3"/>
    <sheet name="Частные Регрессии" sheetId="4" r:id="rId4"/>
    <sheet name="Модель с фикс. эффектами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" roundtripDataSignature="AMtx7mgLZKpz8AQ3REY2PPEWTAvckLdHGw=="/>
    </ext>
  </extLst>
</workbook>
</file>

<file path=xl/calcChain.xml><?xml version="1.0" encoding="utf-8"?>
<calcChain xmlns="http://schemas.openxmlformats.org/spreadsheetml/2006/main">
  <c r="S13" i="7" l="1"/>
  <c r="D12" i="7"/>
  <c r="D9" i="7"/>
  <c r="D6" i="7"/>
  <c r="D11" i="7"/>
  <c r="D10" i="7"/>
  <c r="D8" i="7"/>
  <c r="D7" i="7"/>
  <c r="D5" i="7"/>
  <c r="D4" i="7"/>
  <c r="I30" i="7"/>
  <c r="H30" i="7"/>
  <c r="G30" i="7"/>
  <c r="I29" i="7"/>
  <c r="H29" i="7"/>
  <c r="K29" i="7" s="1"/>
  <c r="G29" i="7"/>
  <c r="I28" i="7"/>
  <c r="H28" i="7"/>
  <c r="G28" i="7"/>
  <c r="I27" i="7"/>
  <c r="H27" i="7"/>
  <c r="G27" i="7"/>
  <c r="I26" i="7"/>
  <c r="H26" i="7"/>
  <c r="K26" i="7" s="1"/>
  <c r="G26" i="7"/>
  <c r="I25" i="7"/>
  <c r="H25" i="7"/>
  <c r="K25" i="7" s="1"/>
  <c r="G25" i="7"/>
  <c r="I24" i="7"/>
  <c r="H24" i="7"/>
  <c r="G24" i="7"/>
  <c r="I23" i="7"/>
  <c r="H23" i="7"/>
  <c r="K23" i="7" s="1"/>
  <c r="G23" i="7"/>
  <c r="I22" i="7"/>
  <c r="H22" i="7"/>
  <c r="K22" i="7" s="1"/>
  <c r="G22" i="7"/>
  <c r="F22" i="7"/>
  <c r="F23" i="7" s="1"/>
  <c r="F24" i="7" s="1"/>
  <c r="F25" i="7" s="1"/>
  <c r="F26" i="7" s="1"/>
  <c r="F27" i="7" s="1"/>
  <c r="F28" i="7" s="1"/>
  <c r="F29" i="7" s="1"/>
  <c r="F30" i="7" s="1"/>
  <c r="I21" i="7"/>
  <c r="H21" i="7"/>
  <c r="K21" i="7" s="1"/>
  <c r="G21" i="7"/>
  <c r="M21" i="7" s="1"/>
  <c r="I20" i="7"/>
  <c r="H20" i="7"/>
  <c r="K20" i="7" s="1"/>
  <c r="M20" i="7" s="1"/>
  <c r="G20" i="7"/>
  <c r="I19" i="7"/>
  <c r="H19" i="7"/>
  <c r="G19" i="7"/>
  <c r="I18" i="7"/>
  <c r="H18" i="7"/>
  <c r="G18" i="7"/>
  <c r="I17" i="7"/>
  <c r="H17" i="7"/>
  <c r="G17" i="7"/>
  <c r="I16" i="7"/>
  <c r="H16" i="7"/>
  <c r="K16" i="7" s="1"/>
  <c r="G16" i="7"/>
  <c r="M16" i="7" s="1"/>
  <c r="I15" i="7"/>
  <c r="H15" i="7"/>
  <c r="G15" i="7"/>
  <c r="I14" i="7"/>
  <c r="H14" i="7"/>
  <c r="G14" i="7"/>
  <c r="I13" i="7"/>
  <c r="H13" i="7"/>
  <c r="K13" i="7" s="1"/>
  <c r="G13" i="7"/>
  <c r="F13" i="7"/>
  <c r="F14" i="7" s="1"/>
  <c r="F15" i="7" s="1"/>
  <c r="F16" i="7" s="1"/>
  <c r="F17" i="7" s="1"/>
  <c r="F18" i="7" s="1"/>
  <c r="F19" i="7" s="1"/>
  <c r="F20" i="7" s="1"/>
  <c r="F21" i="7" s="1"/>
  <c r="I12" i="7"/>
  <c r="H12" i="7"/>
  <c r="K12" i="7" s="1"/>
  <c r="G12" i="7"/>
  <c r="M12" i="7" s="1"/>
  <c r="I11" i="7"/>
  <c r="H11" i="7"/>
  <c r="G11" i="7"/>
  <c r="I10" i="7"/>
  <c r="H10" i="7"/>
  <c r="K10" i="7" s="1"/>
  <c r="G10" i="7"/>
  <c r="M10" i="7" s="1"/>
  <c r="I9" i="7"/>
  <c r="H9" i="7"/>
  <c r="K9" i="7" s="1"/>
  <c r="G9" i="7"/>
  <c r="M9" i="7" s="1"/>
  <c r="I8" i="7"/>
  <c r="H8" i="7"/>
  <c r="K8" i="7" s="1"/>
  <c r="G8" i="7"/>
  <c r="I7" i="7"/>
  <c r="H7" i="7"/>
  <c r="G7" i="7"/>
  <c r="I6" i="7"/>
  <c r="H6" i="7"/>
  <c r="K6" i="7" s="1"/>
  <c r="G6" i="7"/>
  <c r="I5" i="7"/>
  <c r="H5" i="7"/>
  <c r="G5" i="7"/>
  <c r="I4" i="7"/>
  <c r="H4" i="7"/>
  <c r="G4" i="7"/>
  <c r="F4" i="7"/>
  <c r="F5" i="7" s="1"/>
  <c r="F6" i="7" s="1"/>
  <c r="F7" i="7" s="1"/>
  <c r="F8" i="7" s="1"/>
  <c r="F9" i="7" s="1"/>
  <c r="F10" i="7" s="1"/>
  <c r="F11" i="7" s="1"/>
  <c r="F12" i="7" s="1"/>
  <c r="C1" i="6"/>
  <c r="J24" i="7" l="1"/>
  <c r="J5" i="7"/>
  <c r="J12" i="7"/>
  <c r="L12" i="7" s="1"/>
  <c r="M6" i="7"/>
  <c r="M22" i="7"/>
  <c r="J17" i="7"/>
  <c r="L17" i="7" s="1"/>
  <c r="M25" i="7"/>
  <c r="J16" i="7"/>
  <c r="L16" i="7" s="1"/>
  <c r="K19" i="7"/>
  <c r="M23" i="7"/>
  <c r="M29" i="7"/>
  <c r="J25" i="7"/>
  <c r="L25" i="7" s="1"/>
  <c r="J18" i="7"/>
  <c r="L18" i="7" s="1"/>
  <c r="J15" i="7"/>
  <c r="L15" i="7" s="1"/>
  <c r="J6" i="7"/>
  <c r="L6" i="7" s="1"/>
  <c r="K5" i="7"/>
  <c r="M5" i="7" s="1"/>
  <c r="L8" i="7"/>
  <c r="J27" i="7"/>
  <c r="L27" i="7" s="1"/>
  <c r="J23" i="7"/>
  <c r="L23" i="7" s="1"/>
  <c r="J4" i="7"/>
  <c r="L4" i="7" s="1"/>
  <c r="J21" i="7"/>
  <c r="L21" i="7" s="1"/>
  <c r="K4" i="7"/>
  <c r="J20" i="7"/>
  <c r="L20" i="7" s="1"/>
  <c r="L24" i="7"/>
  <c r="M13" i="7"/>
  <c r="K17" i="7"/>
  <c r="M17" i="7" s="1"/>
  <c r="K14" i="7"/>
  <c r="M14" i="7" s="1"/>
  <c r="K18" i="7"/>
  <c r="M18" i="7" s="1"/>
  <c r="M26" i="7"/>
  <c r="J30" i="7"/>
  <c r="L30" i="7" s="1"/>
  <c r="J7" i="7"/>
  <c r="L7" i="7" s="1"/>
  <c r="J11" i="7"/>
  <c r="L11" i="7" s="1"/>
  <c r="M4" i="7"/>
  <c r="J8" i="7"/>
  <c r="K24" i="7"/>
  <c r="M24" i="7" s="1"/>
  <c r="J28" i="7"/>
  <c r="L28" i="7" s="1"/>
  <c r="J29" i="7"/>
  <c r="L29" i="7" s="1"/>
  <c r="K28" i="7"/>
  <c r="M28" i="7" s="1"/>
  <c r="K7" i="7"/>
  <c r="M7" i="7" s="1"/>
  <c r="J9" i="7"/>
  <c r="L9" i="7" s="1"/>
  <c r="K30" i="7"/>
  <c r="M30" i="7" s="1"/>
  <c r="J22" i="7"/>
  <c r="L22" i="7" s="1"/>
  <c r="M19" i="7"/>
  <c r="K15" i="7"/>
  <c r="M15" i="7" s="1"/>
  <c r="J13" i="7"/>
  <c r="L13" i="7" s="1"/>
  <c r="J19" i="7"/>
  <c r="L19" i="7" s="1"/>
  <c r="J26" i="7"/>
  <c r="L26" i="7" s="1"/>
  <c r="K11" i="7"/>
  <c r="M11" i="7" s="1"/>
  <c r="L5" i="7"/>
  <c r="J10" i="7"/>
  <c r="L10" i="7" s="1"/>
  <c r="J14" i="7"/>
  <c r="L14" i="7" s="1"/>
  <c r="M8" i="7"/>
  <c r="K27" i="7"/>
  <c r="M27" i="7" s="1"/>
  <c r="X74" i="4"/>
  <c r="X73" i="4"/>
  <c r="X72" i="4"/>
  <c r="X39" i="4"/>
  <c r="W39" i="4"/>
  <c r="V39" i="4"/>
  <c r="X47" i="4"/>
  <c r="W47" i="4"/>
  <c r="V47" i="4"/>
  <c r="X46" i="4"/>
  <c r="W46" i="4"/>
  <c r="V46" i="4"/>
  <c r="X45" i="4"/>
  <c r="W45" i="4"/>
  <c r="V45" i="4"/>
  <c r="X44" i="4"/>
  <c r="W44" i="4"/>
  <c r="V44" i="4"/>
  <c r="X43" i="4"/>
  <c r="W43" i="4"/>
  <c r="V43" i="4"/>
  <c r="X42" i="4"/>
  <c r="W42" i="4"/>
  <c r="V42" i="4"/>
  <c r="X41" i="4"/>
  <c r="W41" i="4"/>
  <c r="V41" i="4"/>
  <c r="X40" i="4"/>
  <c r="W40" i="4"/>
  <c r="V40" i="4"/>
  <c r="N74" i="4"/>
  <c r="N73" i="4"/>
  <c r="N72" i="4"/>
  <c r="C72" i="4"/>
  <c r="S5" i="7" l="1"/>
  <c r="P5" i="7"/>
  <c r="R5" i="7"/>
  <c r="P4" i="7"/>
  <c r="P7" i="7"/>
  <c r="P6" i="7"/>
  <c r="P24" i="7"/>
  <c r="P23" i="7"/>
  <c r="P25" i="7"/>
  <c r="P22" i="7"/>
  <c r="P16" i="7"/>
  <c r="P15" i="7"/>
  <c r="P14" i="7"/>
  <c r="P13" i="7"/>
  <c r="X81" i="4"/>
  <c r="N81" i="4"/>
  <c r="N39" i="4"/>
  <c r="M39" i="4"/>
  <c r="L39" i="4"/>
  <c r="L47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M47" i="4"/>
  <c r="N47" i="4"/>
  <c r="A39" i="4"/>
  <c r="C74" i="4"/>
  <c r="C73" i="4"/>
  <c r="C81" i="4" s="1"/>
  <c r="B42" i="4"/>
  <c r="C47" i="4"/>
  <c r="A40" i="4"/>
  <c r="B40" i="4"/>
  <c r="C40" i="4"/>
  <c r="A41" i="4"/>
  <c r="B41" i="4"/>
  <c r="C41" i="4"/>
  <c r="A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B39" i="4"/>
  <c r="C39" i="4"/>
  <c r="S11" i="7" l="1"/>
  <c r="F57" i="3"/>
  <c r="H65" i="3"/>
  <c r="G65" i="3"/>
  <c r="T65" i="3" s="1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T63" i="3" s="1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E57" i="3"/>
  <c r="D57" i="3"/>
  <c r="C57" i="3"/>
  <c r="B57" i="3"/>
  <c r="T50" i="3"/>
  <c r="S50" i="3"/>
  <c r="R50" i="3"/>
  <c r="Q50" i="3"/>
  <c r="T49" i="3"/>
  <c r="S49" i="3"/>
  <c r="R49" i="3"/>
  <c r="Q49" i="3"/>
  <c r="T48" i="3"/>
  <c r="S48" i="3"/>
  <c r="R48" i="3"/>
  <c r="Q48" i="3"/>
  <c r="T47" i="3"/>
  <c r="S47" i="3"/>
  <c r="R47" i="3"/>
  <c r="Q47" i="3"/>
  <c r="T46" i="3"/>
  <c r="S46" i="3"/>
  <c r="R46" i="3"/>
  <c r="Q46" i="3"/>
  <c r="T45" i="3"/>
  <c r="S45" i="3"/>
  <c r="R45" i="3"/>
  <c r="Q45" i="3"/>
  <c r="T44" i="3"/>
  <c r="S44" i="3"/>
  <c r="R44" i="3"/>
  <c r="Q44" i="3"/>
  <c r="T43" i="3"/>
  <c r="S43" i="3"/>
  <c r="R43" i="3"/>
  <c r="Q43" i="3"/>
  <c r="T42" i="3"/>
  <c r="S42" i="3"/>
  <c r="R42" i="3"/>
  <c r="Q42" i="3"/>
  <c r="T31" i="3"/>
  <c r="S31" i="3"/>
  <c r="R31" i="3"/>
  <c r="Q31" i="3"/>
  <c r="T30" i="3"/>
  <c r="S30" i="3"/>
  <c r="R30" i="3"/>
  <c r="Q30" i="3"/>
  <c r="T29" i="3"/>
  <c r="S29" i="3"/>
  <c r="R29" i="3"/>
  <c r="Q29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T4" i="3"/>
  <c r="S4" i="3"/>
  <c r="R4" i="3"/>
  <c r="Q4" i="3"/>
  <c r="A57" i="3"/>
  <c r="A58" i="3"/>
  <c r="A59" i="3"/>
  <c r="A60" i="3"/>
  <c r="A61" i="3"/>
  <c r="A62" i="3"/>
  <c r="A63" i="3"/>
  <c r="A64" i="3"/>
  <c r="A65" i="3"/>
  <c r="A66" i="3"/>
  <c r="A56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P56" i="3" s="1"/>
  <c r="O41" i="3"/>
  <c r="O56" i="3" s="1"/>
  <c r="N41" i="3"/>
  <c r="N56" i="3" s="1"/>
  <c r="B1" i="6" s="1"/>
  <c r="M41" i="3"/>
  <c r="M56" i="3" s="1"/>
  <c r="L41" i="3"/>
  <c r="L56" i="3" s="1"/>
  <c r="K41" i="3"/>
  <c r="K56" i="3" s="1"/>
  <c r="J41" i="3"/>
  <c r="J56" i="3" s="1"/>
  <c r="A1" i="6" s="1"/>
  <c r="P31" i="3"/>
  <c r="O31" i="3"/>
  <c r="N31" i="3"/>
  <c r="M31" i="3"/>
  <c r="L31" i="3"/>
  <c r="K31" i="3"/>
  <c r="J31" i="3"/>
  <c r="P30" i="3"/>
  <c r="O30" i="3"/>
  <c r="N30" i="3"/>
  <c r="M30" i="3"/>
  <c r="L30" i="3"/>
  <c r="K30" i="3"/>
  <c r="J30" i="3"/>
  <c r="P29" i="3"/>
  <c r="O29" i="3"/>
  <c r="N29" i="3"/>
  <c r="M29" i="3"/>
  <c r="L29" i="3"/>
  <c r="K29" i="3"/>
  <c r="J29" i="3"/>
  <c r="P28" i="3"/>
  <c r="O28" i="3"/>
  <c r="N28" i="3"/>
  <c r="M28" i="3"/>
  <c r="L28" i="3"/>
  <c r="K28" i="3"/>
  <c r="J28" i="3"/>
  <c r="P27" i="3"/>
  <c r="O27" i="3"/>
  <c r="N27" i="3"/>
  <c r="M27" i="3"/>
  <c r="L27" i="3"/>
  <c r="K27" i="3"/>
  <c r="J27" i="3"/>
  <c r="P26" i="3"/>
  <c r="O26" i="3"/>
  <c r="N26" i="3"/>
  <c r="M26" i="3"/>
  <c r="L26" i="3"/>
  <c r="K26" i="3"/>
  <c r="J26" i="3"/>
  <c r="P25" i="3"/>
  <c r="O25" i="3"/>
  <c r="N25" i="3"/>
  <c r="M25" i="3"/>
  <c r="L25" i="3"/>
  <c r="K25" i="3"/>
  <c r="J25" i="3"/>
  <c r="P24" i="3"/>
  <c r="O24" i="3"/>
  <c r="N24" i="3"/>
  <c r="M24" i="3"/>
  <c r="L24" i="3"/>
  <c r="K24" i="3"/>
  <c r="J24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K4" i="3"/>
  <c r="L4" i="3"/>
  <c r="M4" i="3"/>
  <c r="N4" i="3"/>
  <c r="O4" i="3"/>
  <c r="P4" i="3"/>
  <c r="J4" i="3"/>
  <c r="K3" i="3"/>
  <c r="L3" i="3"/>
  <c r="M3" i="3"/>
  <c r="N3" i="3"/>
  <c r="O3" i="3"/>
  <c r="P3" i="3"/>
  <c r="J3" i="3"/>
  <c r="T64" i="3" l="1"/>
  <c r="O64" i="3"/>
  <c r="S63" i="3"/>
  <c r="K65" i="3"/>
  <c r="M63" i="3"/>
  <c r="O61" i="3"/>
  <c r="J60" i="3"/>
  <c r="A5" i="6" s="1"/>
  <c r="T59" i="3"/>
  <c r="Q62" i="3"/>
  <c r="L58" i="3"/>
  <c r="K61" i="3"/>
  <c r="N64" i="3"/>
  <c r="B9" i="6" s="1"/>
  <c r="R65" i="3"/>
  <c r="C10" i="6" s="1"/>
  <c r="P62" i="3"/>
  <c r="N58" i="3"/>
  <c r="B3" i="6" s="1"/>
  <c r="M59" i="3"/>
  <c r="T60" i="3"/>
  <c r="T58" i="3"/>
  <c r="J57" i="3"/>
  <c r="A2" i="6" s="1"/>
  <c r="P57" i="3"/>
  <c r="M64" i="3"/>
  <c r="O65" i="3"/>
  <c r="J64" i="3"/>
  <c r="A9" i="6" s="1"/>
  <c r="L62" i="3"/>
  <c r="N60" i="3"/>
  <c r="B5" i="6" s="1"/>
  <c r="P58" i="3"/>
  <c r="L63" i="3"/>
  <c r="P59" i="3"/>
  <c r="O57" i="3"/>
  <c r="M65" i="3"/>
  <c r="J62" i="3"/>
  <c r="A7" i="6" s="1"/>
  <c r="P60" i="3"/>
  <c r="M57" i="3"/>
  <c r="N65" i="3"/>
  <c r="B10" i="6" s="1"/>
  <c r="K62" i="3"/>
  <c r="K63" i="3"/>
  <c r="L65" i="3"/>
  <c r="J63" i="3"/>
  <c r="A8" i="6" s="1"/>
  <c r="N59" i="3"/>
  <c r="B4" i="6" s="1"/>
  <c r="R61" i="3"/>
  <c r="C6" i="6" s="1"/>
  <c r="L57" i="3"/>
  <c r="P63" i="3"/>
  <c r="N61" i="3"/>
  <c r="B6" i="6" s="1"/>
  <c r="L59" i="3"/>
  <c r="Q58" i="3"/>
  <c r="K57" i="3"/>
  <c r="P64" i="3"/>
  <c r="O63" i="3"/>
  <c r="N62" i="3"/>
  <c r="B7" i="6" s="1"/>
  <c r="M61" i="3"/>
  <c r="L60" i="3"/>
  <c r="K59" i="3"/>
  <c r="J58" i="3"/>
  <c r="A3" i="6" s="1"/>
  <c r="T62" i="3"/>
  <c r="S65" i="3"/>
  <c r="J61" i="3"/>
  <c r="A6" i="6" s="1"/>
  <c r="L64" i="3"/>
  <c r="O59" i="3"/>
  <c r="N57" i="3"/>
  <c r="B2" i="6" s="1"/>
  <c r="K64" i="3"/>
  <c r="O60" i="3"/>
  <c r="T57" i="3"/>
  <c r="J65" i="3"/>
  <c r="A10" i="6" s="1"/>
  <c r="O62" i="3"/>
  <c r="M60" i="3"/>
  <c r="K58" i="3"/>
  <c r="N63" i="3"/>
  <c r="B8" i="6" s="1"/>
  <c r="L61" i="3"/>
  <c r="K60" i="3"/>
  <c r="J59" i="3"/>
  <c r="A4" i="6" s="1"/>
  <c r="T61" i="3"/>
  <c r="S58" i="3"/>
  <c r="R58" i="3"/>
  <c r="C3" i="6" s="1"/>
  <c r="M58" i="3"/>
  <c r="P61" i="3"/>
  <c r="O58" i="3"/>
  <c r="S57" i="3"/>
  <c r="S59" i="3"/>
  <c r="R62" i="3"/>
  <c r="C7" i="6" s="1"/>
  <c r="S64" i="3"/>
  <c r="Q59" i="3"/>
  <c r="Q65" i="3"/>
  <c r="M62" i="3"/>
  <c r="P65" i="3"/>
  <c r="R57" i="3"/>
  <c r="C2" i="6" s="1"/>
  <c r="Q60" i="3"/>
  <c r="R64" i="3"/>
  <c r="C9" i="6" s="1"/>
  <c r="S60" i="3"/>
  <c r="R59" i="3"/>
  <c r="C4" i="6" s="1"/>
  <c r="S61" i="3"/>
  <c r="S62" i="3"/>
  <c r="Q57" i="3"/>
  <c r="Q63" i="3"/>
  <c r="R60" i="3"/>
  <c r="C5" i="6" s="1"/>
  <c r="R63" i="3"/>
  <c r="C8" i="6" s="1"/>
  <c r="Q61" i="3"/>
  <c r="Q64" i="3"/>
</calcChain>
</file>

<file path=xl/sharedStrings.xml><?xml version="1.0" encoding="utf-8"?>
<sst xmlns="http://schemas.openxmlformats.org/spreadsheetml/2006/main" count="513" uniqueCount="87">
  <si>
    <t>Год</t>
  </si>
  <si>
    <t>Выручка (Y)</t>
  </si>
  <si>
    <t>Себестоимость (X1)</t>
  </si>
  <si>
    <t>Прибыль после налогов (X2)</t>
  </si>
  <si>
    <t>Запасы (X3)</t>
  </si>
  <si>
    <t>Кредиторская задолженность (X4)</t>
  </si>
  <si>
    <t>Собственный капитал (X5)</t>
  </si>
  <si>
    <t>Сумма активов (X6)</t>
  </si>
  <si>
    <t>X5</t>
  </si>
  <si>
    <t xml:space="preserve">Запасы (X3) </t>
  </si>
  <si>
    <t>Лента</t>
  </si>
  <si>
    <t>Магнит</t>
  </si>
  <si>
    <t>Темпы роста</t>
  </si>
  <si>
    <t>Объединенная выборка</t>
  </si>
  <si>
    <t>Относительные пок.</t>
  </si>
  <si>
    <t>Рентабельность продаж</t>
  </si>
  <si>
    <t>Оборачиваемость КЗ</t>
  </si>
  <si>
    <t>Оборачиваемость активов</t>
  </si>
  <si>
    <t>Автономия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</si>
  <si>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</si>
  <si>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</si>
  <si>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</si>
  <si>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</si>
  <si>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</si>
  <si>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</si>
  <si>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</si>
  <si>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</si>
  <si>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</si>
  <si>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</si>
  <si>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</si>
  <si>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</si>
  <si>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</si>
  <si>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</si>
  <si>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</si>
  <si>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</si>
  <si>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</si>
  <si>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</si>
  <si>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</si>
  <si>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</si>
  <si>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</si>
  <si>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</si>
  <si>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</si>
  <si>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</si>
  <si>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Для регрессионной модели без свободного члена</t>
  </si>
  <si>
    <t>Оценка параметров модели с фиксированными эффектами</t>
  </si>
  <si>
    <t>1. Переход к усредненным значениям</t>
  </si>
  <si>
    <t>Y-Yav</t>
  </si>
  <si>
    <t>X4-X4av</t>
  </si>
  <si>
    <t>rSales-rSales av</t>
  </si>
  <si>
    <t xml:space="preserve">Yav </t>
  </si>
  <si>
    <t>X4 av</t>
  </si>
  <si>
    <t>rSales av</t>
  </si>
  <si>
    <t>a(X5 group)= Yav - 0,209634*X4av - 5,564402*rSales av</t>
  </si>
  <si>
    <t>a(X5 group)</t>
  </si>
  <si>
    <t>a(X5 group) - оценка фиксированного эффекта для группы "Х5"</t>
  </si>
  <si>
    <t>a(Лента)= Yav - 0,494317*X4av - 3,137993*rSales av</t>
  </si>
  <si>
    <t>a(Лента) - оценка фиксированного эффекта для группы "Лента"</t>
  </si>
  <si>
    <t>a(Лента)= Yav - 0,226669*X4av - 3,428825*rSales av</t>
  </si>
  <si>
    <t>a(Лента)</t>
  </si>
  <si>
    <t>a(Магнит)</t>
  </si>
  <si>
    <t>Предприятие</t>
  </si>
  <si>
    <t>Темп роста кредиторской задолженности (X4)</t>
  </si>
  <si>
    <t>Темп роста выручки Y</t>
  </si>
  <si>
    <t>Темп роста выручки Y - прогноз (мод. с фик. Эффектами)</t>
  </si>
  <si>
    <t>Темп роста выручки Y - прогноз (мод. сквозной регрессии)</t>
  </si>
  <si>
    <t>Остаток в модели с фикс.эффектами</t>
  </si>
  <si>
    <t xml:space="preserve">Остаток в сквозной модели  </t>
  </si>
  <si>
    <t>RSS (Fixed eff)</t>
  </si>
  <si>
    <t>RSS (pooled)</t>
  </si>
  <si>
    <t>T</t>
  </si>
  <si>
    <t>n</t>
  </si>
  <si>
    <t>k</t>
  </si>
  <si>
    <t>Fsample</t>
  </si>
  <si>
    <t>Fкрит</t>
  </si>
  <si>
    <t>АКФ остатков</t>
  </si>
  <si>
    <t>АКФ ост и регр</t>
  </si>
  <si>
    <t>M(ei)</t>
  </si>
  <si>
    <t>Для темпов роста (без новых переменных)</t>
  </si>
  <si>
    <t>С новыми переменными</t>
  </si>
  <si>
    <t>Проверка</t>
  </si>
  <si>
    <t>Условия Гаусса-Маркова</t>
  </si>
  <si>
    <t>КЗ</t>
  </si>
  <si>
    <t>Рентабельность</t>
  </si>
  <si>
    <t>Фикс эффект</t>
  </si>
  <si>
    <t>Проверка гипотезы о наличии свободных эффектов</t>
  </si>
  <si>
    <t>В модели присутствуют индивидуальные фиксированные эффекты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</si>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</sst>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00"/>
  </numFmts>
  <fonts count="18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i/>
      <sz val="9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0"/>
      <color rgb="FF000000"/>
      <name val="Arial"/>
      <family val="2"/>
      <scheme val="minor"/>
    </font>
    <font>
      <sz val="9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3" fontId="1" fillId="0" borderId="2" xfId="0" applyNumberFormat="1" applyFont="1" applyBorder="1"/>
    <xf numFmtId="3" fontId="2" fillId="0" borderId="2" xfId="0" applyNumberFormat="1" applyFont="1" applyBorder="1"/>
    <xf numFmtId="3" fontId="1" fillId="0" borderId="0" xfId="0" applyNumberFormat="1" applyFont="1"/>
    <xf numFmtId="0" fontId="2" fillId="0" borderId="5" xfId="0" applyFont="1" applyBorder="1" applyAlignment="1">
      <alignment horizontal="center" vertical="center"/>
    </xf>
    <xf numFmtId="3" fontId="1" fillId="0" borderId="4" xfId="0" applyNumberFormat="1" applyFont="1" applyBorder="1"/>
    <xf numFmtId="0" fontId="2" fillId="0" borderId="7" xfId="0" applyFont="1" applyBorder="1" applyAlignment="1">
      <alignment horizontal="center" vertical="center"/>
    </xf>
    <xf numFmtId="3" fontId="1" fillId="0" borderId="6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3" fontId="1" fillId="0" borderId="4" xfId="0" applyNumberFormat="1" applyFont="1" applyBorder="1" applyAlignment="1">
      <alignment horizontal="right" vertical="top"/>
    </xf>
    <xf numFmtId="3" fontId="1" fillId="0" borderId="2" xfId="0" applyNumberFormat="1" applyFont="1" applyBorder="1" applyAlignment="1">
      <alignment horizontal="right" vertical="top"/>
    </xf>
    <xf numFmtId="3" fontId="1" fillId="0" borderId="6" xfId="0" applyNumberFormat="1" applyFont="1" applyBorder="1" applyAlignment="1">
      <alignment horizontal="right" vertical="top"/>
    </xf>
    <xf numFmtId="3" fontId="2" fillId="0" borderId="2" xfId="0" applyNumberFormat="1" applyFont="1" applyBorder="1" applyAlignment="1">
      <alignment horizontal="right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8" xfId="0" applyBorder="1"/>
    <xf numFmtId="0" fontId="7" fillId="0" borderId="9" xfId="0" applyFont="1" applyBorder="1" applyAlignment="1">
      <alignment horizontal="center"/>
    </xf>
    <xf numFmtId="0" fontId="0" fillId="3" borderId="0" xfId="0" applyFill="1"/>
    <xf numFmtId="0" fontId="5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7" fillId="3" borderId="9" xfId="0" applyFont="1" applyFill="1" applyBorder="1" applyAlignment="1">
      <alignment horizontal="left"/>
    </xf>
    <xf numFmtId="164" fontId="0" fillId="0" borderId="0" xfId="1" applyFont="1" applyAlignment="1"/>
    <xf numFmtId="0" fontId="9" fillId="0" borderId="0" xfId="0" applyFont="1"/>
    <xf numFmtId="3" fontId="0" fillId="0" borderId="0" xfId="0" applyNumberFormat="1"/>
    <xf numFmtId="0" fontId="7" fillId="0" borderId="9" xfId="0" applyFont="1" applyBorder="1" applyAlignment="1">
      <alignment horizontal="centerContinuous"/>
    </xf>
    <xf numFmtId="0" fontId="10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Continuous"/>
    </xf>
    <xf numFmtId="0" fontId="0" fillId="4" borderId="0" xfId="0" applyFill="1"/>
    <xf numFmtId="0" fontId="12" fillId="0" borderId="9" xfId="0" applyFont="1" applyBorder="1" applyAlignment="1">
      <alignment horizontal="center"/>
    </xf>
    <xf numFmtId="0" fontId="10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 vertical="top"/>
    </xf>
    <xf numFmtId="0" fontId="13" fillId="0" borderId="0" xfId="0" applyFont="1"/>
    <xf numFmtId="0" fontId="5" fillId="0" borderId="11" xfId="0" applyFont="1" applyBorder="1"/>
    <xf numFmtId="0" fontId="5" fillId="0" borderId="11" xfId="0" applyFont="1" applyBorder="1" applyAlignment="1">
      <alignment horizontal="center" vertical="center" wrapText="1"/>
    </xf>
    <xf numFmtId="0" fontId="0" fillId="5" borderId="0" xfId="0" applyFill="1"/>
    <xf numFmtId="0" fontId="0" fillId="5" borderId="8" xfId="0" applyFill="1" applyBorder="1"/>
    <xf numFmtId="0" fontId="15" fillId="0" borderId="0" xfId="0" applyFont="1"/>
    <xf numFmtId="0" fontId="16" fillId="3" borderId="0" xfId="0" applyFont="1" applyFill="1"/>
    <xf numFmtId="0" fontId="16" fillId="0" borderId="0" xfId="0" applyFont="1"/>
    <xf numFmtId="0" fontId="0" fillId="2" borderId="0" xfId="0" applyFill="1"/>
    <xf numFmtId="0" fontId="0" fillId="6" borderId="0" xfId="0" applyFill="1"/>
    <xf numFmtId="0" fontId="0" fillId="6" borderId="8" xfId="0" applyFill="1" applyBorder="1"/>
    <xf numFmtId="164" fontId="0" fillId="6" borderId="0" xfId="1" applyFont="1" applyFill="1" applyBorder="1" applyAlignment="1"/>
    <xf numFmtId="164" fontId="0" fillId="6" borderId="8" xfId="1" applyFont="1" applyFill="1" applyBorder="1" applyAlignment="1"/>
    <xf numFmtId="165" fontId="0" fillId="0" borderId="0" xfId="0" applyNumberFormat="1"/>
    <xf numFmtId="165" fontId="0" fillId="4" borderId="0" xfId="0" applyNumberFormat="1" applyFill="1"/>
    <xf numFmtId="165" fontId="0" fillId="0" borderId="8" xfId="0" applyNumberFormat="1" applyBorder="1"/>
    <xf numFmtId="165" fontId="0" fillId="0" borderId="10" xfId="0" applyNumberFormat="1" applyBorder="1"/>
    <xf numFmtId="165" fontId="6" fillId="0" borderId="10" xfId="0" applyNumberFormat="1" applyFont="1" applyBorder="1"/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left" vertical="top" wrapText="1"/>
    </xf>
    <xf numFmtId="0" fontId="0" fillId="8" borderId="0" xfId="0" applyFill="1"/>
    <xf numFmtId="0" fontId="0" fillId="0" borderId="11" xfId="0" applyBorder="1"/>
    <xf numFmtId="165" fontId="0" fillId="0" borderId="11" xfId="0" applyNumberFormat="1" applyBorder="1"/>
    <xf numFmtId="0" fontId="17" fillId="0" borderId="11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0" fillId="0" borderId="12" xfId="0" applyBorder="1"/>
    <xf numFmtId="0" fontId="0" fillId="0" borderId="15" xfId="0" applyBorder="1"/>
    <xf numFmtId="0" fontId="0" fillId="0" borderId="17" xfId="0" applyBorder="1"/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/>
    <xf numFmtId="0" fontId="5" fillId="0" borderId="11" xfId="0" applyFont="1" applyBorder="1" applyAlignment="1">
      <alignment wrapText="1"/>
    </xf>
    <xf numFmtId="0" fontId="5" fillId="0" borderId="11" xfId="0" applyFont="1" applyBorder="1" applyAlignment="1">
      <alignment vertical="top" wrapText="1"/>
    </xf>
    <xf numFmtId="164" fontId="0" fillId="6" borderId="11" xfId="1" applyFont="1" applyFill="1" applyBorder="1"/>
    <xf numFmtId="164" fontId="0" fillId="4" borderId="11" xfId="1" applyFont="1" applyFill="1" applyBorder="1"/>
    <xf numFmtId="0" fontId="16" fillId="6" borderId="0" xfId="0" applyFont="1" applyFill="1"/>
    <xf numFmtId="165" fontId="4" fillId="0" borderId="0" xfId="0" applyNumberFormat="1" applyFont="1"/>
    <xf numFmtId="0" fontId="14" fillId="0" borderId="11" xfId="0" applyFont="1" applyBorder="1" applyAlignment="1">
      <alignment horizontal="center" vertical="center" wrapText="1"/>
    </xf>
    <xf numFmtId="165" fontId="0" fillId="6" borderId="0" xfId="0" applyNumberFormat="1" applyFill="1"/>
    <xf numFmtId="165" fontId="0" fillId="4" borderId="0" xfId="0" applyNumberFormat="1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0" borderId="8" xfId="0" applyNumberFormat="1" applyBorder="1" applyAlignment="1">
      <alignment horizontal="left" vertical="top"/>
    </xf>
    <xf numFmtId="165" fontId="0" fillId="4" borderId="8" xfId="0" applyNumberFormat="1" applyFill="1" applyBorder="1" applyAlignment="1">
      <alignment horizontal="left" vertical="top"/>
    </xf>
    <xf numFmtId="165" fontId="0" fillId="6" borderId="0" xfId="0" applyNumberFormat="1" applyFill="1" applyAlignment="1">
      <alignment horizontal="left" vertical="top"/>
    </xf>
    <xf numFmtId="165" fontId="0" fillId="6" borderId="8" xfId="0" applyNumberFormat="1" applyFill="1" applyBorder="1" applyAlignment="1">
      <alignment horizontal="left" vertical="top"/>
    </xf>
    <xf numFmtId="165" fontId="0" fillId="7" borderId="0" xfId="0" applyNumberFormat="1" applyFill="1"/>
    <xf numFmtId="165" fontId="0" fillId="7" borderId="8" xfId="0" applyNumberFormat="1" applyFill="1" applyBorder="1"/>
    <xf numFmtId="165" fontId="0" fillId="6" borderId="8" xfId="0" applyNumberFormat="1" applyFill="1" applyBorder="1"/>
    <xf numFmtId="165" fontId="0" fillId="0" borderId="11" xfId="1" applyNumberFormat="1" applyFont="1" applyFill="1" applyBorder="1" applyAlignment="1"/>
    <xf numFmtId="165" fontId="0" fillId="4" borderId="11" xfId="0" applyNumberForma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6" xfId="0" applyFont="1" applyBorder="1"/>
    <xf numFmtId="0" fontId="0" fillId="0" borderId="18" xfId="0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horizontal="center"/>
    </xf>
    <xf numFmtId="165" fontId="0" fillId="0" borderId="13" xfId="0" applyNumberFormat="1" applyBorder="1" applyAlignment="1"/>
    <xf numFmtId="165" fontId="0" fillId="0" borderId="14" xfId="0" applyNumberFormat="1" applyBorder="1" applyAlignment="1"/>
    <xf numFmtId="165" fontId="0" fillId="0" borderId="0" xfId="0" applyNumberFormat="1" applyAlignment="1">
      <alignment horizontal="center"/>
    </xf>
    <xf numFmtId="165" fontId="0" fillId="0" borderId="0" xfId="0" applyNumberFormat="1" applyAlignment="1"/>
    <xf numFmtId="165" fontId="0" fillId="0" borderId="16" xfId="0" applyNumberFormat="1" applyBorder="1" applyAlignment="1"/>
    <xf numFmtId="165" fontId="0" fillId="0" borderId="18" xfId="0" applyNumberFormat="1" applyBorder="1" applyAlignment="1">
      <alignment horizontal="center"/>
    </xf>
    <xf numFmtId="165" fontId="0" fillId="0" borderId="18" xfId="0" applyNumberFormat="1" applyBorder="1" applyAlignment="1"/>
    <xf numFmtId="165" fontId="0" fillId="0" borderId="19" xfId="0" applyNumberFormat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opLeftCell="A58" workbookViewId="0">
      <selection activeCell="M5" sqref="M5"/>
    </sheetView>
  </sheetViews>
  <sheetFormatPr defaultColWidth="12.6640625" defaultRowHeight="15" customHeight="1" x14ac:dyDescent="0.25"/>
  <cols>
    <col min="1" max="1" width="24.21875" customWidth="1"/>
    <col min="2" max="2" width="11.109375" customWidth="1"/>
    <col min="3" max="3" width="13.44140625" bestFit="1" customWidth="1"/>
    <col min="4" max="4" width="11.77734375" bestFit="1" customWidth="1"/>
    <col min="5" max="6" width="13.44140625" bestFit="1" customWidth="1"/>
    <col min="7" max="13" width="11.109375" customWidth="1"/>
    <col min="14" max="14" width="12.6640625" bestFit="1" customWidth="1"/>
    <col min="15" max="15" width="11.109375" customWidth="1"/>
    <col min="16" max="16" width="12.6640625" bestFit="1" customWidth="1"/>
    <col min="17" max="26" width="11.109375" customWidth="1"/>
  </cols>
  <sheetData>
    <row r="1" spans="1:7" ht="15.75" customHeight="1" x14ac:dyDescent="0.25">
      <c r="B1" s="1" t="s">
        <v>0</v>
      </c>
      <c r="C1" s="2" t="s">
        <v>8</v>
      </c>
      <c r="D1" s="2" t="s">
        <v>10</v>
      </c>
      <c r="E1" s="2" t="s">
        <v>11</v>
      </c>
    </row>
    <row r="2" spans="1:7" ht="15.75" customHeight="1" x14ac:dyDescent="0.25">
      <c r="A2" s="95" t="s">
        <v>1</v>
      </c>
      <c r="B2" s="3">
        <v>2021</v>
      </c>
      <c r="C2" s="4">
        <v>2204819000</v>
      </c>
      <c r="D2" s="5">
        <v>495877663</v>
      </c>
      <c r="E2" s="4">
        <v>1858078950</v>
      </c>
      <c r="F2" s="33"/>
      <c r="G2" s="6"/>
    </row>
    <row r="3" spans="1:7" ht="15.75" customHeight="1" x14ac:dyDescent="0.25">
      <c r="A3" s="96"/>
      <c r="B3" s="7">
        <v>2020</v>
      </c>
      <c r="C3" s="8">
        <v>1978026000</v>
      </c>
      <c r="D3" s="8">
        <v>468171778</v>
      </c>
      <c r="E3" s="8">
        <v>1553777531</v>
      </c>
      <c r="F3" s="33"/>
    </row>
    <row r="4" spans="1:7" ht="15.75" customHeight="1" x14ac:dyDescent="0.25">
      <c r="A4" s="96"/>
      <c r="B4" s="7">
        <v>2019</v>
      </c>
      <c r="C4" s="6">
        <v>1734347000</v>
      </c>
      <c r="D4" s="8">
        <v>445021308</v>
      </c>
      <c r="E4" s="8">
        <v>1368705934</v>
      </c>
      <c r="F4" s="33"/>
    </row>
    <row r="5" spans="1:7" ht="15.75" customHeight="1" x14ac:dyDescent="0.25">
      <c r="A5" s="96"/>
      <c r="B5" s="7">
        <v>2018</v>
      </c>
      <c r="C5" s="8">
        <v>1532537000</v>
      </c>
      <c r="D5" s="8">
        <v>438811980</v>
      </c>
      <c r="E5" s="8">
        <v>1237015457</v>
      </c>
      <c r="F5" s="33"/>
    </row>
    <row r="6" spans="1:7" ht="15.75" customHeight="1" x14ac:dyDescent="0.25">
      <c r="A6" s="96"/>
      <c r="B6" s="7">
        <v>2017</v>
      </c>
      <c r="C6" s="8">
        <v>1295008000</v>
      </c>
      <c r="D6" s="8">
        <v>385130740</v>
      </c>
      <c r="E6" s="8">
        <v>1143314405</v>
      </c>
      <c r="F6" s="33"/>
    </row>
    <row r="7" spans="1:7" ht="15.75" customHeight="1" x14ac:dyDescent="0.25">
      <c r="A7" s="96"/>
      <c r="B7" s="7">
        <v>2016</v>
      </c>
      <c r="C7" s="8">
        <v>1033667000</v>
      </c>
      <c r="D7" s="8">
        <v>351342477</v>
      </c>
      <c r="E7" s="8">
        <v>1074811554</v>
      </c>
      <c r="F7" s="33"/>
    </row>
    <row r="8" spans="1:7" ht="15.75" customHeight="1" x14ac:dyDescent="0.25">
      <c r="A8" s="96"/>
      <c r="B8" s="7">
        <v>2015</v>
      </c>
      <c r="C8" s="8">
        <v>808818000</v>
      </c>
      <c r="D8" s="8">
        <v>288201963</v>
      </c>
      <c r="E8" s="8">
        <v>950613336</v>
      </c>
      <c r="F8" s="33"/>
    </row>
    <row r="9" spans="1:7" ht="15.75" customHeight="1" x14ac:dyDescent="0.25">
      <c r="A9" s="96"/>
      <c r="B9" s="7">
        <v>2014</v>
      </c>
      <c r="C9" s="8">
        <v>633873000</v>
      </c>
      <c r="D9" s="8">
        <v>220337828</v>
      </c>
      <c r="E9" s="8">
        <v>763527252</v>
      </c>
      <c r="F9" s="33"/>
    </row>
    <row r="10" spans="1:7" ht="15.75" customHeight="1" x14ac:dyDescent="0.25">
      <c r="A10" s="96"/>
      <c r="B10" s="7">
        <v>2013</v>
      </c>
      <c r="C10" s="8">
        <v>534560000</v>
      </c>
      <c r="D10" s="8">
        <v>162401063</v>
      </c>
      <c r="E10" s="8">
        <v>579694880</v>
      </c>
      <c r="F10" s="33"/>
    </row>
    <row r="11" spans="1:7" ht="15.75" customHeight="1" x14ac:dyDescent="0.25">
      <c r="A11" s="97"/>
      <c r="B11" s="9">
        <v>2012</v>
      </c>
      <c r="C11" s="10">
        <v>521301947.19471943</v>
      </c>
      <c r="D11" s="10">
        <v>121507007</v>
      </c>
      <c r="E11" s="10">
        <v>448661127</v>
      </c>
      <c r="F11" s="33"/>
    </row>
    <row r="12" spans="1:7" ht="15.75" customHeight="1" x14ac:dyDescent="0.25">
      <c r="A12" s="95" t="s">
        <v>2</v>
      </c>
      <c r="B12" s="3">
        <v>2021</v>
      </c>
      <c r="C12" s="4">
        <v>-1643502000</v>
      </c>
      <c r="D12" s="4">
        <v>-359122559</v>
      </c>
      <c r="E12" s="4">
        <v>-1416814680</v>
      </c>
      <c r="F12" s="33"/>
    </row>
    <row r="13" spans="1:7" ht="15.75" customHeight="1" x14ac:dyDescent="0.25">
      <c r="A13" s="96"/>
      <c r="B13" s="7">
        <v>2020</v>
      </c>
      <c r="C13" s="8">
        <v>-1483406000</v>
      </c>
      <c r="D13" s="8">
        <v>-338847855</v>
      </c>
      <c r="E13" s="8">
        <v>-1188021688</v>
      </c>
      <c r="F13" s="33"/>
    </row>
    <row r="14" spans="1:7" ht="15.75" customHeight="1" x14ac:dyDescent="0.25">
      <c r="A14" s="96"/>
      <c r="B14" s="7">
        <v>2019</v>
      </c>
      <c r="C14" s="8">
        <v>-1301868000</v>
      </c>
      <c r="D14" s="8">
        <v>-322123508</v>
      </c>
      <c r="E14" s="8">
        <v>-1056706053</v>
      </c>
      <c r="F14" s="33"/>
    </row>
    <row r="15" spans="1:7" ht="15.75" customHeight="1" x14ac:dyDescent="0.25">
      <c r="A15" s="96"/>
      <c r="B15" s="7">
        <v>2018</v>
      </c>
      <c r="C15" s="8">
        <v>-1162817000</v>
      </c>
      <c r="D15" s="8">
        <v>-321032078</v>
      </c>
      <c r="E15" s="8">
        <v>-940941519</v>
      </c>
      <c r="F15" s="33"/>
    </row>
    <row r="16" spans="1:7" ht="15.75" customHeight="1" x14ac:dyDescent="0.25">
      <c r="A16" s="96"/>
      <c r="B16" s="7">
        <v>2017</v>
      </c>
      <c r="C16" s="8">
        <v>-1295008000</v>
      </c>
      <c r="D16" s="8">
        <v>-287423892</v>
      </c>
      <c r="E16" s="8">
        <v>-838671511</v>
      </c>
      <c r="F16" s="33"/>
    </row>
    <row r="17" spans="1:6" ht="15.75" customHeight="1" x14ac:dyDescent="0.25">
      <c r="A17" s="96"/>
      <c r="B17" s="7">
        <v>2016</v>
      </c>
      <c r="C17" s="8">
        <v>-783682000</v>
      </c>
      <c r="D17" s="8">
        <v>-266077174</v>
      </c>
      <c r="E17" s="8">
        <v>-779052545</v>
      </c>
      <c r="F17" s="33"/>
    </row>
    <row r="18" spans="1:6" ht="15.75" customHeight="1" x14ac:dyDescent="0.25">
      <c r="A18" s="96"/>
      <c r="B18" s="7">
        <v>2015</v>
      </c>
      <c r="C18" s="8">
        <v>-610428000</v>
      </c>
      <c r="D18" s="8">
        <v>-218682698</v>
      </c>
      <c r="E18" s="8">
        <v>-679792530</v>
      </c>
      <c r="F18" s="33"/>
    </row>
    <row r="19" spans="1:6" ht="15.75" customHeight="1" x14ac:dyDescent="0.25">
      <c r="A19" s="96"/>
      <c r="B19" s="7">
        <v>2014</v>
      </c>
      <c r="C19" s="8">
        <v>-478891000</v>
      </c>
      <c r="D19" s="8">
        <v>-164607284</v>
      </c>
      <c r="E19" s="8">
        <v>-543006689</v>
      </c>
      <c r="F19" s="33"/>
    </row>
    <row r="20" spans="1:6" ht="15.75" customHeight="1" x14ac:dyDescent="0.25">
      <c r="A20" s="96"/>
      <c r="B20" s="7">
        <v>2013</v>
      </c>
      <c r="C20" s="8">
        <v>-534560000</v>
      </c>
      <c r="D20" s="8">
        <v>-133283047</v>
      </c>
      <c r="E20" s="8">
        <v>-414431886</v>
      </c>
      <c r="F20" s="33"/>
    </row>
    <row r="21" spans="1:6" ht="15.75" customHeight="1" x14ac:dyDescent="0.25">
      <c r="A21" s="97"/>
      <c r="B21" s="9">
        <v>2012</v>
      </c>
      <c r="C21" s="10">
        <v>-398384752.47524756</v>
      </c>
      <c r="D21" s="10">
        <v>-100634230</v>
      </c>
      <c r="E21" s="10">
        <v>-329609339</v>
      </c>
      <c r="F21" s="33"/>
    </row>
    <row r="22" spans="1:6" ht="15.75" customHeight="1" x14ac:dyDescent="0.25">
      <c r="A22" s="95" t="s">
        <v>3</v>
      </c>
      <c r="B22" s="11">
        <v>2021</v>
      </c>
      <c r="C22" s="4">
        <v>42738000</v>
      </c>
      <c r="D22" s="4">
        <v>2781787</v>
      </c>
      <c r="E22" s="4">
        <v>48105862</v>
      </c>
      <c r="F22" s="33"/>
    </row>
    <row r="23" spans="1:6" ht="15.75" customHeight="1" x14ac:dyDescent="0.25">
      <c r="A23" s="96"/>
      <c r="B23" s="12">
        <v>2020</v>
      </c>
      <c r="C23" s="8">
        <v>28344000</v>
      </c>
      <c r="D23" s="8">
        <v>14810398</v>
      </c>
      <c r="E23" s="8">
        <v>32993292</v>
      </c>
      <c r="F23" s="33"/>
    </row>
    <row r="24" spans="1:6" ht="15.75" customHeight="1" x14ac:dyDescent="0.25">
      <c r="A24" s="96"/>
      <c r="B24" s="12">
        <v>2019</v>
      </c>
      <c r="C24" s="8">
        <v>19507000</v>
      </c>
      <c r="D24" s="8">
        <v>9146489</v>
      </c>
      <c r="E24" s="8">
        <v>9564222</v>
      </c>
      <c r="F24" s="33"/>
    </row>
    <row r="25" spans="1:6" ht="15.75" customHeight="1" x14ac:dyDescent="0.25">
      <c r="A25" s="96"/>
      <c r="B25" s="12">
        <v>2018</v>
      </c>
      <c r="C25" s="8">
        <v>28642000</v>
      </c>
      <c r="D25" s="8">
        <v>5140245</v>
      </c>
      <c r="E25" s="8">
        <v>24170268</v>
      </c>
      <c r="F25" s="33"/>
    </row>
    <row r="26" spans="1:6" ht="15.75" customHeight="1" x14ac:dyDescent="0.25">
      <c r="A26" s="96"/>
      <c r="B26" s="12">
        <v>2017</v>
      </c>
      <c r="C26" s="8">
        <v>31394000</v>
      </c>
      <c r="D26" s="8">
        <v>6908748</v>
      </c>
      <c r="E26" s="8">
        <v>35538972</v>
      </c>
      <c r="F26" s="33"/>
    </row>
    <row r="27" spans="1:6" ht="15.75" customHeight="1" x14ac:dyDescent="0.25">
      <c r="A27" s="96"/>
      <c r="B27" s="12">
        <v>2016</v>
      </c>
      <c r="C27" s="8">
        <v>22291000</v>
      </c>
      <c r="D27" s="8">
        <v>9875975</v>
      </c>
      <c r="E27" s="8">
        <v>54408994</v>
      </c>
      <c r="F27" s="33"/>
    </row>
    <row r="28" spans="1:6" ht="15.75" customHeight="1" x14ac:dyDescent="0.25">
      <c r="A28" s="96"/>
      <c r="B28" s="12">
        <v>2015</v>
      </c>
      <c r="C28" s="8">
        <v>14174000</v>
      </c>
      <c r="D28" s="8">
        <v>26866870</v>
      </c>
      <c r="E28" s="8">
        <v>59061200</v>
      </c>
      <c r="F28" s="33"/>
    </row>
    <row r="29" spans="1:6" ht="15.75" customHeight="1" x14ac:dyDescent="0.25">
      <c r="A29" s="96"/>
      <c r="B29" s="12">
        <v>2014</v>
      </c>
      <c r="C29" s="8">
        <v>12691000</v>
      </c>
      <c r="D29" s="8">
        <v>6156915</v>
      </c>
      <c r="E29" s="8">
        <v>47685844</v>
      </c>
      <c r="F29" s="33"/>
    </row>
    <row r="30" spans="1:6" ht="15.75" customHeight="1" x14ac:dyDescent="0.25">
      <c r="A30" s="96"/>
      <c r="B30" s="12">
        <v>2013</v>
      </c>
      <c r="C30" s="8">
        <v>10984000</v>
      </c>
      <c r="D30" s="8">
        <v>6674186</v>
      </c>
      <c r="E30" s="8">
        <v>35620375</v>
      </c>
      <c r="F30" s="33"/>
    </row>
    <row r="31" spans="1:6" ht="15.75" customHeight="1" x14ac:dyDescent="0.25">
      <c r="A31" s="97"/>
      <c r="B31" s="13">
        <v>2012</v>
      </c>
      <c r="C31" s="10">
        <v>-4174818.481848185</v>
      </c>
      <c r="D31" s="10">
        <v>4376494</v>
      </c>
      <c r="E31" s="10">
        <v>25117282</v>
      </c>
      <c r="F31" s="33"/>
    </row>
    <row r="32" spans="1:6" ht="15.75" customHeight="1" x14ac:dyDescent="0.25">
      <c r="A32" s="95" t="s">
        <v>4</v>
      </c>
      <c r="B32" s="11">
        <v>2021</v>
      </c>
      <c r="C32" s="8">
        <v>166840000</v>
      </c>
      <c r="D32" s="4">
        <v>52007547</v>
      </c>
      <c r="E32" s="4">
        <v>224873040</v>
      </c>
      <c r="F32" s="33"/>
    </row>
    <row r="33" spans="1:6" ht="15.75" customHeight="1" x14ac:dyDescent="0.25">
      <c r="A33" s="96"/>
      <c r="B33" s="12">
        <v>2020</v>
      </c>
      <c r="C33" s="6">
        <v>144393000</v>
      </c>
      <c r="D33" s="8">
        <v>45921771</v>
      </c>
      <c r="E33" s="8">
        <v>205949194</v>
      </c>
      <c r="F33" s="33"/>
    </row>
    <row r="34" spans="1:6" ht="15.75" customHeight="1" x14ac:dyDescent="0.25">
      <c r="A34" s="96"/>
      <c r="B34" s="12">
        <v>2019</v>
      </c>
      <c r="C34" s="8">
        <v>127462000</v>
      </c>
      <c r="D34" s="8">
        <v>41786459</v>
      </c>
      <c r="E34" s="8">
        <v>218873586</v>
      </c>
      <c r="F34" s="33"/>
    </row>
    <row r="35" spans="1:6" ht="15.75" customHeight="1" x14ac:dyDescent="0.25">
      <c r="A35" s="96"/>
      <c r="B35" s="12">
        <v>2018</v>
      </c>
      <c r="C35" s="8">
        <v>115990000</v>
      </c>
      <c r="D35" s="8">
        <v>42688427</v>
      </c>
      <c r="E35" s="8">
        <v>182140503</v>
      </c>
      <c r="F35" s="33"/>
    </row>
    <row r="36" spans="1:6" ht="15.75" customHeight="1" x14ac:dyDescent="0.25">
      <c r="A36" s="96"/>
      <c r="B36" s="12">
        <v>2017</v>
      </c>
      <c r="C36" s="8">
        <v>99300000</v>
      </c>
      <c r="D36" s="8">
        <v>37007245</v>
      </c>
      <c r="E36" s="8">
        <v>329826903</v>
      </c>
      <c r="F36" s="33"/>
    </row>
    <row r="37" spans="1:6" ht="15.75" customHeight="1" x14ac:dyDescent="0.25">
      <c r="A37" s="96"/>
      <c r="B37" s="12">
        <v>2016</v>
      </c>
      <c r="C37" s="8">
        <v>73801000</v>
      </c>
      <c r="D37" s="8">
        <v>29501725</v>
      </c>
      <c r="E37" s="8">
        <v>289945347</v>
      </c>
      <c r="F37" s="33"/>
    </row>
    <row r="38" spans="1:6" ht="15.75" customHeight="1" x14ac:dyDescent="0.25">
      <c r="A38" s="96"/>
      <c r="B38" s="12">
        <v>2015</v>
      </c>
      <c r="C38" s="8">
        <v>57887000</v>
      </c>
      <c r="D38" s="8">
        <v>24893011</v>
      </c>
      <c r="E38" s="8">
        <v>265995938</v>
      </c>
      <c r="F38" s="33"/>
    </row>
    <row r="39" spans="1:6" ht="15.75" customHeight="1" x14ac:dyDescent="0.25">
      <c r="A39" s="96"/>
      <c r="B39" s="12">
        <v>2014</v>
      </c>
      <c r="C39" s="8">
        <v>47084000</v>
      </c>
      <c r="D39" s="8">
        <v>22574010</v>
      </c>
      <c r="E39" s="8">
        <v>81475660</v>
      </c>
      <c r="F39" s="33"/>
    </row>
    <row r="40" spans="1:6" ht="15.75" customHeight="1" x14ac:dyDescent="0.25">
      <c r="A40" s="96"/>
      <c r="B40" s="12">
        <v>2013</v>
      </c>
      <c r="C40" s="8">
        <v>37465000</v>
      </c>
      <c r="D40" s="8">
        <v>15592977</v>
      </c>
      <c r="E40" s="8">
        <v>56095409</v>
      </c>
      <c r="F40" s="33"/>
    </row>
    <row r="41" spans="1:6" ht="15.75" customHeight="1" x14ac:dyDescent="0.25">
      <c r="A41" s="97"/>
      <c r="B41" s="13">
        <v>2012</v>
      </c>
      <c r="C41" s="10">
        <v>36795181.51815182</v>
      </c>
      <c r="D41" s="10">
        <v>11427271</v>
      </c>
      <c r="E41" s="10">
        <v>41025623</v>
      </c>
      <c r="F41" s="33"/>
    </row>
    <row r="42" spans="1:6" ht="15.75" customHeight="1" x14ac:dyDescent="0.25">
      <c r="A42" s="95" t="s">
        <v>5</v>
      </c>
      <c r="B42" s="11">
        <v>2021</v>
      </c>
      <c r="C42" s="6">
        <v>212949000</v>
      </c>
      <c r="D42" s="4">
        <v>70876965</v>
      </c>
      <c r="E42" s="4">
        <v>240771082</v>
      </c>
      <c r="F42" s="33"/>
    </row>
    <row r="43" spans="1:6" ht="15.75" customHeight="1" x14ac:dyDescent="0.25">
      <c r="A43" s="96"/>
      <c r="B43" s="12">
        <v>2020</v>
      </c>
      <c r="C43" s="6">
        <v>170909000</v>
      </c>
      <c r="D43" s="8">
        <v>58421081</v>
      </c>
      <c r="E43" s="8">
        <v>184324892</v>
      </c>
      <c r="F43" s="33"/>
    </row>
    <row r="44" spans="1:6" ht="15.75" customHeight="1" x14ac:dyDescent="0.25">
      <c r="A44" s="96"/>
      <c r="B44" s="12">
        <v>2019</v>
      </c>
      <c r="C44" s="8">
        <v>160434000</v>
      </c>
      <c r="D44" s="8">
        <v>53961543</v>
      </c>
      <c r="E44" s="8">
        <v>161631006</v>
      </c>
      <c r="F44" s="33"/>
    </row>
    <row r="45" spans="1:6" ht="15.75" customHeight="1" x14ac:dyDescent="0.25">
      <c r="A45" s="96"/>
      <c r="B45" s="12">
        <v>2018</v>
      </c>
      <c r="C45" s="8">
        <v>154873000</v>
      </c>
      <c r="D45" s="8">
        <v>55367522</v>
      </c>
      <c r="E45" s="8">
        <v>131101185</v>
      </c>
      <c r="F45" s="33"/>
    </row>
    <row r="46" spans="1:6" ht="15.75" customHeight="1" x14ac:dyDescent="0.25">
      <c r="A46" s="96"/>
      <c r="B46" s="12">
        <v>2017</v>
      </c>
      <c r="C46" s="8">
        <v>130766000</v>
      </c>
      <c r="D46" s="8">
        <v>57585124</v>
      </c>
      <c r="E46" s="8">
        <v>99142151</v>
      </c>
      <c r="F46" s="33"/>
    </row>
    <row r="47" spans="1:6" ht="15.75" customHeight="1" x14ac:dyDescent="0.25">
      <c r="A47" s="96"/>
      <c r="B47" s="12">
        <v>2016</v>
      </c>
      <c r="C47" s="8">
        <v>131180000</v>
      </c>
      <c r="D47" s="8">
        <v>56896400</v>
      </c>
      <c r="E47" s="8">
        <v>83923316</v>
      </c>
      <c r="F47" s="33"/>
    </row>
    <row r="48" spans="1:6" ht="15.75" customHeight="1" x14ac:dyDescent="0.25">
      <c r="A48" s="96"/>
      <c r="B48" s="12">
        <v>2015</v>
      </c>
      <c r="C48" s="8">
        <v>103773000</v>
      </c>
      <c r="D48" s="8">
        <v>49012520</v>
      </c>
      <c r="E48" s="8">
        <v>88372216</v>
      </c>
      <c r="F48" s="33"/>
    </row>
    <row r="49" spans="1:6" ht="15.75" customHeight="1" x14ac:dyDescent="0.25">
      <c r="A49" s="96"/>
      <c r="B49" s="12">
        <v>2014</v>
      </c>
      <c r="C49" s="8">
        <v>92001000</v>
      </c>
      <c r="D49" s="8">
        <v>48862362</v>
      </c>
      <c r="E49" s="8">
        <v>66794610</v>
      </c>
      <c r="F49" s="33"/>
    </row>
    <row r="50" spans="1:6" ht="15.75" customHeight="1" x14ac:dyDescent="0.25">
      <c r="A50" s="96"/>
      <c r="B50" s="12">
        <v>2013</v>
      </c>
      <c r="C50" s="8">
        <v>81244000</v>
      </c>
      <c r="D50" s="8">
        <v>33692694</v>
      </c>
      <c r="E50" s="8">
        <v>48170712</v>
      </c>
      <c r="F50" s="33"/>
    </row>
    <row r="51" spans="1:6" ht="15.75" customHeight="1" x14ac:dyDescent="0.25">
      <c r="A51" s="97"/>
      <c r="B51" s="13">
        <v>2012</v>
      </c>
      <c r="C51" s="10">
        <v>79106732.67326732</v>
      </c>
      <c r="D51" s="10">
        <v>24556641</v>
      </c>
      <c r="E51" s="10">
        <v>42920567</v>
      </c>
      <c r="F51" s="33"/>
    </row>
    <row r="52" spans="1:6" ht="15.75" customHeight="1" x14ac:dyDescent="0.25">
      <c r="A52" s="95" t="s">
        <v>6</v>
      </c>
      <c r="B52" s="11">
        <v>2021</v>
      </c>
      <c r="C52" s="4">
        <v>87629000</v>
      </c>
      <c r="D52" s="4">
        <v>80413461</v>
      </c>
      <c r="E52" s="4">
        <v>178985179</v>
      </c>
      <c r="F52" s="33"/>
    </row>
    <row r="53" spans="1:6" ht="15.75" customHeight="1" x14ac:dyDescent="0.25">
      <c r="A53" s="96"/>
      <c r="B53" s="12">
        <v>2020</v>
      </c>
      <c r="C53" s="8">
        <v>94842000</v>
      </c>
      <c r="D53" s="8">
        <v>77631674</v>
      </c>
      <c r="E53" s="8">
        <v>182888924</v>
      </c>
      <c r="F53" s="33"/>
    </row>
    <row r="54" spans="1:6" ht="15.75" customHeight="1" x14ac:dyDescent="0.25">
      <c r="A54" s="96"/>
      <c r="B54" s="12">
        <v>2019</v>
      </c>
      <c r="C54" s="8">
        <v>116556000</v>
      </c>
      <c r="D54" s="8">
        <v>64839476</v>
      </c>
      <c r="E54" s="8">
        <v>188532813</v>
      </c>
      <c r="F54" s="33"/>
    </row>
    <row r="55" spans="1:6" ht="15.75" customHeight="1" x14ac:dyDescent="0.25">
      <c r="A55" s="96"/>
      <c r="B55" s="12">
        <v>2018</v>
      </c>
      <c r="C55" s="8">
        <v>165475000</v>
      </c>
      <c r="D55" s="8">
        <v>55692987</v>
      </c>
      <c r="E55" s="8">
        <v>212442026</v>
      </c>
      <c r="F55" s="33"/>
    </row>
    <row r="56" spans="1:6" ht="15.75" customHeight="1" x14ac:dyDescent="0.25">
      <c r="A56" s="96"/>
      <c r="B56" s="12">
        <v>2017</v>
      </c>
      <c r="C56" s="8">
        <v>158442000</v>
      </c>
      <c r="D56" s="8">
        <v>50552742</v>
      </c>
      <c r="E56" s="8">
        <v>259307439</v>
      </c>
      <c r="F56" s="33"/>
    </row>
    <row r="57" spans="1:6" ht="15.75" customHeight="1" x14ac:dyDescent="0.25">
      <c r="A57" s="96"/>
      <c r="B57" s="12">
        <v>2016</v>
      </c>
      <c r="C57" s="8">
        <v>127040000</v>
      </c>
      <c r="D57" s="8">
        <v>44021883</v>
      </c>
      <c r="E57" s="8">
        <v>196076968</v>
      </c>
      <c r="F57" s="33"/>
    </row>
    <row r="58" spans="1:6" ht="15.75" customHeight="1" x14ac:dyDescent="0.25">
      <c r="A58" s="96"/>
      <c r="B58" s="12">
        <v>2015</v>
      </c>
      <c r="C58" s="8">
        <v>104718000</v>
      </c>
      <c r="D58" s="8">
        <v>34145908</v>
      </c>
      <c r="E58" s="8">
        <v>165140596</v>
      </c>
      <c r="F58" s="33"/>
    </row>
    <row r="59" spans="1:6" ht="15.75" customHeight="1" x14ac:dyDescent="0.25">
      <c r="A59" s="96"/>
      <c r="B59" s="12">
        <v>2014</v>
      </c>
      <c r="C59" s="8">
        <v>90558000</v>
      </c>
      <c r="D59" s="8">
        <v>27769229</v>
      </c>
      <c r="E59" s="8">
        <v>143651620</v>
      </c>
      <c r="F59" s="33"/>
    </row>
    <row r="60" spans="1:6" ht="15.75" customHeight="1" x14ac:dyDescent="0.25">
      <c r="A60" s="96"/>
      <c r="B60" s="12">
        <v>2013</v>
      </c>
      <c r="C60" s="8">
        <v>77806000</v>
      </c>
      <c r="D60" s="8">
        <v>21612314</v>
      </c>
      <c r="E60" s="8">
        <v>126162135</v>
      </c>
      <c r="F60" s="33"/>
    </row>
    <row r="61" spans="1:6" ht="15.75" customHeight="1" x14ac:dyDescent="0.25">
      <c r="A61" s="97"/>
      <c r="B61" s="13">
        <v>2012</v>
      </c>
      <c r="C61" s="10">
        <v>72666699.669966996</v>
      </c>
      <c r="D61" s="10">
        <v>14938128</v>
      </c>
      <c r="E61" s="10">
        <v>99235714</v>
      </c>
      <c r="F61" s="33"/>
    </row>
    <row r="62" spans="1:6" ht="15.75" customHeight="1" x14ac:dyDescent="0.25">
      <c r="A62" s="95" t="s">
        <v>7</v>
      </c>
      <c r="B62" s="11">
        <v>2021</v>
      </c>
      <c r="C62" s="6">
        <v>1286748000</v>
      </c>
      <c r="D62" s="4">
        <v>251949004</v>
      </c>
      <c r="E62" s="4">
        <v>1209443631</v>
      </c>
      <c r="F62" s="33"/>
    </row>
    <row r="63" spans="1:6" ht="15.75" customHeight="1" x14ac:dyDescent="0.25">
      <c r="A63" s="96"/>
      <c r="B63" s="12">
        <v>2020</v>
      </c>
      <c r="C63" s="6">
        <v>1173229000</v>
      </c>
      <c r="D63" s="8">
        <v>228019468</v>
      </c>
      <c r="E63" s="8">
        <v>945392206</v>
      </c>
      <c r="F63" s="33"/>
    </row>
    <row r="64" spans="1:6" ht="15.75" customHeight="1" x14ac:dyDescent="0.25">
      <c r="A64" s="96"/>
      <c r="B64" s="12">
        <v>2019</v>
      </c>
      <c r="C64" s="8">
        <v>1074330000</v>
      </c>
      <c r="D64" s="8">
        <v>277834810</v>
      </c>
      <c r="E64" s="8">
        <v>948689323</v>
      </c>
      <c r="F64" s="33"/>
    </row>
    <row r="65" spans="1:6" ht="15.75" customHeight="1" x14ac:dyDescent="0.25">
      <c r="A65" s="96"/>
      <c r="B65" s="12">
        <v>2018</v>
      </c>
      <c r="C65" s="8">
        <v>610799000</v>
      </c>
      <c r="D65" s="8">
        <v>249197519</v>
      </c>
      <c r="E65" s="8">
        <v>883215571</v>
      </c>
      <c r="F65" s="33"/>
    </row>
    <row r="66" spans="1:6" ht="15.75" customHeight="1" x14ac:dyDescent="0.25">
      <c r="A66" s="96"/>
      <c r="B66" s="12">
        <v>2017</v>
      </c>
      <c r="C66" s="8">
        <v>565258000</v>
      </c>
      <c r="D66" s="8">
        <v>225343421</v>
      </c>
      <c r="E66" s="8">
        <v>526325247</v>
      </c>
      <c r="F66" s="33"/>
    </row>
    <row r="67" spans="1:6" ht="15.75" customHeight="1" x14ac:dyDescent="0.25">
      <c r="A67" s="96"/>
      <c r="B67" s="12">
        <v>2016</v>
      </c>
      <c r="C67" s="8">
        <v>473485000</v>
      </c>
      <c r="D67" s="8">
        <v>213214154</v>
      </c>
      <c r="E67" s="8">
        <v>454915486</v>
      </c>
      <c r="F67" s="33"/>
    </row>
    <row r="68" spans="1:6" ht="15.75" customHeight="1" x14ac:dyDescent="0.25">
      <c r="A68" s="96"/>
      <c r="B68" s="12">
        <v>2015</v>
      </c>
      <c r="C68" s="8">
        <v>402115000</v>
      </c>
      <c r="D68" s="8">
        <v>168485373</v>
      </c>
      <c r="E68" s="8">
        <v>404192973</v>
      </c>
      <c r="F68" s="33"/>
    </row>
    <row r="69" spans="1:6" ht="15.75" customHeight="1" x14ac:dyDescent="0.25">
      <c r="A69" s="96"/>
      <c r="B69" s="12">
        <v>2014</v>
      </c>
      <c r="C69" s="8">
        <v>350920000</v>
      </c>
      <c r="D69" s="8">
        <v>152247881</v>
      </c>
      <c r="E69" s="8">
        <v>344761333</v>
      </c>
      <c r="F69" s="33"/>
    </row>
    <row r="70" spans="1:6" ht="15.75" customHeight="1" x14ac:dyDescent="0.25">
      <c r="A70" s="96"/>
      <c r="B70" s="12">
        <v>2013</v>
      </c>
      <c r="C70" s="8">
        <v>302097000</v>
      </c>
      <c r="D70" s="8">
        <v>104401654</v>
      </c>
      <c r="E70" s="8">
        <v>268180550</v>
      </c>
      <c r="F70" s="33"/>
    </row>
    <row r="71" spans="1:6" ht="15.75" customHeight="1" x14ac:dyDescent="0.25">
      <c r="A71" s="97"/>
      <c r="B71" s="13">
        <v>2012</v>
      </c>
      <c r="C71" s="10">
        <v>316250165.01650161</v>
      </c>
      <c r="D71" s="10">
        <v>70354537</v>
      </c>
      <c r="E71" s="10">
        <v>220528255</v>
      </c>
      <c r="F71" s="33"/>
    </row>
    <row r="72" spans="1:6" ht="15.75" customHeight="1" x14ac:dyDescent="0.25"/>
    <row r="73" spans="1:6" ht="15.75" customHeight="1" x14ac:dyDescent="0.25"/>
    <row r="74" spans="1:6" ht="15.75" customHeight="1" x14ac:dyDescent="0.25"/>
    <row r="75" spans="1:6" ht="15.75" customHeight="1" x14ac:dyDescent="0.25"/>
    <row r="76" spans="1:6" ht="15.75" customHeight="1" x14ac:dyDescent="0.25"/>
    <row r="77" spans="1:6" ht="15.75" customHeight="1" x14ac:dyDescent="0.25"/>
    <row r="78" spans="1:6" ht="15.75" customHeight="1" x14ac:dyDescent="0.25"/>
    <row r="79" spans="1:6" ht="15.75" customHeight="1" x14ac:dyDescent="0.25"/>
    <row r="80" spans="1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52:A61"/>
    <mergeCell ref="A62:A71"/>
    <mergeCell ref="A2:A11"/>
    <mergeCell ref="A12:A21"/>
    <mergeCell ref="A22:A31"/>
    <mergeCell ref="A32:A41"/>
    <mergeCell ref="A42:A5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996"/>
  <sheetViews>
    <sheetView zoomScale="40" zoomScaleNormal="40" workbookViewId="0">
      <selection activeCell="J56" sqref="J56:T56"/>
    </sheetView>
  </sheetViews>
  <sheetFormatPr defaultColWidth="12.6640625" defaultRowHeight="15" customHeight="1" outlineLevelCol="1" x14ac:dyDescent="0.25"/>
  <cols>
    <col min="1" max="1" width="7.6640625" customWidth="1"/>
    <col min="2" max="2" width="21" hidden="1" customWidth="1" outlineLevel="1"/>
    <col min="3" max="3" width="16.33203125" hidden="1" customWidth="1" outlineLevel="1"/>
    <col min="4" max="4" width="23" hidden="1" customWidth="1" outlineLevel="1"/>
    <col min="5" max="5" width="13.44140625" hidden="1" customWidth="1" outlineLevel="1"/>
    <col min="6" max="6" width="27.33203125" hidden="1" customWidth="1" outlineLevel="1"/>
    <col min="7" max="7" width="21.21875" hidden="1" customWidth="1" outlineLevel="1"/>
    <col min="8" max="8" width="16" hidden="1" customWidth="1" outlineLevel="1"/>
    <col min="9" max="9" width="8.44140625" hidden="1" customWidth="1" outlineLevel="1"/>
    <col min="10" max="10" width="12.21875" customWidth="1" collapsed="1"/>
    <col min="11" max="12" width="12.21875" customWidth="1"/>
    <col min="13" max="13" width="14.5546875" bestFit="1" customWidth="1"/>
    <col min="14" max="20" width="12.21875" customWidth="1"/>
    <col min="21" max="21" width="7.6640625" customWidth="1"/>
    <col min="22" max="22" width="2.5546875" customWidth="1"/>
    <col min="23" max="30" width="12.6640625" style="25" customWidth="1"/>
    <col min="31" max="32" width="3.109375" customWidth="1"/>
  </cols>
  <sheetData>
    <row r="1" spans="1:44" ht="12.75" customHeight="1" x14ac:dyDescent="0.25">
      <c r="W1" s="49" t="s">
        <v>77</v>
      </c>
      <c r="AH1" s="50" t="s">
        <v>78</v>
      </c>
    </row>
    <row r="2" spans="1:44" ht="12.75" customHeight="1" thickBot="1" x14ac:dyDescent="0.3">
      <c r="A2" s="14" t="s">
        <v>8</v>
      </c>
      <c r="J2" s="22" t="s">
        <v>12</v>
      </c>
      <c r="Q2" s="22" t="s">
        <v>14</v>
      </c>
    </row>
    <row r="3" spans="1:44" ht="40.200000000000003" customHeight="1" x14ac:dyDescent="0.25">
      <c r="A3" s="1" t="s">
        <v>0</v>
      </c>
      <c r="B3" s="15" t="s">
        <v>1</v>
      </c>
      <c r="C3" s="15" t="s">
        <v>2</v>
      </c>
      <c r="D3" s="15" t="s">
        <v>3</v>
      </c>
      <c r="E3" s="15" t="s">
        <v>9</v>
      </c>
      <c r="F3" s="15" t="s">
        <v>5</v>
      </c>
      <c r="G3" s="15" t="s">
        <v>6</v>
      </c>
      <c r="H3" s="15" t="s">
        <v>7</v>
      </c>
      <c r="J3" s="62" t="str">
        <f>B3</f>
        <v>Выручка (Y)</v>
      </c>
      <c r="K3" s="62" t="str">
        <f t="shared" ref="K3:P3" si="0">C3</f>
        <v>Себестоимость (X1)</v>
      </c>
      <c r="L3" s="62" t="str">
        <f t="shared" si="0"/>
        <v>Прибыль после налогов (X2)</v>
      </c>
      <c r="M3" s="62" t="str">
        <f t="shared" si="0"/>
        <v xml:space="preserve">Запасы (X3) </v>
      </c>
      <c r="N3" s="62" t="str">
        <f t="shared" si="0"/>
        <v>Кредиторская задолженность (X4)</v>
      </c>
      <c r="O3" s="62" t="str">
        <f t="shared" si="0"/>
        <v>Собственный капитал (X5)</v>
      </c>
      <c r="P3" s="62" t="str">
        <f t="shared" si="0"/>
        <v>Сумма активов (X6)</v>
      </c>
      <c r="Q3" s="61" t="s">
        <v>17</v>
      </c>
      <c r="R3" s="61" t="s">
        <v>15</v>
      </c>
      <c r="S3" s="61" t="s">
        <v>16</v>
      </c>
      <c r="T3" s="61" t="s">
        <v>18</v>
      </c>
      <c r="W3" s="27"/>
      <c r="X3" s="28" t="s">
        <v>1</v>
      </c>
      <c r="Y3" s="28" t="s">
        <v>2</v>
      </c>
      <c r="Z3" s="28" t="s">
        <v>3</v>
      </c>
      <c r="AA3" s="28" t="s">
        <v>9</v>
      </c>
      <c r="AB3" s="28" t="s">
        <v>5</v>
      </c>
      <c r="AC3" s="28" t="s">
        <v>6</v>
      </c>
      <c r="AD3" s="28" t="s">
        <v>7</v>
      </c>
      <c r="AG3" s="35"/>
      <c r="AH3" s="63" t="s">
        <v>1</v>
      </c>
      <c r="AI3" s="64" t="s">
        <v>2</v>
      </c>
      <c r="AJ3" s="64" t="s">
        <v>3</v>
      </c>
      <c r="AK3" s="64" t="s">
        <v>9</v>
      </c>
      <c r="AL3" s="64" t="s">
        <v>5</v>
      </c>
      <c r="AM3" s="64" t="s">
        <v>6</v>
      </c>
      <c r="AN3" s="64" t="s">
        <v>7</v>
      </c>
      <c r="AO3" s="64" t="s">
        <v>17</v>
      </c>
      <c r="AP3" s="64" t="s">
        <v>15</v>
      </c>
      <c r="AQ3" s="64" t="s">
        <v>16</v>
      </c>
      <c r="AR3" s="64" t="s">
        <v>18</v>
      </c>
    </row>
    <row r="4" spans="1:44" ht="12.75" customHeight="1" x14ac:dyDescent="0.25">
      <c r="A4" s="7">
        <v>2021</v>
      </c>
      <c r="B4" s="4">
        <v>2204819000</v>
      </c>
      <c r="C4" s="4">
        <v>-1643502000</v>
      </c>
      <c r="D4" s="4">
        <v>42738000</v>
      </c>
      <c r="E4" s="8">
        <v>166840000</v>
      </c>
      <c r="F4" s="6">
        <v>212949000</v>
      </c>
      <c r="G4" s="4">
        <v>87629000</v>
      </c>
      <c r="H4" s="6">
        <v>1286748000</v>
      </c>
      <c r="J4" s="56">
        <f>(B4-B5)/B5</f>
        <v>0.11465622797678089</v>
      </c>
      <c r="K4" s="56">
        <f t="shared" ref="K4:P4" si="1">(C4-C5)/C5</f>
        <v>0.10792460054765857</v>
      </c>
      <c r="L4" s="56">
        <f t="shared" si="1"/>
        <v>0.50783234546994072</v>
      </c>
      <c r="M4" s="56">
        <f t="shared" si="1"/>
        <v>0.15545767454100962</v>
      </c>
      <c r="N4" s="56">
        <f t="shared" si="1"/>
        <v>0.2459788542440714</v>
      </c>
      <c r="O4" s="56">
        <f t="shared" si="1"/>
        <v>-7.6052803610214881E-2</v>
      </c>
      <c r="P4" s="56">
        <f t="shared" si="1"/>
        <v>9.6757751470514283E-2</v>
      </c>
      <c r="Q4" s="56">
        <f>B4/(H4+H5)*2</f>
        <v>1.7925525319952178</v>
      </c>
      <c r="R4" s="56">
        <f>D4/B4</f>
        <v>1.9383904075572642E-2</v>
      </c>
      <c r="S4" s="56">
        <f>B4/(F4+F5)*2</f>
        <v>11.487680340125776</v>
      </c>
      <c r="T4" s="56">
        <f>G4/H4</f>
        <v>6.8101135575885874E-2</v>
      </c>
      <c r="W4" s="25" t="s">
        <v>1</v>
      </c>
      <c r="X4" s="25">
        <v>1</v>
      </c>
      <c r="AG4" t="s">
        <v>1</v>
      </c>
      <c r="AH4" s="56">
        <v>1</v>
      </c>
      <c r="AI4" s="56"/>
      <c r="AJ4" s="56"/>
      <c r="AK4" s="56"/>
      <c r="AL4" s="56"/>
      <c r="AM4" s="56"/>
      <c r="AN4" s="56"/>
      <c r="AO4" s="56"/>
      <c r="AP4" s="56"/>
      <c r="AQ4" s="56"/>
      <c r="AR4" s="56"/>
    </row>
    <row r="5" spans="1:44" ht="12.75" customHeight="1" x14ac:dyDescent="0.25">
      <c r="A5" s="7">
        <v>2020</v>
      </c>
      <c r="B5" s="8">
        <v>1978026000</v>
      </c>
      <c r="C5" s="8">
        <v>-1483406000</v>
      </c>
      <c r="D5" s="8">
        <v>28344000</v>
      </c>
      <c r="E5" s="6">
        <v>144393000</v>
      </c>
      <c r="F5" s="6">
        <v>170909000</v>
      </c>
      <c r="G5" s="8">
        <v>94842000</v>
      </c>
      <c r="H5" s="6">
        <v>1173229000</v>
      </c>
      <c r="J5" s="56">
        <f t="shared" ref="J5:J12" si="2">(B5-B6)/B6</f>
        <v>0.14050187188607585</v>
      </c>
      <c r="K5" s="56">
        <f t="shared" ref="K5:K12" si="3">(C5-C6)/C6</f>
        <v>0.1394442447314167</v>
      </c>
      <c r="L5" s="56">
        <f t="shared" ref="L5:L12" si="4">(D5-D6)/D6</f>
        <v>0.45301686574050343</v>
      </c>
      <c r="M5" s="56">
        <f t="shared" ref="M5:M12" si="5">(E5-E6)/E6</f>
        <v>0.13283174593212094</v>
      </c>
      <c r="N5" s="56">
        <f t="shared" ref="N5:N12" si="6">(F5-F6)/F6</f>
        <v>6.5291646409115278E-2</v>
      </c>
      <c r="O5" s="56">
        <f t="shared" ref="O5:O12" si="7">(G5-G6)/G6</f>
        <v>-0.18629671574178935</v>
      </c>
      <c r="P5" s="56">
        <f t="shared" ref="P5:P12" si="8">(H5-H6)/H6</f>
        <v>9.2056444481676949E-2</v>
      </c>
      <c r="Q5" s="56">
        <f t="shared" ref="Q5:Q12" si="9">B5/(H5+H6)*2</f>
        <v>1.7601549058333952</v>
      </c>
      <c r="R5" s="56">
        <f t="shared" ref="R5:R12" si="10">D5/B5</f>
        <v>1.4329437530143688E-2</v>
      </c>
      <c r="S5" s="56">
        <f t="shared" ref="S5:S12" si="11">B5/(F5+F6)*2</f>
        <v>11.939446434661363</v>
      </c>
      <c r="T5" s="56">
        <f t="shared" ref="T5:T12" si="12">G5/H5</f>
        <v>8.083843819066866E-2</v>
      </c>
      <c r="W5" s="25" t="s">
        <v>2</v>
      </c>
      <c r="X5" s="25">
        <v>0.22690740343488117</v>
      </c>
      <c r="Y5" s="25">
        <v>1</v>
      </c>
      <c r="AG5" t="s">
        <v>2</v>
      </c>
      <c r="AH5" s="56">
        <v>0.22690740343488131</v>
      </c>
      <c r="AI5" s="56">
        <v>1</v>
      </c>
      <c r="AJ5" s="56"/>
      <c r="AK5" s="56"/>
      <c r="AL5" s="56"/>
      <c r="AM5" s="56"/>
      <c r="AN5" s="56"/>
      <c r="AO5" s="56"/>
      <c r="AP5" s="56"/>
      <c r="AQ5" s="56"/>
      <c r="AR5" s="56"/>
    </row>
    <row r="6" spans="1:44" ht="12.75" customHeight="1" x14ac:dyDescent="0.25">
      <c r="A6" s="7">
        <v>2019</v>
      </c>
      <c r="B6" s="6">
        <v>1734347000</v>
      </c>
      <c r="C6" s="8">
        <v>-1301868000</v>
      </c>
      <c r="D6" s="8">
        <v>19507000</v>
      </c>
      <c r="E6" s="8">
        <v>127462000</v>
      </c>
      <c r="F6" s="8">
        <v>160434000</v>
      </c>
      <c r="G6" s="8">
        <v>116556000</v>
      </c>
      <c r="H6" s="8">
        <v>1074330000</v>
      </c>
      <c r="J6" s="56">
        <f t="shared" si="2"/>
        <v>0.13168360698632398</v>
      </c>
      <c r="K6" s="56">
        <f t="shared" si="3"/>
        <v>0.11958115507427222</v>
      </c>
      <c r="L6" s="56">
        <f t="shared" si="4"/>
        <v>-0.31893722505411631</v>
      </c>
      <c r="M6" s="56">
        <f t="shared" si="5"/>
        <v>9.8905078023967585E-2</v>
      </c>
      <c r="N6" s="56">
        <f t="shared" si="6"/>
        <v>3.5906839797769784E-2</v>
      </c>
      <c r="O6" s="56">
        <f t="shared" si="7"/>
        <v>-0.2956277383290527</v>
      </c>
      <c r="P6" s="56">
        <f t="shared" si="8"/>
        <v>0.75889286000795675</v>
      </c>
      <c r="Q6" s="56">
        <f t="shared" si="9"/>
        <v>2.0584145190071501</v>
      </c>
      <c r="R6" s="56">
        <f t="shared" si="10"/>
        <v>1.1247460859908657E-2</v>
      </c>
      <c r="S6" s="56">
        <f t="shared" si="11"/>
        <v>11.001005369370169</v>
      </c>
      <c r="T6" s="56">
        <f t="shared" si="12"/>
        <v>0.10849180419424199</v>
      </c>
      <c r="W6" s="25" t="s">
        <v>3</v>
      </c>
      <c r="X6" s="25">
        <v>0.6979410850253136</v>
      </c>
      <c r="Y6" s="25">
        <v>-0.14575392265717216</v>
      </c>
      <c r="Z6" s="25">
        <v>1</v>
      </c>
      <c r="AG6" t="s">
        <v>3</v>
      </c>
      <c r="AH6" s="56">
        <v>0.6979410850253136</v>
      </c>
      <c r="AI6" s="56">
        <v>-0.14575392265717205</v>
      </c>
      <c r="AJ6" s="56">
        <v>1</v>
      </c>
      <c r="AK6" s="56"/>
      <c r="AL6" s="56"/>
      <c r="AM6" s="56"/>
      <c r="AN6" s="56"/>
      <c r="AO6" s="56"/>
      <c r="AP6" s="56"/>
      <c r="AQ6" s="56"/>
      <c r="AR6" s="56"/>
    </row>
    <row r="7" spans="1:44" ht="12.75" customHeight="1" x14ac:dyDescent="0.25">
      <c r="A7" s="7">
        <v>2018</v>
      </c>
      <c r="B7" s="8">
        <v>1532537000</v>
      </c>
      <c r="C7" s="8">
        <v>-1162817000</v>
      </c>
      <c r="D7" s="8">
        <v>28642000</v>
      </c>
      <c r="E7" s="8">
        <v>115990000</v>
      </c>
      <c r="F7" s="8">
        <v>154873000</v>
      </c>
      <c r="G7" s="8">
        <v>165475000</v>
      </c>
      <c r="H7" s="8">
        <v>610799000</v>
      </c>
      <c r="J7" s="56">
        <f t="shared" si="2"/>
        <v>0.18341894413007487</v>
      </c>
      <c r="K7" s="56">
        <f t="shared" si="3"/>
        <v>-0.10207736168425215</v>
      </c>
      <c r="L7" s="56">
        <f t="shared" si="4"/>
        <v>-8.7660062432311905E-2</v>
      </c>
      <c r="M7" s="56">
        <f t="shared" si="5"/>
        <v>0.16807653575025175</v>
      </c>
      <c r="N7" s="56">
        <f t="shared" si="6"/>
        <v>0.1843522016426288</v>
      </c>
      <c r="O7" s="56">
        <f t="shared" si="7"/>
        <v>4.43884828517691E-2</v>
      </c>
      <c r="P7" s="56">
        <f t="shared" si="8"/>
        <v>8.0566750050419453E-2</v>
      </c>
      <c r="Q7" s="56">
        <f t="shared" si="9"/>
        <v>2.6062291198470824</v>
      </c>
      <c r="R7" s="56">
        <f t="shared" si="10"/>
        <v>1.8689271449889952E-2</v>
      </c>
      <c r="S7" s="56">
        <f t="shared" si="11"/>
        <v>10.730586509545265</v>
      </c>
      <c r="T7" s="56">
        <f t="shared" si="12"/>
        <v>0.27091563673155983</v>
      </c>
      <c r="W7" s="25" t="s">
        <v>9</v>
      </c>
      <c r="X7" s="25">
        <v>0.88191460018022383</v>
      </c>
      <c r="Y7" s="25">
        <v>0.29906724022223247</v>
      </c>
      <c r="Z7" s="25">
        <v>0.69376999923345006</v>
      </c>
      <c r="AA7" s="25">
        <v>1</v>
      </c>
      <c r="AG7" t="s">
        <v>9</v>
      </c>
      <c r="AH7" s="56">
        <v>0.88191460018022383</v>
      </c>
      <c r="AI7" s="56">
        <v>0.29906724022223241</v>
      </c>
      <c r="AJ7" s="56">
        <v>0.69376999923345029</v>
      </c>
      <c r="AK7" s="56">
        <v>1</v>
      </c>
      <c r="AL7" s="56"/>
      <c r="AM7" s="56"/>
      <c r="AN7" s="56"/>
      <c r="AO7" s="56"/>
      <c r="AP7" s="56"/>
      <c r="AQ7" s="56"/>
      <c r="AR7" s="56"/>
    </row>
    <row r="8" spans="1:44" ht="12.75" customHeight="1" x14ac:dyDescent="0.25">
      <c r="A8" s="7">
        <v>2017</v>
      </c>
      <c r="B8" s="8">
        <v>1295008000</v>
      </c>
      <c r="C8" s="8">
        <v>-1295008000</v>
      </c>
      <c r="D8" s="8">
        <v>31394000</v>
      </c>
      <c r="E8" s="8">
        <v>99300000</v>
      </c>
      <c r="F8" s="8">
        <v>130766000</v>
      </c>
      <c r="G8" s="8">
        <v>158442000</v>
      </c>
      <c r="H8" s="8">
        <v>565258000</v>
      </c>
      <c r="J8" s="56">
        <f t="shared" si="2"/>
        <v>0.25282900585972079</v>
      </c>
      <c r="K8" s="56">
        <f t="shared" si="3"/>
        <v>0.65246617888378189</v>
      </c>
      <c r="L8" s="56">
        <f t="shared" si="4"/>
        <v>0.40837109147189449</v>
      </c>
      <c r="M8" s="56">
        <f t="shared" si="5"/>
        <v>0.3455102234387068</v>
      </c>
      <c r="N8" s="56">
        <f t="shared" si="6"/>
        <v>-3.1559688976978196E-3</v>
      </c>
      <c r="O8" s="56">
        <f t="shared" si="7"/>
        <v>0.24718198992443324</v>
      </c>
      <c r="P8" s="56">
        <f t="shared" si="8"/>
        <v>0.19382451397615552</v>
      </c>
      <c r="Q8" s="56">
        <f t="shared" si="9"/>
        <v>2.4934136740271655</v>
      </c>
      <c r="R8" s="56">
        <f t="shared" si="10"/>
        <v>2.4242321282957325E-2</v>
      </c>
      <c r="S8" s="56">
        <f t="shared" si="11"/>
        <v>9.8875951531995145</v>
      </c>
      <c r="T8" s="56">
        <f t="shared" si="12"/>
        <v>0.28030032303832941</v>
      </c>
      <c r="W8" s="25" t="s">
        <v>5</v>
      </c>
      <c r="X8" s="25">
        <v>0.28652344533521429</v>
      </c>
      <c r="Y8" s="25">
        <v>-0.44664748085260109</v>
      </c>
      <c r="Z8" s="25">
        <v>0.42418856919817743</v>
      </c>
      <c r="AA8" s="25">
        <v>0.19665365443047508</v>
      </c>
      <c r="AB8" s="25">
        <v>1</v>
      </c>
      <c r="AG8" t="s">
        <v>5</v>
      </c>
      <c r="AH8" s="57">
        <v>0.28652344533521418</v>
      </c>
      <c r="AI8" s="56">
        <v>-0.44664748085260098</v>
      </c>
      <c r="AJ8" s="56">
        <v>0.42418856919817727</v>
      </c>
      <c r="AK8" s="56">
        <v>0.19665365443047494</v>
      </c>
      <c r="AL8" s="56">
        <v>1</v>
      </c>
      <c r="AM8" s="56"/>
      <c r="AN8" s="56"/>
      <c r="AO8" s="56"/>
      <c r="AP8" s="56"/>
      <c r="AQ8" s="56"/>
      <c r="AR8" s="56"/>
    </row>
    <row r="9" spans="1:44" ht="12.75" customHeight="1" x14ac:dyDescent="0.25">
      <c r="A9" s="7">
        <v>2016</v>
      </c>
      <c r="B9" s="8">
        <v>1033667000</v>
      </c>
      <c r="C9" s="8">
        <v>-783682000</v>
      </c>
      <c r="D9" s="8">
        <v>22291000</v>
      </c>
      <c r="E9" s="8">
        <v>73801000</v>
      </c>
      <c r="F9" s="8">
        <v>131180000</v>
      </c>
      <c r="G9" s="8">
        <v>127040000</v>
      </c>
      <c r="H9" s="8">
        <v>473485000</v>
      </c>
      <c r="J9" s="56">
        <f t="shared" si="2"/>
        <v>0.27799702776149887</v>
      </c>
      <c r="K9" s="56">
        <f t="shared" si="3"/>
        <v>0.28382380886853159</v>
      </c>
      <c r="L9" s="56">
        <f t="shared" si="4"/>
        <v>0.57266826583885988</v>
      </c>
      <c r="M9" s="56">
        <f t="shared" si="5"/>
        <v>0.27491492044845994</v>
      </c>
      <c r="N9" s="56">
        <f t="shared" si="6"/>
        <v>0.26410530677536548</v>
      </c>
      <c r="O9" s="56">
        <f t="shared" si="7"/>
        <v>0.21316297102694856</v>
      </c>
      <c r="P9" s="56">
        <f t="shared" si="8"/>
        <v>0.1774865399201721</v>
      </c>
      <c r="Q9" s="56">
        <f t="shared" si="9"/>
        <v>2.3610484239378713</v>
      </c>
      <c r="R9" s="56">
        <f t="shared" si="10"/>
        <v>2.1564972084820354E-2</v>
      </c>
      <c r="S9" s="56">
        <f t="shared" si="11"/>
        <v>8.798925742595328</v>
      </c>
      <c r="T9" s="56">
        <f t="shared" si="12"/>
        <v>0.26830839414131386</v>
      </c>
      <c r="W9" s="25" t="s">
        <v>6</v>
      </c>
      <c r="X9" s="25">
        <v>0.57335396838606023</v>
      </c>
      <c r="Y9" s="25">
        <v>0.3806608850301727</v>
      </c>
      <c r="Z9" s="25">
        <v>2.3178067063798824E-2</v>
      </c>
      <c r="AA9" s="25">
        <v>0.68024330170378955</v>
      </c>
      <c r="AB9" s="25">
        <v>0.17479175284152074</v>
      </c>
      <c r="AC9" s="25">
        <v>1</v>
      </c>
      <c r="AG9" t="s">
        <v>6</v>
      </c>
      <c r="AH9" s="56">
        <v>0.57335396838606023</v>
      </c>
      <c r="AI9" s="56">
        <v>0.3806608850301727</v>
      </c>
      <c r="AJ9" s="56">
        <v>2.3178067063798796E-2</v>
      </c>
      <c r="AK9" s="56">
        <v>0.68024330170378944</v>
      </c>
      <c r="AL9" s="56">
        <v>0.17479175284152074</v>
      </c>
      <c r="AM9" s="56">
        <v>1</v>
      </c>
      <c r="AN9" s="56"/>
      <c r="AO9" s="56"/>
      <c r="AP9" s="56"/>
      <c r="AQ9" s="56"/>
      <c r="AR9" s="56"/>
    </row>
    <row r="10" spans="1:44" ht="12.75" customHeight="1" thickBot="1" x14ac:dyDescent="0.3">
      <c r="A10" s="7">
        <v>2015</v>
      </c>
      <c r="B10" s="8">
        <v>808818000</v>
      </c>
      <c r="C10" s="8">
        <v>-610428000</v>
      </c>
      <c r="D10" s="8">
        <v>14174000</v>
      </c>
      <c r="E10" s="8">
        <v>57887000</v>
      </c>
      <c r="F10" s="8">
        <v>103773000</v>
      </c>
      <c r="G10" s="8">
        <v>104718000</v>
      </c>
      <c r="H10" s="8">
        <v>402115000</v>
      </c>
      <c r="J10" s="56">
        <f t="shared" si="2"/>
        <v>0.2759937716230223</v>
      </c>
      <c r="K10" s="56">
        <f t="shared" si="3"/>
        <v>0.27467001885606535</v>
      </c>
      <c r="L10" s="56">
        <f t="shared" si="4"/>
        <v>0.1168544637932393</v>
      </c>
      <c r="M10" s="56">
        <f t="shared" si="5"/>
        <v>0.22944099906549995</v>
      </c>
      <c r="N10" s="56">
        <f t="shared" si="6"/>
        <v>0.12795513092248997</v>
      </c>
      <c r="O10" s="56">
        <f t="shared" si="7"/>
        <v>0.15636387729410986</v>
      </c>
      <c r="P10" s="56">
        <f t="shared" si="8"/>
        <v>0.14588795166989627</v>
      </c>
      <c r="Q10" s="56">
        <f t="shared" si="9"/>
        <v>2.1481551322315697</v>
      </c>
      <c r="R10" s="56">
        <f t="shared" si="10"/>
        <v>1.7524337984565132E-2</v>
      </c>
      <c r="S10" s="56">
        <f t="shared" si="11"/>
        <v>8.2627723803978057</v>
      </c>
      <c r="T10" s="56">
        <f t="shared" si="12"/>
        <v>0.26041803961553289</v>
      </c>
      <c r="W10" s="29" t="s">
        <v>7</v>
      </c>
      <c r="X10" s="29">
        <v>8.4686585977797713E-2</v>
      </c>
      <c r="Y10" s="29">
        <v>-6.0938166316168461E-2</v>
      </c>
      <c r="Z10" s="29">
        <v>0.23560060366413135</v>
      </c>
      <c r="AA10" s="29">
        <v>-2.4980693928447498E-2</v>
      </c>
      <c r="AB10" s="29">
        <v>-0.24162027153100055</v>
      </c>
      <c r="AC10" s="29">
        <v>-0.51772551374946585</v>
      </c>
      <c r="AD10" s="29">
        <v>1</v>
      </c>
      <c r="AG10" t="s">
        <v>7</v>
      </c>
      <c r="AH10" s="56">
        <v>8.4686585977797602E-2</v>
      </c>
      <c r="AI10" s="56">
        <v>-6.0938166316168413E-2</v>
      </c>
      <c r="AJ10" s="56">
        <v>0.2356006036641313</v>
      </c>
      <c r="AK10" s="56">
        <v>-2.4980693928447494E-2</v>
      </c>
      <c r="AL10" s="56">
        <v>-0.24162027153100063</v>
      </c>
      <c r="AM10" s="56">
        <v>-0.51772551374946585</v>
      </c>
      <c r="AN10" s="56">
        <v>1</v>
      </c>
      <c r="AO10" s="56"/>
      <c r="AP10" s="56"/>
      <c r="AQ10" s="56"/>
      <c r="AR10" s="56"/>
    </row>
    <row r="11" spans="1:44" ht="12.75" customHeight="1" x14ac:dyDescent="0.25">
      <c r="A11" s="7">
        <v>2014</v>
      </c>
      <c r="B11" s="8">
        <v>633873000</v>
      </c>
      <c r="C11" s="8">
        <v>-478891000</v>
      </c>
      <c r="D11" s="8">
        <v>12691000</v>
      </c>
      <c r="E11" s="8">
        <v>47084000</v>
      </c>
      <c r="F11" s="8">
        <v>92001000</v>
      </c>
      <c r="G11" s="8">
        <v>90558000</v>
      </c>
      <c r="H11" s="8">
        <v>350920000</v>
      </c>
      <c r="J11" s="56">
        <f t="shared" si="2"/>
        <v>0.18578457048787789</v>
      </c>
      <c r="K11" s="56">
        <f t="shared" si="3"/>
        <v>-0.10413985333732416</v>
      </c>
      <c r="L11" s="56">
        <f t="shared" si="4"/>
        <v>0.15540786598689002</v>
      </c>
      <c r="M11" s="56">
        <f t="shared" si="5"/>
        <v>0.25674629654344056</v>
      </c>
      <c r="N11" s="56">
        <f t="shared" si="6"/>
        <v>0.13240362365220817</v>
      </c>
      <c r="O11" s="56">
        <f t="shared" si="7"/>
        <v>0.16389481530987327</v>
      </c>
      <c r="P11" s="56">
        <f t="shared" si="8"/>
        <v>0.16161365389262389</v>
      </c>
      <c r="Q11" s="56">
        <f t="shared" si="9"/>
        <v>1.9413675294823871</v>
      </c>
      <c r="R11" s="56">
        <f t="shared" si="10"/>
        <v>2.0021360745764528E-2</v>
      </c>
      <c r="S11" s="56">
        <f t="shared" si="11"/>
        <v>7.3176484169817311</v>
      </c>
      <c r="T11" s="56">
        <f t="shared" si="12"/>
        <v>0.25805881682434745</v>
      </c>
      <c r="AG11" t="s">
        <v>17</v>
      </c>
      <c r="AH11" s="56">
        <v>0.69582971506353297</v>
      </c>
      <c r="AI11" s="56">
        <v>0.16041183868238715</v>
      </c>
      <c r="AJ11" s="56">
        <v>0.37517280775622025</v>
      </c>
      <c r="AK11" s="56">
        <v>0.61537755530997995</v>
      </c>
      <c r="AL11" s="56">
        <v>0.15015115649313562</v>
      </c>
      <c r="AM11" s="56">
        <v>0.46976484021172432</v>
      </c>
      <c r="AN11" s="56">
        <v>0.11885201540892873</v>
      </c>
      <c r="AO11" s="56">
        <v>1</v>
      </c>
      <c r="AP11" s="56"/>
      <c r="AQ11" s="56"/>
      <c r="AR11" s="56"/>
    </row>
    <row r="12" spans="1:44" ht="12.75" customHeight="1" x14ac:dyDescent="0.25">
      <c r="A12" s="7">
        <v>2013</v>
      </c>
      <c r="B12" s="8">
        <v>534560000</v>
      </c>
      <c r="C12" s="8">
        <v>-534560000</v>
      </c>
      <c r="D12" s="8">
        <v>10984000</v>
      </c>
      <c r="E12" s="8">
        <v>37465000</v>
      </c>
      <c r="F12" s="8">
        <v>81244000</v>
      </c>
      <c r="G12" s="8">
        <v>77806000</v>
      </c>
      <c r="H12" s="8">
        <v>302097000</v>
      </c>
      <c r="J12" s="56">
        <f t="shared" si="2"/>
        <v>2.5432578713020515E-2</v>
      </c>
      <c r="K12" s="56">
        <f t="shared" si="3"/>
        <v>0.3418184222128664</v>
      </c>
      <c r="L12" s="56">
        <f t="shared" si="4"/>
        <v>-3.6310125931840278</v>
      </c>
      <c r="M12" s="56">
        <f t="shared" si="5"/>
        <v>1.8203972754360379E-2</v>
      </c>
      <c r="N12" s="56">
        <f t="shared" si="6"/>
        <v>2.7017514875253227E-2</v>
      </c>
      <c r="O12" s="56">
        <f t="shared" si="7"/>
        <v>7.072428434722304E-2</v>
      </c>
      <c r="P12" s="56">
        <f t="shared" si="8"/>
        <v>-4.4753067609508153E-2</v>
      </c>
      <c r="Q12" s="56">
        <f t="shared" si="9"/>
        <v>1.7289963639947612</v>
      </c>
      <c r="R12" s="56">
        <f t="shared" si="10"/>
        <v>2.0547740197545645E-2</v>
      </c>
      <c r="S12" s="56">
        <f t="shared" si="11"/>
        <v>6.6673845649240189</v>
      </c>
      <c r="T12" s="56">
        <f t="shared" si="12"/>
        <v>0.2575530376005058</v>
      </c>
      <c r="AG12" t="s">
        <v>15</v>
      </c>
      <c r="AH12" s="57">
        <v>0.29953890474847972</v>
      </c>
      <c r="AI12" s="56">
        <v>0.4560841838805168</v>
      </c>
      <c r="AJ12" s="56">
        <v>-5.2341108252043474E-2</v>
      </c>
      <c r="AK12" s="56">
        <v>0.55773437803370896</v>
      </c>
      <c r="AL12" s="57">
        <v>0.17203891887180009</v>
      </c>
      <c r="AM12" s="56">
        <v>0.88428611546179958</v>
      </c>
      <c r="AN12" s="56">
        <v>-0.61221328728198532</v>
      </c>
      <c r="AO12" s="56">
        <v>0.35003051696294341</v>
      </c>
      <c r="AP12" s="56">
        <v>1</v>
      </c>
      <c r="AQ12" s="56"/>
      <c r="AR12" s="56"/>
    </row>
    <row r="13" spans="1:44" ht="12.75" customHeight="1" x14ac:dyDescent="0.25">
      <c r="A13" s="9">
        <v>2012</v>
      </c>
      <c r="B13" s="10">
        <v>521301947.19471943</v>
      </c>
      <c r="C13" s="10">
        <v>-398384752.47524756</v>
      </c>
      <c r="D13" s="10">
        <v>-4174818.481848185</v>
      </c>
      <c r="E13" s="10">
        <v>36795181.51815182</v>
      </c>
      <c r="F13" s="10">
        <v>79106732.67326732</v>
      </c>
      <c r="G13" s="10">
        <v>72666699.669966996</v>
      </c>
      <c r="H13" s="10">
        <v>316250165.01650161</v>
      </c>
      <c r="AG13" t="s">
        <v>16</v>
      </c>
      <c r="AH13" s="56">
        <v>-2.0921370147614162E-2</v>
      </c>
      <c r="AI13" s="56">
        <v>-0.14995788508709482</v>
      </c>
      <c r="AJ13" s="56">
        <v>0.56175941148971997</v>
      </c>
      <c r="AK13" s="56">
        <v>-5.0860297559681168E-2</v>
      </c>
      <c r="AL13" s="56">
        <v>0.10090702023872901</v>
      </c>
      <c r="AM13" s="56">
        <v>-0.643976630819448</v>
      </c>
      <c r="AN13" s="56">
        <v>0.31768334570643625</v>
      </c>
      <c r="AO13" s="56">
        <v>8.6521545115001972E-2</v>
      </c>
      <c r="AP13" s="56">
        <v>-0.4595753601121278</v>
      </c>
      <c r="AQ13" s="56">
        <v>1</v>
      </c>
      <c r="AR13" s="56"/>
    </row>
    <row r="14" spans="1:44" ht="12.75" customHeight="1" thickBot="1" x14ac:dyDescent="0.3">
      <c r="AG14" s="23" t="s">
        <v>18</v>
      </c>
      <c r="AH14" s="58">
        <v>0.45894672745630943</v>
      </c>
      <c r="AI14" s="58">
        <v>0.25167033854666682</v>
      </c>
      <c r="AJ14" s="58">
        <v>-0.21703836985609548</v>
      </c>
      <c r="AK14" s="58">
        <v>0.45329957348289107</v>
      </c>
      <c r="AL14" s="58">
        <v>-2.8907790307933903E-2</v>
      </c>
      <c r="AM14" s="58">
        <v>0.86624008392924035</v>
      </c>
      <c r="AN14" s="58">
        <v>-0.32690068296874059</v>
      </c>
      <c r="AO14" s="58">
        <v>0.59922899977047561</v>
      </c>
      <c r="AP14" s="58">
        <v>0.66201886867243243</v>
      </c>
      <c r="AQ14" s="58">
        <v>-0.71829568372462693</v>
      </c>
      <c r="AR14" s="58">
        <v>1</v>
      </c>
    </row>
    <row r="15" spans="1:44" ht="12.75" customHeight="1" x14ac:dyDescent="0.25"/>
    <row r="16" spans="1:44" ht="12.75" customHeight="1" x14ac:dyDescent="0.25"/>
    <row r="17" spans="1:44" ht="12.75" customHeight="1" x14ac:dyDescent="0.25"/>
    <row r="18" spans="1:44" ht="12.75" customHeight="1" x14ac:dyDescent="0.25"/>
    <row r="19" spans="1:44" ht="12.75" customHeight="1" x14ac:dyDescent="0.25"/>
    <row r="20" spans="1:44" ht="12.75" customHeight="1" x14ac:dyDescent="0.25"/>
    <row r="21" spans="1:44" ht="12.75" customHeight="1" thickBot="1" x14ac:dyDescent="0.3">
      <c r="A21" s="14" t="s">
        <v>10</v>
      </c>
    </row>
    <row r="22" spans="1:44" ht="12.75" customHeight="1" x14ac:dyDescent="0.25">
      <c r="A22" s="1" t="s">
        <v>0</v>
      </c>
      <c r="B22" s="15" t="s">
        <v>1</v>
      </c>
      <c r="C22" s="15" t="s">
        <v>2</v>
      </c>
      <c r="D22" s="15" t="s">
        <v>3</v>
      </c>
      <c r="E22" s="15" t="s">
        <v>9</v>
      </c>
      <c r="F22" s="15" t="s">
        <v>5</v>
      </c>
      <c r="G22" s="15" t="s">
        <v>6</v>
      </c>
      <c r="H22" s="15" t="s">
        <v>7</v>
      </c>
      <c r="J22" t="str">
        <f>B22</f>
        <v>Выручка (Y)</v>
      </c>
      <c r="K22" t="str">
        <f t="shared" ref="K22" si="13">C22</f>
        <v>Себестоимость (X1)</v>
      </c>
      <c r="L22" t="str">
        <f t="shared" ref="L22" si="14">D22</f>
        <v>Прибыль после налогов (X2)</v>
      </c>
      <c r="M22" t="str">
        <f t="shared" ref="M22" si="15">E22</f>
        <v xml:space="preserve">Запасы (X3) </v>
      </c>
      <c r="N22" t="str">
        <f t="shared" ref="N22" si="16">F22</f>
        <v>Кредиторская задолженность (X4)</v>
      </c>
      <c r="O22" t="str">
        <f t="shared" ref="O22" si="17">G22</f>
        <v>Собственный капитал (X5)</v>
      </c>
      <c r="P22" t="str">
        <f t="shared" ref="P22" si="18">H22</f>
        <v>Сумма активов (X6)</v>
      </c>
      <c r="Q22" s="26" t="s">
        <v>17</v>
      </c>
      <c r="R22" s="26" t="s">
        <v>15</v>
      </c>
      <c r="S22" s="26" t="s">
        <v>16</v>
      </c>
      <c r="T22" s="26" t="s">
        <v>18</v>
      </c>
      <c r="W22" s="27"/>
      <c r="X22" s="27" t="s">
        <v>1</v>
      </c>
      <c r="Y22" s="30" t="s">
        <v>2</v>
      </c>
      <c r="Z22" s="27" t="s">
        <v>3</v>
      </c>
      <c r="AA22" s="27" t="s">
        <v>9</v>
      </c>
      <c r="AB22" s="27" t="s">
        <v>5</v>
      </c>
      <c r="AC22" s="27" t="s">
        <v>6</v>
      </c>
      <c r="AD22" s="27" t="s">
        <v>7</v>
      </c>
      <c r="AG22" s="24"/>
      <c r="AH22" s="24" t="s">
        <v>1</v>
      </c>
      <c r="AI22" s="24" t="s">
        <v>2</v>
      </c>
      <c r="AJ22" s="24" t="s">
        <v>3</v>
      </c>
      <c r="AK22" s="24" t="s">
        <v>9</v>
      </c>
      <c r="AL22" s="24" t="s">
        <v>5</v>
      </c>
      <c r="AM22" s="24" t="s">
        <v>6</v>
      </c>
      <c r="AN22" s="24" t="s">
        <v>7</v>
      </c>
      <c r="AO22" s="24" t="s">
        <v>17</v>
      </c>
      <c r="AP22" s="24" t="s">
        <v>15</v>
      </c>
      <c r="AQ22" s="24" t="s">
        <v>16</v>
      </c>
      <c r="AR22" s="24" t="s">
        <v>18</v>
      </c>
    </row>
    <row r="23" spans="1:44" ht="12.75" customHeight="1" x14ac:dyDescent="0.25">
      <c r="A23" s="7">
        <v>2021</v>
      </c>
      <c r="B23" s="19">
        <v>495877663</v>
      </c>
      <c r="C23" s="17">
        <v>-359122559</v>
      </c>
      <c r="D23" s="17">
        <v>2781787</v>
      </c>
      <c r="E23" s="17">
        <v>52007547</v>
      </c>
      <c r="F23" s="17">
        <v>70876965</v>
      </c>
      <c r="G23" s="17">
        <v>80413461</v>
      </c>
      <c r="H23" s="17">
        <v>251949004</v>
      </c>
      <c r="J23" s="56">
        <f>(B23-B24)/B24</f>
        <v>5.9178887540718011E-2</v>
      </c>
      <c r="K23" s="56">
        <f t="shared" ref="K23:K31" si="19">(C23-C24)/C24</f>
        <v>5.9834240355453927E-2</v>
      </c>
      <c r="L23" s="56">
        <f t="shared" ref="L23:L31" si="20">(D23-D24)/D24</f>
        <v>-0.81217337981058979</v>
      </c>
      <c r="M23" s="56">
        <f t="shared" ref="M23:M31" si="21">(E23-E24)/E24</f>
        <v>0.13252485406105091</v>
      </c>
      <c r="N23" s="56">
        <f t="shared" ref="N23:N31" si="22">(F23-F24)/F24</f>
        <v>0.21320872169414326</v>
      </c>
      <c r="O23" s="56">
        <f t="shared" ref="O23:O31" si="23">(G23-G24)/G24</f>
        <v>3.5833144600231084E-2</v>
      </c>
      <c r="P23" s="56">
        <f t="shared" ref="P23:P31" si="24">(H23-H24)/H24</f>
        <v>0.10494514442073867</v>
      </c>
      <c r="Q23" s="56">
        <f>B23/(H23+H24)*2</f>
        <v>2.066292650155571</v>
      </c>
      <c r="R23" s="56">
        <f>D23/B23</f>
        <v>5.6098251798044792E-3</v>
      </c>
      <c r="S23" s="56">
        <f>B23/(F23+F24)*2</f>
        <v>7.6703040508438924</v>
      </c>
      <c r="T23" s="56">
        <f>G23/H23</f>
        <v>0.31916562369105456</v>
      </c>
      <c r="W23" s="25" t="s">
        <v>1</v>
      </c>
      <c r="X23" s="25">
        <v>1</v>
      </c>
      <c r="AG23" t="s">
        <v>1</v>
      </c>
      <c r="AH23" s="56">
        <v>1</v>
      </c>
      <c r="AI23" s="56"/>
      <c r="AJ23" s="56"/>
      <c r="AK23" s="56"/>
      <c r="AL23" s="56"/>
      <c r="AM23" s="56"/>
      <c r="AN23" s="56"/>
      <c r="AO23" s="56"/>
      <c r="AP23" s="56"/>
      <c r="AQ23" s="56"/>
      <c r="AR23" s="56"/>
    </row>
    <row r="24" spans="1:44" ht="12.75" customHeight="1" x14ac:dyDescent="0.25">
      <c r="A24" s="7">
        <v>2020</v>
      </c>
      <c r="B24" s="16">
        <v>468171778</v>
      </c>
      <c r="C24" s="16">
        <v>-338847855</v>
      </c>
      <c r="D24" s="16">
        <v>14810398</v>
      </c>
      <c r="E24" s="16">
        <v>45921771</v>
      </c>
      <c r="F24" s="16">
        <v>58421081</v>
      </c>
      <c r="G24" s="16">
        <v>77631674</v>
      </c>
      <c r="H24" s="16">
        <v>228019468</v>
      </c>
      <c r="J24" s="56">
        <f t="shared" ref="J24:J31" si="25">(B24-B25)/B25</f>
        <v>5.2021037158966776E-2</v>
      </c>
      <c r="K24" s="56">
        <f t="shared" si="19"/>
        <v>5.1919051496235415E-2</v>
      </c>
      <c r="L24" s="56">
        <f t="shared" si="20"/>
        <v>0.61924406184711966</v>
      </c>
      <c r="M24" s="56">
        <f t="shared" si="21"/>
        <v>9.8962967883926223E-2</v>
      </c>
      <c r="N24" s="56">
        <f t="shared" si="22"/>
        <v>8.2642892550348304E-2</v>
      </c>
      <c r="O24" s="56">
        <f t="shared" si="23"/>
        <v>0.19729027421504763</v>
      </c>
      <c r="P24" s="56">
        <f t="shared" si="24"/>
        <v>-0.17929841836593477</v>
      </c>
      <c r="Q24" s="56">
        <f t="shared" ref="Q24:Q31" si="26">B24/(H24+H25)*2</f>
        <v>1.8510144061685685</v>
      </c>
      <c r="R24" s="56">
        <f t="shared" ref="R24:R31" si="27">D24/B24</f>
        <v>3.1634538210032814E-2</v>
      </c>
      <c r="S24" s="56">
        <f t="shared" ref="S24:S31" si="28">B24/(F24+F25)*2</f>
        <v>8.3317466942220531</v>
      </c>
      <c r="T24" s="56">
        <f t="shared" ref="T24:T31" si="29">G24/H24</f>
        <v>0.3404607276778665</v>
      </c>
      <c r="W24" s="25" t="s">
        <v>2</v>
      </c>
      <c r="X24" s="25">
        <v>0.95226872508803118</v>
      </c>
      <c r="Y24" s="25">
        <v>1</v>
      </c>
      <c r="AG24" t="s">
        <v>2</v>
      </c>
      <c r="AH24" s="56">
        <v>0.95226872508803118</v>
      </c>
      <c r="AI24" s="56">
        <v>1</v>
      </c>
      <c r="AJ24" s="56"/>
      <c r="AK24" s="56"/>
      <c r="AL24" s="56"/>
      <c r="AM24" s="56"/>
      <c r="AN24" s="56"/>
      <c r="AO24" s="56"/>
      <c r="AP24" s="56"/>
      <c r="AQ24" s="56"/>
      <c r="AR24" s="56"/>
    </row>
    <row r="25" spans="1:44" ht="12.75" customHeight="1" x14ac:dyDescent="0.25">
      <c r="A25" s="7">
        <v>2019</v>
      </c>
      <c r="B25" s="16">
        <v>445021308</v>
      </c>
      <c r="C25" s="16">
        <v>-322123508</v>
      </c>
      <c r="D25" s="16">
        <v>9146489</v>
      </c>
      <c r="E25" s="16">
        <v>41786459</v>
      </c>
      <c r="F25" s="16">
        <v>53961543</v>
      </c>
      <c r="G25" s="16">
        <v>64839476</v>
      </c>
      <c r="H25" s="16">
        <v>277834810</v>
      </c>
      <c r="J25" s="56">
        <f t="shared" si="25"/>
        <v>1.4150315586187961E-2</v>
      </c>
      <c r="K25" s="56">
        <f t="shared" si="19"/>
        <v>3.3997537155772951E-3</v>
      </c>
      <c r="L25" s="56">
        <f t="shared" si="20"/>
        <v>0.77938775291839202</v>
      </c>
      <c r="M25" s="56">
        <f t="shared" si="21"/>
        <v>-2.112909899444175E-2</v>
      </c>
      <c r="N25" s="56">
        <f t="shared" si="22"/>
        <v>-2.5393569175806711E-2</v>
      </c>
      <c r="O25" s="56">
        <f t="shared" si="23"/>
        <v>0.16423053408860977</v>
      </c>
      <c r="P25" s="56">
        <f t="shared" si="24"/>
        <v>0.11491804218163183</v>
      </c>
      <c r="Q25" s="56">
        <f t="shared" si="26"/>
        <v>1.6887818204412277</v>
      </c>
      <c r="R25" s="56">
        <f t="shared" si="27"/>
        <v>2.055292372651963E-2</v>
      </c>
      <c r="S25" s="56">
        <f t="shared" si="28"/>
        <v>8.1409515026950974</v>
      </c>
      <c r="T25" s="56">
        <f t="shared" si="29"/>
        <v>0.23337419814313404</v>
      </c>
      <c r="W25" s="25" t="s">
        <v>3</v>
      </c>
      <c r="X25" s="25">
        <v>0.30976387552056639</v>
      </c>
      <c r="Y25" s="25">
        <v>0.44630735907971575</v>
      </c>
      <c r="Z25" s="25">
        <v>1</v>
      </c>
      <c r="AG25" t="s">
        <v>3</v>
      </c>
      <c r="AH25" s="56">
        <v>0.30976387552056639</v>
      </c>
      <c r="AI25" s="56">
        <v>0.44630735907971575</v>
      </c>
      <c r="AJ25" s="56">
        <v>1</v>
      </c>
      <c r="AK25" s="56"/>
      <c r="AL25" s="56"/>
      <c r="AM25" s="56"/>
      <c r="AN25" s="56"/>
      <c r="AO25" s="56"/>
      <c r="AP25" s="56"/>
      <c r="AQ25" s="56"/>
      <c r="AR25" s="56"/>
    </row>
    <row r="26" spans="1:44" ht="12.75" customHeight="1" thickBot="1" x14ac:dyDescent="0.3">
      <c r="A26" s="7">
        <v>2018</v>
      </c>
      <c r="B26" s="16">
        <v>438811980</v>
      </c>
      <c r="C26" s="16">
        <v>-321032078</v>
      </c>
      <c r="D26" s="16">
        <v>5140245</v>
      </c>
      <c r="E26" s="16">
        <v>42688427</v>
      </c>
      <c r="F26" s="16">
        <v>55367522</v>
      </c>
      <c r="G26" s="16">
        <v>55692987</v>
      </c>
      <c r="H26" s="16">
        <v>249197519</v>
      </c>
      <c r="J26" s="56">
        <f t="shared" si="25"/>
        <v>0.13938445941759933</v>
      </c>
      <c r="K26" s="56">
        <f t="shared" si="19"/>
        <v>0.11692899211037056</v>
      </c>
      <c r="L26" s="56">
        <f t="shared" si="20"/>
        <v>-0.25598024417738208</v>
      </c>
      <c r="M26" s="56">
        <f t="shared" si="21"/>
        <v>0.15351539948461443</v>
      </c>
      <c r="N26" s="56">
        <f t="shared" si="22"/>
        <v>-3.8509980459536734E-2</v>
      </c>
      <c r="O26" s="56">
        <f t="shared" si="23"/>
        <v>0.1016808346419666</v>
      </c>
      <c r="P26" s="56">
        <f t="shared" si="24"/>
        <v>0.10585664269293223</v>
      </c>
      <c r="Q26" s="56">
        <f t="shared" si="26"/>
        <v>1.84941674368496</v>
      </c>
      <c r="R26" s="56">
        <f t="shared" si="27"/>
        <v>1.1714003341476684E-2</v>
      </c>
      <c r="S26" s="56">
        <f t="shared" si="28"/>
        <v>7.7698397609915224</v>
      </c>
      <c r="T26" s="56">
        <f t="shared" si="29"/>
        <v>0.22348933176979183</v>
      </c>
      <c r="W26" s="25" t="s">
        <v>9</v>
      </c>
      <c r="X26" s="25">
        <v>0.72767939540494841</v>
      </c>
      <c r="Y26" s="25">
        <v>0.55663735110270884</v>
      </c>
      <c r="Z26" s="25">
        <v>-0.28000036708513826</v>
      </c>
      <c r="AA26" s="25">
        <v>1</v>
      </c>
      <c r="AG26" t="s">
        <v>9</v>
      </c>
      <c r="AH26" s="56">
        <v>0.72767939540494841</v>
      </c>
      <c r="AI26" s="56">
        <v>0.55663735110270884</v>
      </c>
      <c r="AJ26" s="56">
        <v>-0.28000036708513826</v>
      </c>
      <c r="AK26" s="56">
        <v>1</v>
      </c>
      <c r="AL26" s="56"/>
      <c r="AM26" s="56"/>
      <c r="AN26" s="56"/>
      <c r="AO26" s="56"/>
      <c r="AP26" s="56"/>
      <c r="AQ26" s="56"/>
      <c r="AR26" s="56"/>
    </row>
    <row r="27" spans="1:44" ht="12.75" customHeight="1" thickBot="1" x14ac:dyDescent="0.3">
      <c r="A27" s="7">
        <v>2017</v>
      </c>
      <c r="B27" s="16">
        <v>385130740</v>
      </c>
      <c r="C27" s="16">
        <v>-287423892</v>
      </c>
      <c r="D27" s="16">
        <v>6908748</v>
      </c>
      <c r="E27" s="16">
        <v>37007245</v>
      </c>
      <c r="F27" s="16">
        <v>57585124</v>
      </c>
      <c r="G27" s="16">
        <v>50552742</v>
      </c>
      <c r="H27" s="16">
        <v>225343421</v>
      </c>
      <c r="J27" s="56">
        <f t="shared" si="25"/>
        <v>9.6169023707315643E-2</v>
      </c>
      <c r="K27" s="56">
        <f t="shared" si="19"/>
        <v>8.0227543306664859E-2</v>
      </c>
      <c r="L27" s="56">
        <f t="shared" si="20"/>
        <v>-0.30044901895762188</v>
      </c>
      <c r="M27" s="56">
        <f t="shared" si="21"/>
        <v>0.25440953029017793</v>
      </c>
      <c r="N27" s="56">
        <f t="shared" si="22"/>
        <v>1.2104878340281634E-2</v>
      </c>
      <c r="O27" s="56">
        <f t="shared" si="23"/>
        <v>0.14835483070999031</v>
      </c>
      <c r="P27" s="56">
        <f t="shared" si="24"/>
        <v>5.6887719564809001E-2</v>
      </c>
      <c r="Q27" s="56">
        <f t="shared" si="26"/>
        <v>1.7563520137578288</v>
      </c>
      <c r="R27" s="56">
        <f t="shared" si="27"/>
        <v>1.7938708294227567E-2</v>
      </c>
      <c r="S27" s="56">
        <f t="shared" si="28"/>
        <v>6.7282601863336478</v>
      </c>
      <c r="T27" s="56">
        <f t="shared" si="29"/>
        <v>0.22433644512745726</v>
      </c>
      <c r="W27" s="25" t="s">
        <v>5</v>
      </c>
      <c r="X27" s="25">
        <v>0.62619220385248342</v>
      </c>
      <c r="Y27" s="25">
        <v>0.47354088854453608</v>
      </c>
      <c r="Z27" s="25">
        <v>-0.28204924212953114</v>
      </c>
      <c r="AA27" s="25">
        <v>0.81160156574058284</v>
      </c>
      <c r="AB27" s="25">
        <v>1</v>
      </c>
      <c r="AG27" t="s">
        <v>5</v>
      </c>
      <c r="AH27" s="59">
        <v>0.62619220385248342</v>
      </c>
      <c r="AI27" s="56">
        <v>0.47354088854453608</v>
      </c>
      <c r="AJ27" s="56">
        <v>-0.28204924212953114</v>
      </c>
      <c r="AK27" s="56">
        <v>0.81160156574058284</v>
      </c>
      <c r="AL27" s="56">
        <v>1</v>
      </c>
      <c r="AM27" s="56"/>
      <c r="AN27" s="56"/>
      <c r="AO27" s="56"/>
      <c r="AP27" s="56"/>
      <c r="AQ27" s="56"/>
      <c r="AR27" s="56"/>
    </row>
    <row r="28" spans="1:44" ht="12.75" customHeight="1" x14ac:dyDescent="0.25">
      <c r="A28" s="7">
        <v>2016</v>
      </c>
      <c r="B28" s="16">
        <v>351342477</v>
      </c>
      <c r="C28" s="16">
        <v>-266077174</v>
      </c>
      <c r="D28" s="16">
        <v>9875975</v>
      </c>
      <c r="E28" s="16">
        <v>29501725</v>
      </c>
      <c r="F28" s="16">
        <v>56896400</v>
      </c>
      <c r="G28" s="16">
        <v>44021883</v>
      </c>
      <c r="H28" s="16">
        <v>213214154</v>
      </c>
      <c r="J28" s="56">
        <f t="shared" si="25"/>
        <v>0.21908426071338036</v>
      </c>
      <c r="K28" s="56">
        <f t="shared" si="19"/>
        <v>0.21672714134887799</v>
      </c>
      <c r="L28" s="56">
        <f t="shared" si="20"/>
        <v>-0.63241066041559735</v>
      </c>
      <c r="M28" s="56">
        <f t="shared" si="21"/>
        <v>0.18514088151087871</v>
      </c>
      <c r="N28" s="56">
        <f t="shared" si="22"/>
        <v>0.16085441026088845</v>
      </c>
      <c r="O28" s="56">
        <f t="shared" si="23"/>
        <v>0.2892286536940239</v>
      </c>
      <c r="P28" s="56">
        <f t="shared" si="24"/>
        <v>0.26547575141730551</v>
      </c>
      <c r="Q28" s="56">
        <f t="shared" si="26"/>
        <v>1.8409374502578306</v>
      </c>
      <c r="R28" s="56">
        <f t="shared" si="27"/>
        <v>2.8109254207825261E-2</v>
      </c>
      <c r="S28" s="56">
        <f t="shared" si="28"/>
        <v>6.6348042638901426</v>
      </c>
      <c r="T28" s="56">
        <f t="shared" si="29"/>
        <v>0.206467920511506</v>
      </c>
      <c r="W28" s="25" t="s">
        <v>6</v>
      </c>
      <c r="X28" s="25">
        <v>0.74834794448216191</v>
      </c>
      <c r="Y28" s="25">
        <v>0.74808049146861744</v>
      </c>
      <c r="Z28" s="25">
        <v>0.2271390697665305</v>
      </c>
      <c r="AA28" s="25">
        <v>0.57031742150186515</v>
      </c>
      <c r="AB28" s="25">
        <v>0.58173962167602022</v>
      </c>
      <c r="AC28" s="25">
        <v>1</v>
      </c>
      <c r="AG28" t="s">
        <v>6</v>
      </c>
      <c r="AH28" s="56">
        <v>0.74834794448216191</v>
      </c>
      <c r="AI28" s="56">
        <v>0.74808049146861744</v>
      </c>
      <c r="AJ28" s="56">
        <v>0.2271390697665305</v>
      </c>
      <c r="AK28" s="56">
        <v>0.57031742150186515</v>
      </c>
      <c r="AL28" s="56">
        <v>0.58173962167602022</v>
      </c>
      <c r="AM28" s="56">
        <v>1</v>
      </c>
      <c r="AN28" s="56"/>
      <c r="AO28" s="56"/>
      <c r="AP28" s="56"/>
      <c r="AQ28" s="56"/>
      <c r="AR28" s="56"/>
    </row>
    <row r="29" spans="1:44" ht="12.75" customHeight="1" thickBot="1" x14ac:dyDescent="0.3">
      <c r="A29" s="7">
        <v>2015</v>
      </c>
      <c r="B29" s="16">
        <v>288201963</v>
      </c>
      <c r="C29" s="16">
        <v>-218682698</v>
      </c>
      <c r="D29" s="16">
        <v>26866870</v>
      </c>
      <c r="E29" s="16">
        <v>24893011</v>
      </c>
      <c r="F29" s="16">
        <v>49012520</v>
      </c>
      <c r="G29" s="16">
        <v>34145908</v>
      </c>
      <c r="H29" s="16">
        <v>168485373</v>
      </c>
      <c r="J29" s="56">
        <f t="shared" si="25"/>
        <v>0.30800038112384409</v>
      </c>
      <c r="K29" s="56">
        <f t="shared" si="19"/>
        <v>0.32851167145191462</v>
      </c>
      <c r="L29" s="56">
        <f t="shared" si="20"/>
        <v>3.3636902572148553</v>
      </c>
      <c r="M29" s="56">
        <f t="shared" si="21"/>
        <v>0.10272880183892892</v>
      </c>
      <c r="N29" s="56">
        <f t="shared" si="22"/>
        <v>3.0730810761870251E-3</v>
      </c>
      <c r="O29" s="56">
        <f t="shared" si="23"/>
        <v>0.22963111435322889</v>
      </c>
      <c r="P29" s="56">
        <f t="shared" si="24"/>
        <v>0.1066516781274611</v>
      </c>
      <c r="Q29" s="56">
        <f t="shared" si="26"/>
        <v>1.7971442586991619</v>
      </c>
      <c r="R29" s="56">
        <f t="shared" si="27"/>
        <v>9.3222369897598509E-2</v>
      </c>
      <c r="S29" s="56">
        <f t="shared" si="28"/>
        <v>5.8891915292424057</v>
      </c>
      <c r="T29" s="56">
        <f t="shared" si="29"/>
        <v>0.20266393095144231</v>
      </c>
      <c r="W29" s="29" t="s">
        <v>7</v>
      </c>
      <c r="X29" s="29">
        <v>0.77381074249903781</v>
      </c>
      <c r="Y29" s="29">
        <v>0.65937291585998703</v>
      </c>
      <c r="Z29" s="29">
        <v>-0.13601992741888969</v>
      </c>
      <c r="AA29" s="29">
        <v>0.74106436153454458</v>
      </c>
      <c r="AB29" s="29">
        <v>0.75936330116448014</v>
      </c>
      <c r="AC29" s="29">
        <v>0.67481244677118268</v>
      </c>
      <c r="AD29" s="29">
        <v>1</v>
      </c>
      <c r="AG29" t="s">
        <v>7</v>
      </c>
      <c r="AH29" s="56">
        <v>0.77381074249903781</v>
      </c>
      <c r="AI29" s="56">
        <v>0.65937291585998703</v>
      </c>
      <c r="AJ29" s="56">
        <v>-0.13601992741888969</v>
      </c>
      <c r="AK29" s="56">
        <v>0.74106436153454458</v>
      </c>
      <c r="AL29" s="56">
        <v>0.75936330116448014</v>
      </c>
      <c r="AM29" s="56">
        <v>0.67481244677118268</v>
      </c>
      <c r="AN29" s="56">
        <v>1</v>
      </c>
      <c r="AO29" s="56"/>
      <c r="AP29" s="56"/>
      <c r="AQ29" s="56"/>
      <c r="AR29" s="56"/>
    </row>
    <row r="30" spans="1:44" ht="12.75" customHeight="1" thickBot="1" x14ac:dyDescent="0.3">
      <c r="A30" s="7">
        <v>2014</v>
      </c>
      <c r="B30" s="16">
        <v>220337828</v>
      </c>
      <c r="C30" s="16">
        <v>-164607284</v>
      </c>
      <c r="D30" s="16">
        <v>6156915</v>
      </c>
      <c r="E30" s="16">
        <v>22574010</v>
      </c>
      <c r="F30" s="16">
        <v>48862362</v>
      </c>
      <c r="G30" s="16">
        <v>27769229</v>
      </c>
      <c r="H30" s="16">
        <v>152247881</v>
      </c>
      <c r="J30" s="56">
        <f t="shared" si="25"/>
        <v>0.35675114392570201</v>
      </c>
      <c r="K30" s="56">
        <f t="shared" si="19"/>
        <v>0.23502041486191413</v>
      </c>
      <c r="L30" s="56">
        <f t="shared" si="20"/>
        <v>-7.7503234102256069E-2</v>
      </c>
      <c r="M30" s="56">
        <f t="shared" si="21"/>
        <v>0.44770366813213408</v>
      </c>
      <c r="N30" s="56">
        <f t="shared" si="22"/>
        <v>0.45023612537483648</v>
      </c>
      <c r="O30" s="56">
        <f t="shared" si="23"/>
        <v>0.28487995316003645</v>
      </c>
      <c r="P30" s="56">
        <f t="shared" si="24"/>
        <v>0.45828993283956976</v>
      </c>
      <c r="Q30" s="56">
        <f t="shared" si="26"/>
        <v>1.7170327466207955</v>
      </c>
      <c r="R30" s="56">
        <f t="shared" si="27"/>
        <v>2.7943068404940437E-2</v>
      </c>
      <c r="S30" s="56">
        <f t="shared" si="28"/>
        <v>5.3379608391277698</v>
      </c>
      <c r="T30" s="56">
        <f t="shared" si="29"/>
        <v>0.18239484725570662</v>
      </c>
      <c r="AG30" t="s">
        <v>17</v>
      </c>
      <c r="AH30" s="56">
        <v>-0.18781819677899289</v>
      </c>
      <c r="AI30" s="56">
        <v>-7.0873087730950246E-2</v>
      </c>
      <c r="AJ30" s="56">
        <v>-0.31621048446754807</v>
      </c>
      <c r="AK30" s="56">
        <v>-9.7848294778893036E-2</v>
      </c>
      <c r="AL30" s="56">
        <v>0.13790233709732619</v>
      </c>
      <c r="AM30" s="56">
        <v>-0.32009588140349859</v>
      </c>
      <c r="AN30" s="56">
        <v>-0.15635017353085223</v>
      </c>
      <c r="AO30" s="56">
        <v>1</v>
      </c>
      <c r="AP30" s="56"/>
      <c r="AQ30" s="56"/>
      <c r="AR30" s="56"/>
    </row>
    <row r="31" spans="1:44" ht="12.75" customHeight="1" thickBot="1" x14ac:dyDescent="0.3">
      <c r="A31" s="7">
        <v>2013</v>
      </c>
      <c r="B31" s="16">
        <v>162401063</v>
      </c>
      <c r="C31" s="16">
        <v>-133283047</v>
      </c>
      <c r="D31" s="16">
        <v>6674186</v>
      </c>
      <c r="E31" s="16">
        <v>15592977</v>
      </c>
      <c r="F31" s="16">
        <v>33692694</v>
      </c>
      <c r="G31" s="16">
        <v>21612314</v>
      </c>
      <c r="H31" s="16">
        <v>104401654</v>
      </c>
      <c r="J31" s="56">
        <f t="shared" si="25"/>
        <v>0.33655718307669286</v>
      </c>
      <c r="K31" s="56">
        <f t="shared" si="19"/>
        <v>0.32443053422279872</v>
      </c>
      <c r="L31" s="56">
        <f t="shared" si="20"/>
        <v>0.5250074603095537</v>
      </c>
      <c r="M31" s="56">
        <f t="shared" si="21"/>
        <v>0.36454075518118018</v>
      </c>
      <c r="N31" s="56">
        <f t="shared" si="22"/>
        <v>0.37204001149831528</v>
      </c>
      <c r="O31" s="56">
        <f t="shared" si="23"/>
        <v>0.44678864714507732</v>
      </c>
      <c r="P31" s="56">
        <f t="shared" si="24"/>
        <v>0.48393633803602459</v>
      </c>
      <c r="Q31" s="56">
        <f t="shared" si="26"/>
        <v>1.8586015416186314</v>
      </c>
      <c r="R31" s="56">
        <f t="shared" si="27"/>
        <v>4.1096935430773626E-2</v>
      </c>
      <c r="S31" s="56">
        <f t="shared" si="28"/>
        <v>5.5760658211806193</v>
      </c>
      <c r="T31" s="56">
        <f t="shared" si="29"/>
        <v>0.207011222255157</v>
      </c>
      <c r="AG31" t="s">
        <v>15</v>
      </c>
      <c r="AH31" s="59">
        <v>0.56776661322470801</v>
      </c>
      <c r="AI31" s="56">
        <v>0.70785038515218401</v>
      </c>
      <c r="AJ31" s="56">
        <v>0.92307197288229736</v>
      </c>
      <c r="AK31" s="56">
        <v>-3.2756461428191233E-2</v>
      </c>
      <c r="AL31" s="59">
        <v>-6.1292945205113213E-2</v>
      </c>
      <c r="AM31" s="56">
        <v>0.44093209634800573</v>
      </c>
      <c r="AN31" s="56">
        <v>6.568876454557844E-2</v>
      </c>
      <c r="AO31" s="56">
        <v>-0.23767262571032483</v>
      </c>
      <c r="AP31" s="56">
        <v>1</v>
      </c>
      <c r="AQ31" s="56"/>
      <c r="AR31" s="56"/>
    </row>
    <row r="32" spans="1:44" ht="12.75" customHeight="1" x14ac:dyDescent="0.25">
      <c r="A32" s="9">
        <v>2012</v>
      </c>
      <c r="B32" s="18">
        <v>121507007</v>
      </c>
      <c r="C32" s="18">
        <v>-100634230</v>
      </c>
      <c r="D32" s="18">
        <v>4376494</v>
      </c>
      <c r="E32" s="18">
        <v>11427271</v>
      </c>
      <c r="F32" s="18">
        <v>24556641</v>
      </c>
      <c r="G32" s="18">
        <v>14938128</v>
      </c>
      <c r="H32" s="18">
        <v>70354537</v>
      </c>
      <c r="AG32" t="s">
        <v>16</v>
      </c>
      <c r="AH32" s="56">
        <v>-0.93778968780349681</v>
      </c>
      <c r="AI32" s="56">
        <v>-0.8795826958127213</v>
      </c>
      <c r="AJ32" s="56">
        <v>-0.24065773660722065</v>
      </c>
      <c r="AK32" s="56">
        <v>-0.78413237331040941</v>
      </c>
      <c r="AL32" s="56">
        <v>-0.63480658814658797</v>
      </c>
      <c r="AM32" s="56">
        <v>-0.69921755193212121</v>
      </c>
      <c r="AN32" s="56">
        <v>-0.79269504602928709</v>
      </c>
      <c r="AO32" s="56">
        <v>0.23634251852666796</v>
      </c>
      <c r="AP32" s="56">
        <v>-0.50189640587398654</v>
      </c>
      <c r="AQ32" s="56">
        <v>1</v>
      </c>
      <c r="AR32" s="56"/>
    </row>
    <row r="33" spans="1:44" ht="12.75" customHeight="1" thickBot="1" x14ac:dyDescent="0.3">
      <c r="AG33" s="23" t="s">
        <v>18</v>
      </c>
      <c r="AH33" s="58">
        <v>-0.70628616625323404</v>
      </c>
      <c r="AI33" s="58">
        <v>-0.6356481546849112</v>
      </c>
      <c r="AJ33" s="58">
        <v>-0.19712671555825081</v>
      </c>
      <c r="AK33" s="58">
        <v>-0.47493806944339356</v>
      </c>
      <c r="AL33" s="58">
        <v>-0.19445744063280812</v>
      </c>
      <c r="AM33" s="58">
        <v>-0.52243865787027199</v>
      </c>
      <c r="AN33" s="58">
        <v>-0.72016303675284676</v>
      </c>
      <c r="AO33" s="58">
        <v>0.60297395299653733</v>
      </c>
      <c r="AP33" s="58">
        <v>-0.33338439657793584</v>
      </c>
      <c r="AQ33" s="58">
        <v>0.73919176265445263</v>
      </c>
      <c r="AR33" s="58">
        <v>1</v>
      </c>
    </row>
    <row r="34" spans="1:44" ht="12.75" customHeight="1" x14ac:dyDescent="0.25"/>
    <row r="35" spans="1:44" ht="12.75" customHeight="1" x14ac:dyDescent="0.25"/>
    <row r="36" spans="1:44" ht="12.75" customHeight="1" x14ac:dyDescent="0.25"/>
    <row r="37" spans="1:44" ht="12.75" customHeight="1" x14ac:dyDescent="0.25"/>
    <row r="38" spans="1:44" ht="12.75" customHeight="1" x14ac:dyDescent="0.25"/>
    <row r="39" spans="1:44" ht="12.75" customHeight="1" x14ac:dyDescent="0.25"/>
    <row r="40" spans="1:44" ht="12.75" customHeight="1" thickBot="1" x14ac:dyDescent="0.3">
      <c r="A40" s="20" t="s">
        <v>11</v>
      </c>
    </row>
    <row r="41" spans="1:44" ht="12.75" customHeight="1" x14ac:dyDescent="0.25">
      <c r="A41" s="1" t="s">
        <v>0</v>
      </c>
      <c r="B41" s="15" t="s">
        <v>1</v>
      </c>
      <c r="C41" s="15" t="s">
        <v>2</v>
      </c>
      <c r="D41" s="15" t="s">
        <v>3</v>
      </c>
      <c r="E41" s="15" t="s">
        <v>9</v>
      </c>
      <c r="F41" s="15" t="s">
        <v>5</v>
      </c>
      <c r="G41" s="15" t="s">
        <v>6</v>
      </c>
      <c r="H41" s="15" t="s">
        <v>7</v>
      </c>
      <c r="J41" t="str">
        <f>B41</f>
        <v>Выручка (Y)</v>
      </c>
      <c r="K41" t="str">
        <f t="shared" ref="K41" si="30">C41</f>
        <v>Себестоимость (X1)</v>
      </c>
      <c r="L41" t="str">
        <f t="shared" ref="L41" si="31">D41</f>
        <v>Прибыль после налогов (X2)</v>
      </c>
      <c r="M41" t="str">
        <f t="shared" ref="M41" si="32">E41</f>
        <v xml:space="preserve">Запасы (X3) </v>
      </c>
      <c r="N41" t="str">
        <f t="shared" ref="N41" si="33">F41</f>
        <v>Кредиторская задолженность (X4)</v>
      </c>
      <c r="O41" t="str">
        <f t="shared" ref="O41" si="34">G41</f>
        <v>Собственный капитал (X5)</v>
      </c>
      <c r="P41" t="str">
        <f t="shared" ref="P41" si="35">H41</f>
        <v>Сумма активов (X6)</v>
      </c>
      <c r="Q41" s="26" t="s">
        <v>17</v>
      </c>
      <c r="R41" s="26" t="s">
        <v>15</v>
      </c>
      <c r="S41" s="26" t="s">
        <v>16</v>
      </c>
      <c r="T41" s="26" t="s">
        <v>18</v>
      </c>
      <c r="W41" s="27"/>
      <c r="X41" s="27" t="s">
        <v>1</v>
      </c>
      <c r="Y41" s="27" t="s">
        <v>2</v>
      </c>
      <c r="Z41" s="27" t="s">
        <v>3</v>
      </c>
      <c r="AA41" s="27" t="s">
        <v>9</v>
      </c>
      <c r="AB41" s="27" t="s">
        <v>5</v>
      </c>
      <c r="AC41" s="27" t="s">
        <v>6</v>
      </c>
      <c r="AD41" s="27" t="s">
        <v>7</v>
      </c>
      <c r="AG41" s="24"/>
      <c r="AH41" s="24" t="s">
        <v>1</v>
      </c>
      <c r="AI41" s="24" t="s">
        <v>2</v>
      </c>
      <c r="AJ41" s="24" t="s">
        <v>3</v>
      </c>
      <c r="AK41" s="24" t="s">
        <v>9</v>
      </c>
      <c r="AL41" s="24" t="s">
        <v>5</v>
      </c>
      <c r="AM41" s="24" t="s">
        <v>6</v>
      </c>
      <c r="AN41" s="24" t="s">
        <v>7</v>
      </c>
      <c r="AO41" s="24" t="s">
        <v>17</v>
      </c>
      <c r="AP41" s="24" t="s">
        <v>15</v>
      </c>
      <c r="AQ41" s="24" t="s">
        <v>16</v>
      </c>
      <c r="AR41" s="24" t="s">
        <v>18</v>
      </c>
    </row>
    <row r="42" spans="1:44" ht="12.75" customHeight="1" x14ac:dyDescent="0.25">
      <c r="A42" s="7">
        <v>2021</v>
      </c>
      <c r="B42" s="4">
        <v>1858078950</v>
      </c>
      <c r="C42" s="4">
        <v>-1416814680</v>
      </c>
      <c r="D42" s="4">
        <v>48105862</v>
      </c>
      <c r="E42" s="4">
        <v>224873040</v>
      </c>
      <c r="F42" s="4">
        <v>240771082</v>
      </c>
      <c r="G42" s="4">
        <v>178985179</v>
      </c>
      <c r="H42" s="4">
        <v>1209443631</v>
      </c>
      <c r="J42" s="56">
        <f>(B42-B43)/B43</f>
        <v>0.19584619607940515</v>
      </c>
      <c r="K42" s="56">
        <f t="shared" ref="K42:K50" si="36">(C42-C43)/C43</f>
        <v>0.19258317782494894</v>
      </c>
      <c r="L42" s="56">
        <f t="shared" ref="L42:L50" si="37">(D42-D43)/D43</f>
        <v>0.45804977569379862</v>
      </c>
      <c r="M42" s="56">
        <f t="shared" ref="M42:M50" si="38">(E42-E43)/E43</f>
        <v>9.1885992037434236E-2</v>
      </c>
      <c r="N42" s="56">
        <f t="shared" ref="N42:N50" si="39">(F42-F43)/F43</f>
        <v>0.30623205247829466</v>
      </c>
      <c r="O42" s="56">
        <f t="shared" ref="O42:O50" si="40">(G42-G43)/G43</f>
        <v>-2.1344895659181636E-2</v>
      </c>
      <c r="P42" s="56">
        <f t="shared" ref="P42:P50" si="41">(H42-H43)/H43</f>
        <v>0.27930357720761662</v>
      </c>
      <c r="Q42" s="56">
        <f>B42/(H42+H43)*2</f>
        <v>1.7245665939794745</v>
      </c>
      <c r="R42" s="56">
        <f>D42/B42</f>
        <v>2.5890106553330256E-2</v>
      </c>
      <c r="S42" s="56">
        <f>B42/(F42+F43)*2</f>
        <v>8.7419268289753322</v>
      </c>
      <c r="T42" s="56">
        <f>G42/H42</f>
        <v>0.14798968253858208</v>
      </c>
      <c r="W42" s="25" t="s">
        <v>1</v>
      </c>
      <c r="X42" s="25">
        <v>1</v>
      </c>
      <c r="AG42" t="s">
        <v>1</v>
      </c>
      <c r="AH42" s="56">
        <v>1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</row>
    <row r="43" spans="1:44" ht="12.75" customHeight="1" x14ac:dyDescent="0.25">
      <c r="A43" s="7">
        <v>2020</v>
      </c>
      <c r="B43" s="8">
        <v>1553777531</v>
      </c>
      <c r="C43" s="8">
        <v>-1188021688</v>
      </c>
      <c r="D43" s="8">
        <v>32993292</v>
      </c>
      <c r="E43" s="8">
        <v>205949194</v>
      </c>
      <c r="F43" s="8">
        <v>184324892</v>
      </c>
      <c r="G43" s="8">
        <v>182888924</v>
      </c>
      <c r="H43" s="8">
        <v>945392206</v>
      </c>
      <c r="J43" s="56">
        <f t="shared" ref="J43:J50" si="42">(B43-B44)/B44</f>
        <v>0.13521647886711069</v>
      </c>
      <c r="K43" s="56">
        <f t="shared" si="36"/>
        <v>0.12426883959564108</v>
      </c>
      <c r="L43" s="56">
        <f t="shared" si="37"/>
        <v>2.4496576930146539</v>
      </c>
      <c r="M43" s="56">
        <f t="shared" si="38"/>
        <v>-5.904957393990886E-2</v>
      </c>
      <c r="N43" s="56">
        <f t="shared" si="39"/>
        <v>0.140405523430325</v>
      </c>
      <c r="O43" s="56">
        <f t="shared" si="40"/>
        <v>-2.9935844642598103E-2</v>
      </c>
      <c r="P43" s="56">
        <f t="shared" si="41"/>
        <v>-3.475444405312444E-3</v>
      </c>
      <c r="Q43" s="56">
        <f t="shared" ref="Q43:Q50" si="43">B43/(H43+H44)*2</f>
        <v>1.6406659451669252</v>
      </c>
      <c r="R43" s="56">
        <f t="shared" ref="R43:R50" si="44">D43/B43</f>
        <v>2.1234244505238632E-2</v>
      </c>
      <c r="S43" s="56">
        <f t="shared" ref="S43:S50" si="45">B43/(F43+F44)*2</f>
        <v>8.9825179451052453</v>
      </c>
      <c r="T43" s="56">
        <f t="shared" ref="T43:T50" si="46">G43/H43</f>
        <v>0.19345296358408945</v>
      </c>
      <c r="W43" s="25" t="s">
        <v>2</v>
      </c>
      <c r="X43" s="25">
        <v>0.98223558999242699</v>
      </c>
      <c r="Y43" s="25">
        <v>1</v>
      </c>
      <c r="AG43" t="s">
        <v>2</v>
      </c>
      <c r="AH43" s="56">
        <v>0.98223558999242699</v>
      </c>
      <c r="AI43" s="56">
        <v>1</v>
      </c>
      <c r="AJ43" s="56"/>
      <c r="AK43" s="56"/>
      <c r="AL43" s="56"/>
      <c r="AM43" s="56"/>
      <c r="AN43" s="56"/>
      <c r="AO43" s="56"/>
      <c r="AP43" s="56"/>
      <c r="AQ43" s="56"/>
      <c r="AR43" s="56"/>
    </row>
    <row r="44" spans="1:44" ht="12.75" customHeight="1" x14ac:dyDescent="0.25">
      <c r="A44" s="7">
        <v>2019</v>
      </c>
      <c r="B44" s="8">
        <v>1368705934</v>
      </c>
      <c r="C44" s="8">
        <v>-1056706053</v>
      </c>
      <c r="D44" s="8">
        <v>9564222</v>
      </c>
      <c r="E44" s="8">
        <v>218873586</v>
      </c>
      <c r="F44" s="8">
        <v>161631006</v>
      </c>
      <c r="G44" s="8">
        <v>188532813</v>
      </c>
      <c r="H44" s="8">
        <v>948689323</v>
      </c>
      <c r="J44" s="56">
        <f t="shared" si="42"/>
        <v>0.10645823078021571</v>
      </c>
      <c r="K44" s="56">
        <f t="shared" si="36"/>
        <v>0.12303053023213444</v>
      </c>
      <c r="L44" s="56">
        <f t="shared" si="37"/>
        <v>-0.60429805743155185</v>
      </c>
      <c r="M44" s="56">
        <f t="shared" si="38"/>
        <v>0.20167443481804814</v>
      </c>
      <c r="N44" s="56">
        <f t="shared" si="39"/>
        <v>0.23287219715062071</v>
      </c>
      <c r="O44" s="56">
        <f t="shared" si="40"/>
        <v>-0.11254464782782668</v>
      </c>
      <c r="P44" s="56">
        <f t="shared" si="41"/>
        <v>7.4131111531320584E-2</v>
      </c>
      <c r="Q44" s="56">
        <f t="shared" si="43"/>
        <v>1.4942980265874</v>
      </c>
      <c r="R44" s="56">
        <f t="shared" si="44"/>
        <v>6.9877844191475538E-3</v>
      </c>
      <c r="S44" s="56">
        <f t="shared" si="45"/>
        <v>9.3512498869657961</v>
      </c>
      <c r="T44" s="56">
        <f t="shared" si="46"/>
        <v>0.19872977214902207</v>
      </c>
      <c r="W44" s="25" t="s">
        <v>3</v>
      </c>
      <c r="X44" s="25">
        <v>0.2126610827348574</v>
      </c>
      <c r="Y44" s="25">
        <v>0.10424878879425678</v>
      </c>
      <c r="Z44" s="25">
        <v>1</v>
      </c>
      <c r="AG44" t="s">
        <v>3</v>
      </c>
      <c r="AH44" s="56">
        <v>0.2126610827348574</v>
      </c>
      <c r="AI44" s="56">
        <v>0.10424878879425678</v>
      </c>
      <c r="AJ44" s="56">
        <v>1</v>
      </c>
      <c r="AK44" s="56"/>
      <c r="AL44" s="56"/>
      <c r="AM44" s="56"/>
      <c r="AN44" s="56"/>
      <c r="AO44" s="56"/>
      <c r="AP44" s="56"/>
      <c r="AQ44" s="56"/>
      <c r="AR44" s="56"/>
    </row>
    <row r="45" spans="1:44" ht="12.75" customHeight="1" thickBot="1" x14ac:dyDescent="0.3">
      <c r="A45" s="7">
        <v>2018</v>
      </c>
      <c r="B45" s="8">
        <v>1237015457</v>
      </c>
      <c r="C45" s="8">
        <v>-940941519</v>
      </c>
      <c r="D45" s="8">
        <v>24170268</v>
      </c>
      <c r="E45" s="8">
        <v>182140503</v>
      </c>
      <c r="F45" s="8">
        <v>131101185</v>
      </c>
      <c r="G45" s="8">
        <v>212442026</v>
      </c>
      <c r="H45" s="8">
        <v>883215571</v>
      </c>
      <c r="J45" s="56">
        <f t="shared" si="42"/>
        <v>8.1955629694003551E-2</v>
      </c>
      <c r="K45" s="56">
        <f t="shared" si="36"/>
        <v>0.12194286637691691</v>
      </c>
      <c r="L45" s="56">
        <f t="shared" si="37"/>
        <v>-0.31989400256146971</v>
      </c>
      <c r="M45" s="56">
        <f t="shared" si="38"/>
        <v>-0.44776941679617932</v>
      </c>
      <c r="N45" s="56">
        <f t="shared" si="39"/>
        <v>0.32235566484733624</v>
      </c>
      <c r="O45" s="56">
        <f t="shared" si="40"/>
        <v>-0.18073300627522684</v>
      </c>
      <c r="P45" s="56">
        <f t="shared" si="41"/>
        <v>0.67807943098728074</v>
      </c>
      <c r="Q45" s="56">
        <f t="shared" si="43"/>
        <v>1.755203455200685</v>
      </c>
      <c r="R45" s="56">
        <f t="shared" si="44"/>
        <v>1.9539180261027248E-2</v>
      </c>
      <c r="S45" s="56">
        <f t="shared" si="45"/>
        <v>10.745287820186901</v>
      </c>
      <c r="T45" s="56">
        <f t="shared" si="46"/>
        <v>0.24053247358339427</v>
      </c>
      <c r="W45" s="25" t="s">
        <v>9</v>
      </c>
      <c r="X45" s="25">
        <v>0.49629149028132147</v>
      </c>
      <c r="Y45" s="25">
        <v>0.53292591472151263</v>
      </c>
      <c r="Z45" s="25">
        <v>-3.0636108906101005E-2</v>
      </c>
      <c r="AA45" s="25">
        <v>1</v>
      </c>
      <c r="AG45" t="s">
        <v>9</v>
      </c>
      <c r="AH45" s="56">
        <v>0.49629149028132147</v>
      </c>
      <c r="AI45" s="56">
        <v>0.53292591472151263</v>
      </c>
      <c r="AJ45" s="56">
        <v>-3.0636108906101005E-2</v>
      </c>
      <c r="AK45" s="56">
        <v>1</v>
      </c>
      <c r="AL45" s="56"/>
      <c r="AM45" s="56"/>
      <c r="AN45" s="56"/>
      <c r="AO45" s="56"/>
      <c r="AP45" s="56"/>
      <c r="AQ45" s="56"/>
      <c r="AR45" s="56"/>
    </row>
    <row r="46" spans="1:44" ht="12.75" customHeight="1" thickBot="1" x14ac:dyDescent="0.3">
      <c r="A46" s="7">
        <v>2017</v>
      </c>
      <c r="B46" s="8">
        <v>1143314405</v>
      </c>
      <c r="C46" s="8">
        <v>-838671511</v>
      </c>
      <c r="D46" s="8">
        <v>35538972</v>
      </c>
      <c r="E46" s="8">
        <v>329826903</v>
      </c>
      <c r="F46" s="8">
        <v>99142151</v>
      </c>
      <c r="G46" s="8">
        <v>259307439</v>
      </c>
      <c r="H46" s="8">
        <v>526325247</v>
      </c>
      <c r="J46" s="56">
        <f t="shared" si="42"/>
        <v>6.3734754939190022E-2</v>
      </c>
      <c r="K46" s="56">
        <f t="shared" si="36"/>
        <v>7.6527528704755085E-2</v>
      </c>
      <c r="L46" s="56">
        <f t="shared" si="37"/>
        <v>-0.34681806467511606</v>
      </c>
      <c r="M46" s="56">
        <f t="shared" si="38"/>
        <v>0.1375485291026243</v>
      </c>
      <c r="N46" s="56">
        <f t="shared" si="39"/>
        <v>0.181342155259928</v>
      </c>
      <c r="O46" s="56">
        <f t="shared" si="40"/>
        <v>0.32247780881638277</v>
      </c>
      <c r="P46" s="56">
        <f t="shared" si="41"/>
        <v>0.15697368675640117</v>
      </c>
      <c r="Q46" s="56">
        <f t="shared" si="43"/>
        <v>2.3303443620903983</v>
      </c>
      <c r="R46" s="56">
        <f t="shared" si="44"/>
        <v>3.1084163590154364E-2</v>
      </c>
      <c r="S46" s="56">
        <f t="shared" si="45"/>
        <v>12.490770910933191</v>
      </c>
      <c r="T46" s="56">
        <f t="shared" si="46"/>
        <v>0.49267528107007186</v>
      </c>
      <c r="W46" s="25" t="s">
        <v>5</v>
      </c>
      <c r="X46" s="25">
        <v>0.30202727366656745</v>
      </c>
      <c r="Y46" s="25">
        <v>0.39229276627676551</v>
      </c>
      <c r="Z46" s="25">
        <v>-0.12024236187629297</v>
      </c>
      <c r="AA46" s="25">
        <v>0.26266137260370975</v>
      </c>
      <c r="AB46" s="25">
        <v>1</v>
      </c>
      <c r="AG46" t="s">
        <v>5</v>
      </c>
      <c r="AH46" s="59">
        <v>0.30202727366656745</v>
      </c>
      <c r="AI46" s="56">
        <v>0.39229276627676551</v>
      </c>
      <c r="AJ46" s="56">
        <v>-0.12024236187629297</v>
      </c>
      <c r="AK46" s="56">
        <v>0.26266137260370975</v>
      </c>
      <c r="AL46" s="56">
        <v>1</v>
      </c>
      <c r="AM46" s="56"/>
      <c r="AN46" s="56"/>
      <c r="AO46" s="56"/>
      <c r="AP46" s="56"/>
      <c r="AQ46" s="56"/>
      <c r="AR46" s="56"/>
    </row>
    <row r="47" spans="1:44" ht="12.75" customHeight="1" x14ac:dyDescent="0.25">
      <c r="A47" s="7">
        <v>2016</v>
      </c>
      <c r="B47" s="8">
        <v>1074811554</v>
      </c>
      <c r="C47" s="8">
        <v>-779052545</v>
      </c>
      <c r="D47" s="8">
        <v>54408994</v>
      </c>
      <c r="E47" s="8">
        <v>289945347</v>
      </c>
      <c r="F47" s="8">
        <v>83923316</v>
      </c>
      <c r="G47" s="8">
        <v>196076968</v>
      </c>
      <c r="H47" s="8">
        <v>454915486</v>
      </c>
      <c r="J47" s="56">
        <f t="shared" si="42"/>
        <v>0.13065061607761833</v>
      </c>
      <c r="K47" s="56">
        <f t="shared" si="36"/>
        <v>0.1460151599488744</v>
      </c>
      <c r="L47" s="56">
        <f t="shared" si="37"/>
        <v>-7.8769242751586491E-2</v>
      </c>
      <c r="M47" s="56">
        <f t="shared" si="38"/>
        <v>9.0036747102506504E-2</v>
      </c>
      <c r="N47" s="56">
        <f t="shared" si="39"/>
        <v>-5.0342745733568568E-2</v>
      </c>
      <c r="O47" s="56">
        <f t="shared" si="40"/>
        <v>0.18733353729691032</v>
      </c>
      <c r="P47" s="56">
        <f t="shared" si="41"/>
        <v>0.12549083331045441</v>
      </c>
      <c r="Q47" s="56">
        <f t="shared" si="43"/>
        <v>2.5021556771797542</v>
      </c>
      <c r="R47" s="56">
        <f t="shared" si="44"/>
        <v>5.0621891621384633E-2</v>
      </c>
      <c r="S47" s="56">
        <f t="shared" si="45"/>
        <v>12.476371749442697</v>
      </c>
      <c r="T47" s="56">
        <f t="shared" si="46"/>
        <v>0.43101845075460898</v>
      </c>
      <c r="W47" s="25" t="s">
        <v>6</v>
      </c>
      <c r="X47" s="25">
        <v>0.33804410214804737</v>
      </c>
      <c r="Y47" s="25">
        <v>0.26982624232494523</v>
      </c>
      <c r="Z47" s="25">
        <v>-7.4806575351185997E-2</v>
      </c>
      <c r="AA47" s="25">
        <v>0.34798251036927991</v>
      </c>
      <c r="AB47" s="25">
        <v>-0.36702669071835003</v>
      </c>
      <c r="AC47" s="25">
        <v>1</v>
      </c>
      <c r="AG47" t="s">
        <v>6</v>
      </c>
      <c r="AH47" s="56">
        <v>0.33804410214804737</v>
      </c>
      <c r="AI47" s="56">
        <v>0.26982624232494523</v>
      </c>
      <c r="AJ47" s="56">
        <v>-7.4806575351185997E-2</v>
      </c>
      <c r="AK47" s="56">
        <v>0.34798251036927991</v>
      </c>
      <c r="AL47" s="56">
        <v>-0.36702669071835003</v>
      </c>
      <c r="AM47" s="56">
        <v>1</v>
      </c>
      <c r="AN47" s="56"/>
      <c r="AO47" s="56"/>
      <c r="AP47" s="56"/>
      <c r="AQ47" s="56"/>
      <c r="AR47" s="56"/>
    </row>
    <row r="48" spans="1:44" ht="12.75" customHeight="1" thickBot="1" x14ac:dyDescent="0.3">
      <c r="A48" s="7">
        <v>2015</v>
      </c>
      <c r="B48" s="8">
        <v>950613336</v>
      </c>
      <c r="C48" s="8">
        <v>-679792530</v>
      </c>
      <c r="D48" s="8">
        <v>59061200</v>
      </c>
      <c r="E48" s="8">
        <v>265995938</v>
      </c>
      <c r="F48" s="8">
        <v>88372216</v>
      </c>
      <c r="G48" s="8">
        <v>165140596</v>
      </c>
      <c r="H48" s="8">
        <v>404192973</v>
      </c>
      <c r="J48" s="56">
        <f t="shared" si="42"/>
        <v>0.24502869217823281</v>
      </c>
      <c r="K48" s="56">
        <f t="shared" si="36"/>
        <v>0.2519045230398626</v>
      </c>
      <c r="L48" s="56">
        <f t="shared" si="37"/>
        <v>0.2385478591927617</v>
      </c>
      <c r="M48" s="56">
        <f t="shared" si="38"/>
        <v>2.2647288527641263</v>
      </c>
      <c r="N48" s="56">
        <f t="shared" si="39"/>
        <v>0.32304411987733739</v>
      </c>
      <c r="O48" s="56">
        <f t="shared" si="40"/>
        <v>0.14959090611021303</v>
      </c>
      <c r="P48" s="56">
        <f t="shared" si="41"/>
        <v>0.17238487704768216</v>
      </c>
      <c r="Q48" s="56">
        <f t="shared" si="43"/>
        <v>2.5385082331044106</v>
      </c>
      <c r="R48" s="56">
        <f t="shared" si="44"/>
        <v>6.2129572312248728E-2</v>
      </c>
      <c r="S48" s="56">
        <f t="shared" si="45"/>
        <v>12.252790889722782</v>
      </c>
      <c r="T48" s="56">
        <f t="shared" si="46"/>
        <v>0.40856869622025815</v>
      </c>
      <c r="W48" s="29" t="s">
        <v>7</v>
      </c>
      <c r="X48" s="29">
        <v>-3.9943079605171725E-2</v>
      </c>
      <c r="Y48" s="29">
        <v>7.6930192863170099E-2</v>
      </c>
      <c r="Z48" s="29">
        <v>-0.38732525706574483</v>
      </c>
      <c r="AA48" s="29">
        <v>-0.26337575424497445</v>
      </c>
      <c r="AB48" s="29">
        <v>0.48408405351854344</v>
      </c>
      <c r="AC48" s="29">
        <v>-0.36244367491763857</v>
      </c>
      <c r="AD48" s="29">
        <v>1</v>
      </c>
      <c r="AG48" t="s">
        <v>7</v>
      </c>
      <c r="AH48" s="56">
        <v>-3.9943079605171725E-2</v>
      </c>
      <c r="AI48" s="56">
        <v>7.6930192863170099E-2</v>
      </c>
      <c r="AJ48" s="56">
        <v>-0.38732525706574483</v>
      </c>
      <c r="AK48" s="56">
        <v>-0.26337575424497445</v>
      </c>
      <c r="AL48" s="56">
        <v>0.48408405351854344</v>
      </c>
      <c r="AM48" s="56">
        <v>-0.36244367491763857</v>
      </c>
      <c r="AN48" s="56">
        <v>1</v>
      </c>
      <c r="AO48" s="56"/>
      <c r="AP48" s="56"/>
      <c r="AQ48" s="56"/>
      <c r="AR48" s="56"/>
    </row>
    <row r="49" spans="1:44" ht="12.75" customHeight="1" thickBot="1" x14ac:dyDescent="0.3">
      <c r="A49" s="7">
        <v>2014</v>
      </c>
      <c r="B49" s="8">
        <v>763527252</v>
      </c>
      <c r="C49" s="8">
        <v>-543006689</v>
      </c>
      <c r="D49" s="8">
        <v>47685844</v>
      </c>
      <c r="E49" s="8">
        <v>81475660</v>
      </c>
      <c r="F49" s="8">
        <v>66794610</v>
      </c>
      <c r="G49" s="8">
        <v>143651620</v>
      </c>
      <c r="H49" s="8">
        <v>344761333</v>
      </c>
      <c r="J49" s="56">
        <f t="shared" si="42"/>
        <v>0.31711919208256589</v>
      </c>
      <c r="K49" s="56">
        <f t="shared" si="36"/>
        <v>0.3102435100758632</v>
      </c>
      <c r="L49" s="56">
        <f t="shared" si="37"/>
        <v>0.33872380624853049</v>
      </c>
      <c r="M49" s="56">
        <f t="shared" si="38"/>
        <v>0.45244791779662397</v>
      </c>
      <c r="N49" s="56">
        <f t="shared" si="39"/>
        <v>0.38662285083101949</v>
      </c>
      <c r="O49" s="56">
        <f t="shared" si="40"/>
        <v>0.13862705319627003</v>
      </c>
      <c r="P49" s="56">
        <f t="shared" si="41"/>
        <v>0.28555681237882463</v>
      </c>
      <c r="Q49" s="56">
        <f t="shared" si="43"/>
        <v>2.4913528449482705</v>
      </c>
      <c r="R49" s="56">
        <f t="shared" si="44"/>
        <v>6.2454671886420107E-2</v>
      </c>
      <c r="S49" s="56">
        <f t="shared" si="45"/>
        <v>13.282740198822736</v>
      </c>
      <c r="T49" s="56">
        <f t="shared" si="46"/>
        <v>0.41666975455162197</v>
      </c>
      <c r="AG49" t="s">
        <v>17</v>
      </c>
      <c r="AH49" s="56">
        <v>0.49989615426968387</v>
      </c>
      <c r="AI49" s="56">
        <v>0.52203747849882021</v>
      </c>
      <c r="AJ49" s="56">
        <v>-0.18436556404919902</v>
      </c>
      <c r="AK49" s="56">
        <v>0.52584998115869719</v>
      </c>
      <c r="AL49" s="56">
        <v>-0.15661445400080137</v>
      </c>
      <c r="AM49" s="56">
        <v>0.8362009418874794</v>
      </c>
      <c r="AN49" s="56">
        <v>-5.6798472373900934E-2</v>
      </c>
      <c r="AO49" s="56">
        <v>1</v>
      </c>
      <c r="AP49" s="56"/>
      <c r="AQ49" s="56"/>
      <c r="AR49" s="56"/>
    </row>
    <row r="50" spans="1:44" ht="12.75" customHeight="1" thickBot="1" x14ac:dyDescent="0.3">
      <c r="A50" s="7">
        <v>2013</v>
      </c>
      <c r="B50" s="8">
        <v>579694880</v>
      </c>
      <c r="C50" s="8">
        <v>-414431886</v>
      </c>
      <c r="D50" s="8">
        <v>35620375</v>
      </c>
      <c r="E50" s="8">
        <v>56095409</v>
      </c>
      <c r="F50" s="8">
        <v>48170712</v>
      </c>
      <c r="G50" s="8">
        <v>126162135</v>
      </c>
      <c r="H50" s="8">
        <v>268180550</v>
      </c>
      <c r="J50" s="56">
        <f t="shared" si="42"/>
        <v>0.2920550614138675</v>
      </c>
      <c r="K50" s="56">
        <f t="shared" si="36"/>
        <v>0.25734266892237539</v>
      </c>
      <c r="L50" s="56">
        <f t="shared" si="37"/>
        <v>0.41816200494942091</v>
      </c>
      <c r="M50" s="56">
        <f t="shared" si="38"/>
        <v>0.36732619514394699</v>
      </c>
      <c r="N50" s="56">
        <f t="shared" si="39"/>
        <v>0.12232235888216482</v>
      </c>
      <c r="O50" s="56">
        <f t="shared" si="40"/>
        <v>0.27133800841096384</v>
      </c>
      <c r="P50" s="56">
        <f t="shared" si="41"/>
        <v>0.21608249246791528</v>
      </c>
      <c r="Q50" s="56">
        <f t="shared" si="43"/>
        <v>2.3723529188306727</v>
      </c>
      <c r="R50" s="56">
        <f t="shared" si="44"/>
        <v>6.1446764891213118E-2</v>
      </c>
      <c r="S50" s="56">
        <f t="shared" si="45"/>
        <v>12.727780010641853</v>
      </c>
      <c r="T50" s="56">
        <f t="shared" si="46"/>
        <v>0.47043730427132019</v>
      </c>
      <c r="AG50" t="s">
        <v>15</v>
      </c>
      <c r="AH50" s="59">
        <v>0.78078349538059788</v>
      </c>
      <c r="AI50" s="56">
        <v>0.78705661077941869</v>
      </c>
      <c r="AJ50" s="56">
        <v>2.247640253053821E-2</v>
      </c>
      <c r="AK50" s="56">
        <v>0.58464607813382075</v>
      </c>
      <c r="AL50" s="60">
        <v>-3.7638257446892136E-2</v>
      </c>
      <c r="AM50" s="56">
        <v>0.70844761856216398</v>
      </c>
      <c r="AN50" s="56">
        <v>-3.8886584771218889E-2</v>
      </c>
      <c r="AO50" s="56">
        <v>0.9175711982380248</v>
      </c>
      <c r="AP50" s="56">
        <v>1</v>
      </c>
      <c r="AQ50" s="56"/>
      <c r="AR50" s="56"/>
    </row>
    <row r="51" spans="1:44" ht="12.75" customHeight="1" x14ac:dyDescent="0.25">
      <c r="A51" s="9">
        <v>2012</v>
      </c>
      <c r="B51" s="10">
        <v>448661127</v>
      </c>
      <c r="C51" s="10">
        <v>-329609339</v>
      </c>
      <c r="D51" s="10">
        <v>25117282</v>
      </c>
      <c r="E51" s="10">
        <v>41025623</v>
      </c>
      <c r="F51" s="10">
        <v>42920567</v>
      </c>
      <c r="G51" s="10">
        <v>99235714</v>
      </c>
      <c r="H51" s="10">
        <v>220528255</v>
      </c>
      <c r="AG51" t="s">
        <v>16</v>
      </c>
      <c r="AH51" s="56">
        <v>0.41827176164955232</v>
      </c>
      <c r="AI51" s="56">
        <v>0.45376008279939084</v>
      </c>
      <c r="AJ51" s="56">
        <v>-0.33640612977586226</v>
      </c>
      <c r="AK51" s="56">
        <v>0.34944294316316249</v>
      </c>
      <c r="AL51" s="56">
        <v>-9.9967335592933082E-2</v>
      </c>
      <c r="AM51" s="56">
        <v>0.76359226449121043</v>
      </c>
      <c r="AN51" s="56">
        <v>0.10365105664826646</v>
      </c>
      <c r="AO51" s="56">
        <v>0.93136584243776155</v>
      </c>
      <c r="AP51" s="56">
        <v>0.82169280628371488</v>
      </c>
      <c r="AQ51" s="56">
        <v>1</v>
      </c>
      <c r="AR51" s="56"/>
    </row>
    <row r="52" spans="1:44" ht="12.75" customHeight="1" thickBot="1" x14ac:dyDescent="0.3">
      <c r="AG52" s="23" t="s">
        <v>18</v>
      </c>
      <c r="AH52" s="58">
        <v>0.30553109903341857</v>
      </c>
      <c r="AI52" s="58">
        <v>0.2989018049026565</v>
      </c>
      <c r="AJ52" s="58">
        <v>-0.2839744911332322</v>
      </c>
      <c r="AK52" s="58">
        <v>0.35534890205482939</v>
      </c>
      <c r="AL52" s="58">
        <v>-0.2749616691175501</v>
      </c>
      <c r="AM52" s="58">
        <v>0.89891575283021485</v>
      </c>
      <c r="AN52" s="58">
        <v>-9.7153313658677451E-2</v>
      </c>
      <c r="AO52" s="58">
        <v>0.91653690003187438</v>
      </c>
      <c r="AP52" s="58">
        <v>0.76133262488020348</v>
      </c>
      <c r="AQ52" s="58">
        <v>0.95243171151110684</v>
      </c>
      <c r="AR52" s="58">
        <v>1</v>
      </c>
    </row>
    <row r="53" spans="1:44" ht="12.75" customHeight="1" x14ac:dyDescent="0.25"/>
    <row r="54" spans="1:44" ht="12.75" customHeight="1" x14ac:dyDescent="0.25">
      <c r="A54" s="21" t="s">
        <v>13</v>
      </c>
    </row>
    <row r="55" spans="1:44" ht="12.75" customHeight="1" thickBot="1" x14ac:dyDescent="0.3"/>
    <row r="56" spans="1:44" ht="55.8" customHeight="1" x14ac:dyDescent="0.25">
      <c r="A56" t="str">
        <f>A41</f>
        <v>Год</v>
      </c>
      <c r="J56" s="62" t="str">
        <f>J41</f>
        <v>Выручка (Y)</v>
      </c>
      <c r="K56" s="62" t="str">
        <f t="shared" ref="K56:P56" si="47">K41</f>
        <v>Себестоимость (X1)</v>
      </c>
      <c r="L56" s="62" t="str">
        <f t="shared" si="47"/>
        <v>Прибыль после налогов (X2)</v>
      </c>
      <c r="M56" s="62" t="str">
        <f t="shared" si="47"/>
        <v xml:space="preserve">Запасы (X3) </v>
      </c>
      <c r="N56" s="62" t="str">
        <f t="shared" si="47"/>
        <v>Кредиторская задолженность (X4)</v>
      </c>
      <c r="O56" s="62" t="str">
        <f t="shared" si="47"/>
        <v>Собственный капитал (X5)</v>
      </c>
      <c r="P56" s="62" t="str">
        <f t="shared" si="47"/>
        <v>Сумма активов (X6)</v>
      </c>
      <c r="Q56" s="61" t="s">
        <v>17</v>
      </c>
      <c r="R56" s="61" t="s">
        <v>15</v>
      </c>
      <c r="S56" s="61" t="s">
        <v>16</v>
      </c>
      <c r="T56" s="61" t="s">
        <v>18</v>
      </c>
      <c r="W56" s="27"/>
      <c r="X56" s="30" t="s">
        <v>1</v>
      </c>
      <c r="Y56" s="30" t="s">
        <v>2</v>
      </c>
      <c r="Z56" s="30" t="s">
        <v>3</v>
      </c>
      <c r="AA56" s="30" t="s">
        <v>9</v>
      </c>
      <c r="AB56" s="30" t="s">
        <v>5</v>
      </c>
      <c r="AC56" s="30" t="s">
        <v>6</v>
      </c>
      <c r="AD56" s="30" t="s">
        <v>7</v>
      </c>
      <c r="AG56" s="35"/>
      <c r="AH56" s="63" t="s">
        <v>1</v>
      </c>
      <c r="AI56" s="64" t="s">
        <v>2</v>
      </c>
      <c r="AJ56" s="64" t="s">
        <v>3</v>
      </c>
      <c r="AK56" s="64" t="s">
        <v>9</v>
      </c>
      <c r="AL56" s="64" t="s">
        <v>5</v>
      </c>
      <c r="AM56" s="64" t="s">
        <v>6</v>
      </c>
      <c r="AN56" s="64" t="s">
        <v>7</v>
      </c>
      <c r="AO56" s="64" t="s">
        <v>17</v>
      </c>
      <c r="AP56" s="64" t="s">
        <v>15</v>
      </c>
      <c r="AQ56" s="64" t="s">
        <v>16</v>
      </c>
      <c r="AR56" s="64" t="s">
        <v>18</v>
      </c>
    </row>
    <row r="57" spans="1:44" ht="12.75" customHeight="1" x14ac:dyDescent="0.25">
      <c r="A57">
        <f t="shared" ref="A57:A66" si="48">A42</f>
        <v>2021</v>
      </c>
      <c r="B57" s="31">
        <f>B4+B23+B42</f>
        <v>4558775613</v>
      </c>
      <c r="C57">
        <f t="shared" ref="C57:H57" si="49">C4+C23+C42</f>
        <v>-3419439239</v>
      </c>
      <c r="D57">
        <f t="shared" si="49"/>
        <v>93625649</v>
      </c>
      <c r="E57">
        <f t="shared" si="49"/>
        <v>443720587</v>
      </c>
      <c r="F57" s="33">
        <f>F4+F23+F42</f>
        <v>524597047</v>
      </c>
      <c r="G57">
        <f t="shared" si="49"/>
        <v>347027640</v>
      </c>
      <c r="H57">
        <f t="shared" si="49"/>
        <v>2748140635</v>
      </c>
      <c r="J57" s="56">
        <f>J4+J23+J42</f>
        <v>0.36968131159690409</v>
      </c>
      <c r="K57" s="56">
        <f t="shared" ref="K57:P57" si="50">K4+K23+K42</f>
        <v>0.36034201872806143</v>
      </c>
      <c r="L57" s="56">
        <f t="shared" si="50"/>
        <v>0.15370874135314955</v>
      </c>
      <c r="M57" s="56">
        <f t="shared" si="50"/>
        <v>0.37986852063949478</v>
      </c>
      <c r="N57" s="56">
        <f t="shared" si="50"/>
        <v>0.76541962841650935</v>
      </c>
      <c r="O57" s="56">
        <f t="shared" si="50"/>
        <v>-6.1564554669165432E-2</v>
      </c>
      <c r="P57" s="56">
        <f t="shared" si="50"/>
        <v>0.48100647309886957</v>
      </c>
      <c r="Q57" s="81">
        <f>B57/(H57+H58)*2</f>
        <v>1.7895863773178493</v>
      </c>
      <c r="R57" s="81">
        <f>D57/B57</f>
        <v>2.0537454998445875E-2</v>
      </c>
      <c r="S57" s="81">
        <f>B57/(F57+F58)*2</f>
        <v>9.7175929618568802</v>
      </c>
      <c r="T57" s="81">
        <f>G57/H57</f>
        <v>0.12627724927185177</v>
      </c>
      <c r="W57" s="25" t="s">
        <v>1</v>
      </c>
      <c r="X57" s="25">
        <v>1</v>
      </c>
      <c r="AG57" t="s">
        <v>1</v>
      </c>
      <c r="AH57" s="56">
        <v>1</v>
      </c>
      <c r="AI57" s="56"/>
      <c r="AJ57" s="56"/>
      <c r="AK57" s="56"/>
      <c r="AL57" s="56"/>
      <c r="AM57" s="56"/>
      <c r="AN57" s="56"/>
      <c r="AO57" s="56"/>
      <c r="AP57" s="56"/>
      <c r="AQ57" s="56"/>
      <c r="AR57" s="56"/>
    </row>
    <row r="58" spans="1:44" ht="12.75" customHeight="1" x14ac:dyDescent="0.25">
      <c r="A58">
        <f t="shared" si="48"/>
        <v>2020</v>
      </c>
      <c r="B58">
        <f t="shared" ref="B58:H58" si="51">B5+B24+B43</f>
        <v>3999975309</v>
      </c>
      <c r="C58">
        <f t="shared" si="51"/>
        <v>-3010275543</v>
      </c>
      <c r="D58">
        <f t="shared" si="51"/>
        <v>76147690</v>
      </c>
      <c r="E58">
        <f t="shared" si="51"/>
        <v>396263965</v>
      </c>
      <c r="F58">
        <f t="shared" si="51"/>
        <v>413654973</v>
      </c>
      <c r="G58">
        <f t="shared" si="51"/>
        <v>355362598</v>
      </c>
      <c r="H58">
        <f t="shared" si="51"/>
        <v>2346640674</v>
      </c>
      <c r="J58" s="56">
        <f t="shared" ref="J58:P65" si="52">J5+J24+J43</f>
        <v>0.32773938791215329</v>
      </c>
      <c r="K58" s="56">
        <f t="shared" si="52"/>
        <v>0.31563213582329319</v>
      </c>
      <c r="L58" s="56">
        <f t="shared" si="52"/>
        <v>3.521918620602277</v>
      </c>
      <c r="M58" s="56">
        <f t="shared" si="52"/>
        <v>0.17274513987613829</v>
      </c>
      <c r="N58" s="56">
        <f t="shared" si="52"/>
        <v>0.2883400623897886</v>
      </c>
      <c r="O58" s="56">
        <f t="shared" si="52"/>
        <v>-1.8942286169339823E-2</v>
      </c>
      <c r="P58" s="56">
        <f t="shared" si="52"/>
        <v>-9.0717418289570265E-2</v>
      </c>
      <c r="Q58" s="81">
        <f t="shared" ref="Q58:Q65" si="53">B58/(H58+H59)*2</f>
        <v>1.7213468654016724</v>
      </c>
      <c r="R58" s="81">
        <f t="shared" ref="R58:R65" si="54">D58/B58</f>
        <v>1.9037040010888726E-2</v>
      </c>
      <c r="S58" s="81">
        <f t="shared" ref="S58:S65" si="55">B58/(F58+F59)*2</f>
        <v>10.130603787890076</v>
      </c>
      <c r="T58" s="81">
        <f t="shared" ref="T58:T65" si="56">G58/H58</f>
        <v>0.15143460263742109</v>
      </c>
      <c r="W58" s="25" t="s">
        <v>2</v>
      </c>
      <c r="X58" s="25">
        <v>0.57060489029968975</v>
      </c>
      <c r="Y58" s="25">
        <v>1</v>
      </c>
      <c r="AG58" t="s">
        <v>2</v>
      </c>
      <c r="AH58" s="56">
        <v>0.57060489029968986</v>
      </c>
      <c r="AI58" s="56">
        <v>1</v>
      </c>
      <c r="AJ58" s="56"/>
      <c r="AK58" s="56"/>
      <c r="AL58" s="56"/>
      <c r="AM58" s="56"/>
      <c r="AN58" s="56"/>
      <c r="AO58" s="56"/>
      <c r="AP58" s="56"/>
      <c r="AQ58" s="56"/>
      <c r="AR58" s="56"/>
    </row>
    <row r="59" spans="1:44" ht="12.75" customHeight="1" x14ac:dyDescent="0.25">
      <c r="A59">
        <f t="shared" si="48"/>
        <v>2019</v>
      </c>
      <c r="B59">
        <f t="shared" ref="B59:H59" si="57">B6+B25+B44</f>
        <v>3548074242</v>
      </c>
      <c r="C59">
        <f t="shared" si="57"/>
        <v>-2680697561</v>
      </c>
      <c r="D59">
        <f t="shared" si="57"/>
        <v>38217711</v>
      </c>
      <c r="E59">
        <f t="shared" si="57"/>
        <v>388122045</v>
      </c>
      <c r="F59">
        <f t="shared" si="57"/>
        <v>376026549</v>
      </c>
      <c r="G59">
        <f t="shared" si="57"/>
        <v>369928289</v>
      </c>
      <c r="H59">
        <f t="shared" si="57"/>
        <v>2300854133</v>
      </c>
      <c r="J59" s="56">
        <f t="shared" si="52"/>
        <v>0.25229215335272764</v>
      </c>
      <c r="K59" s="56">
        <f t="shared" si="52"/>
        <v>0.24601143902198397</v>
      </c>
      <c r="L59" s="56">
        <f t="shared" si="52"/>
        <v>-0.14384752956727614</v>
      </c>
      <c r="M59" s="56">
        <f t="shared" si="52"/>
        <v>0.27945041384757396</v>
      </c>
      <c r="N59" s="56">
        <f t="shared" si="52"/>
        <v>0.2433854677725838</v>
      </c>
      <c r="O59" s="56">
        <f t="shared" si="52"/>
        <v>-0.24394185206826963</v>
      </c>
      <c r="P59" s="56">
        <f t="shared" si="52"/>
        <v>0.94794201372090914</v>
      </c>
      <c r="Q59" s="81">
        <f t="shared" si="53"/>
        <v>1.7547063012078672</v>
      </c>
      <c r="R59" s="81">
        <f t="shared" si="54"/>
        <v>1.0771395521435653E-2</v>
      </c>
      <c r="S59" s="81">
        <f t="shared" si="55"/>
        <v>9.8919187246556941</v>
      </c>
      <c r="T59" s="81">
        <f t="shared" si="56"/>
        <v>0.1607786794018376</v>
      </c>
      <c r="W59" s="25" t="s">
        <v>3</v>
      </c>
      <c r="X59" s="25">
        <v>9.2218670537424205E-2</v>
      </c>
      <c r="Y59" s="25">
        <v>-9.272864448740159E-2</v>
      </c>
      <c r="Z59" s="25">
        <v>1</v>
      </c>
      <c r="AG59" t="s">
        <v>3</v>
      </c>
      <c r="AH59" s="56">
        <v>9.2218670537424094E-2</v>
      </c>
      <c r="AI59" s="56">
        <v>-9.2728644487401535E-2</v>
      </c>
      <c r="AJ59" s="56">
        <v>1</v>
      </c>
      <c r="AK59" s="56"/>
      <c r="AL59" s="56"/>
      <c r="AM59" s="56"/>
      <c r="AN59" s="56"/>
      <c r="AO59" s="56"/>
      <c r="AP59" s="56"/>
      <c r="AQ59" s="56"/>
      <c r="AR59" s="56"/>
    </row>
    <row r="60" spans="1:44" ht="12.75" customHeight="1" x14ac:dyDescent="0.25">
      <c r="A60">
        <f t="shared" si="48"/>
        <v>2018</v>
      </c>
      <c r="B60">
        <f t="shared" ref="B60:H60" si="58">B7+B26+B45</f>
        <v>3208364437</v>
      </c>
      <c r="C60">
        <f t="shared" si="58"/>
        <v>-2424790597</v>
      </c>
      <c r="D60">
        <f t="shared" si="58"/>
        <v>57952513</v>
      </c>
      <c r="E60">
        <f t="shared" si="58"/>
        <v>340818930</v>
      </c>
      <c r="F60">
        <f t="shared" si="58"/>
        <v>341341707</v>
      </c>
      <c r="G60">
        <f t="shared" si="58"/>
        <v>433610013</v>
      </c>
      <c r="H60">
        <f t="shared" si="58"/>
        <v>1743212090</v>
      </c>
      <c r="J60" s="56">
        <f t="shared" si="52"/>
        <v>0.40475903324167778</v>
      </c>
      <c r="K60" s="56">
        <f t="shared" si="52"/>
        <v>0.13679449680303532</v>
      </c>
      <c r="L60" s="56">
        <f t="shared" si="52"/>
        <v>-0.66353430917116363</v>
      </c>
      <c r="M60" s="56">
        <f t="shared" si="52"/>
        <v>-0.12617748156131314</v>
      </c>
      <c r="N60" s="56">
        <f t="shared" si="52"/>
        <v>0.46819788603042833</v>
      </c>
      <c r="O60" s="56">
        <f t="shared" si="52"/>
        <v>-3.4663688781491148E-2</v>
      </c>
      <c r="P60" s="56">
        <f t="shared" si="52"/>
        <v>0.86450282373063247</v>
      </c>
      <c r="Q60" s="81">
        <f t="shared" si="53"/>
        <v>2.0968751358823186</v>
      </c>
      <c r="R60" s="81">
        <f t="shared" si="54"/>
        <v>1.8062945821138959E-2</v>
      </c>
      <c r="S60" s="81">
        <f t="shared" si="55"/>
        <v>10.204153804535002</v>
      </c>
      <c r="T60" s="81">
        <f t="shared" si="56"/>
        <v>0.24874197206835572</v>
      </c>
      <c r="W60" s="25" t="s">
        <v>9</v>
      </c>
      <c r="X60" s="25">
        <v>0.76498690656450763</v>
      </c>
      <c r="Y60" s="25">
        <v>0.65182853535668006</v>
      </c>
      <c r="Z60" s="25">
        <v>0.4472949826322572</v>
      </c>
      <c r="AA60" s="25">
        <v>1</v>
      </c>
      <c r="AG60" t="s">
        <v>9</v>
      </c>
      <c r="AH60" s="56">
        <v>0.76498690656450763</v>
      </c>
      <c r="AI60" s="56">
        <v>0.65182853535668006</v>
      </c>
      <c r="AJ60" s="56">
        <v>0.4472949826322572</v>
      </c>
      <c r="AK60" s="56">
        <v>1</v>
      </c>
      <c r="AL60" s="56"/>
      <c r="AM60" s="56"/>
      <c r="AN60" s="56"/>
      <c r="AO60" s="56"/>
      <c r="AP60" s="56"/>
      <c r="AQ60" s="56"/>
      <c r="AR60" s="56"/>
    </row>
    <row r="61" spans="1:44" ht="12.75" customHeight="1" x14ac:dyDescent="0.25">
      <c r="A61">
        <f t="shared" si="48"/>
        <v>2017</v>
      </c>
      <c r="B61">
        <f t="shared" ref="B61:H61" si="59">B8+B27+B46</f>
        <v>2823453145</v>
      </c>
      <c r="C61">
        <f t="shared" si="59"/>
        <v>-2421103403</v>
      </c>
      <c r="D61">
        <f t="shared" si="59"/>
        <v>73841720</v>
      </c>
      <c r="E61">
        <f t="shared" si="59"/>
        <v>466134148</v>
      </c>
      <c r="F61">
        <f t="shared" si="59"/>
        <v>287493275</v>
      </c>
      <c r="G61">
        <f t="shared" si="59"/>
        <v>468302181</v>
      </c>
      <c r="H61">
        <f t="shared" si="59"/>
        <v>1316926668</v>
      </c>
      <c r="J61" s="56">
        <f t="shared" si="52"/>
        <v>0.41273278450622641</v>
      </c>
      <c r="K61" s="56">
        <f t="shared" si="52"/>
        <v>0.8092212508952018</v>
      </c>
      <c r="L61" s="56">
        <f t="shared" si="52"/>
        <v>-0.23889599216084345</v>
      </c>
      <c r="M61" s="56">
        <f t="shared" si="52"/>
        <v>0.737468282831509</v>
      </c>
      <c r="N61" s="56">
        <f t="shared" si="52"/>
        <v>0.19029106470251181</v>
      </c>
      <c r="O61" s="56">
        <f t="shared" si="52"/>
        <v>0.7180146294508063</v>
      </c>
      <c r="P61" s="56">
        <f t="shared" si="52"/>
        <v>0.40768592029736567</v>
      </c>
      <c r="Q61" s="81">
        <f t="shared" si="53"/>
        <v>2.2968523130464318</v>
      </c>
      <c r="R61" s="81">
        <f t="shared" si="54"/>
        <v>2.6152982255351009E-2</v>
      </c>
      <c r="S61" s="81">
        <f t="shared" si="55"/>
        <v>10.092899072617694</v>
      </c>
      <c r="T61" s="81">
        <f t="shared" si="56"/>
        <v>0.35560232196619168</v>
      </c>
      <c r="W61" s="25" t="s">
        <v>5</v>
      </c>
      <c r="X61" s="25">
        <v>0.53880278092077816</v>
      </c>
      <c r="Y61" s="25">
        <v>-0.11022200980107492</v>
      </c>
      <c r="Z61" s="25">
        <v>-0.1201980753969442</v>
      </c>
      <c r="AA61" s="25">
        <v>0.18723123938402886</v>
      </c>
      <c r="AB61" s="25">
        <v>1</v>
      </c>
      <c r="AG61" t="s">
        <v>5</v>
      </c>
      <c r="AH61" s="57">
        <v>0.53880278092077816</v>
      </c>
      <c r="AI61" s="56">
        <v>-0.11022200980107492</v>
      </c>
      <c r="AJ61" s="56">
        <v>-0.1201980753969442</v>
      </c>
      <c r="AK61" s="56">
        <v>0.18723123938402886</v>
      </c>
      <c r="AL61" s="56">
        <v>1</v>
      </c>
      <c r="AM61" s="56"/>
      <c r="AN61" s="56"/>
      <c r="AO61" s="56"/>
      <c r="AP61" s="56"/>
      <c r="AQ61" s="56"/>
      <c r="AR61" s="56"/>
    </row>
    <row r="62" spans="1:44" ht="12.75" customHeight="1" x14ac:dyDescent="0.25">
      <c r="A62">
        <f t="shared" si="48"/>
        <v>2016</v>
      </c>
      <c r="B62">
        <f t="shared" ref="B62:H62" si="60">B9+B28+B47</f>
        <v>2459821031</v>
      </c>
      <c r="C62">
        <f t="shared" si="60"/>
        <v>-1828811719</v>
      </c>
      <c r="D62">
        <f t="shared" si="60"/>
        <v>86575969</v>
      </c>
      <c r="E62">
        <f t="shared" si="60"/>
        <v>393248072</v>
      </c>
      <c r="F62">
        <f t="shared" si="60"/>
        <v>271999716</v>
      </c>
      <c r="G62">
        <f t="shared" si="60"/>
        <v>367138851</v>
      </c>
      <c r="H62">
        <f t="shared" si="60"/>
        <v>1141614640</v>
      </c>
      <c r="J62" s="56">
        <f t="shared" si="52"/>
        <v>0.6277319045524975</v>
      </c>
      <c r="K62" s="56">
        <f t="shared" si="52"/>
        <v>0.64656611016628396</v>
      </c>
      <c r="L62" s="56">
        <f t="shared" si="52"/>
        <v>-0.13851163732832394</v>
      </c>
      <c r="M62" s="56">
        <f t="shared" si="52"/>
        <v>0.55009254906184513</v>
      </c>
      <c r="N62" s="56">
        <f t="shared" si="52"/>
        <v>0.37461697130268534</v>
      </c>
      <c r="O62" s="56">
        <f t="shared" si="52"/>
        <v>0.68972516201788281</v>
      </c>
      <c r="P62" s="56">
        <f t="shared" si="52"/>
        <v>0.56845312464793207</v>
      </c>
      <c r="Q62" s="81">
        <f t="shared" si="53"/>
        <v>2.3245244274938206</v>
      </c>
      <c r="R62" s="81">
        <f t="shared" si="54"/>
        <v>3.5196043902756602E-2</v>
      </c>
      <c r="S62" s="81">
        <f t="shared" si="55"/>
        <v>9.5870030588584338</v>
      </c>
      <c r="T62" s="81">
        <f t="shared" si="56"/>
        <v>0.32159613072236004</v>
      </c>
      <c r="W62" s="25" t="s">
        <v>6</v>
      </c>
      <c r="X62" s="25">
        <v>0.73021288580524357</v>
      </c>
      <c r="Y62" s="25">
        <v>0.86915797970329278</v>
      </c>
      <c r="Z62" s="25">
        <v>-0.22230198837898515</v>
      </c>
      <c r="AA62" s="25">
        <v>0.51612088827866953</v>
      </c>
      <c r="AB62" s="25">
        <v>0.10220092894362867</v>
      </c>
      <c r="AC62" s="25">
        <v>1</v>
      </c>
      <c r="AG62" t="s">
        <v>6</v>
      </c>
      <c r="AH62" s="56">
        <v>0.73021288580524357</v>
      </c>
      <c r="AI62" s="56">
        <v>0.86915797970329278</v>
      </c>
      <c r="AJ62" s="56">
        <v>-0.22230198837898513</v>
      </c>
      <c r="AK62" s="56">
        <v>0.51612088827866953</v>
      </c>
      <c r="AL62" s="56">
        <v>0.10220092894362867</v>
      </c>
      <c r="AM62" s="56">
        <v>1</v>
      </c>
      <c r="AN62" s="56"/>
      <c r="AO62" s="56"/>
      <c r="AP62" s="56"/>
      <c r="AQ62" s="56"/>
      <c r="AR62" s="56"/>
    </row>
    <row r="63" spans="1:44" ht="12.75" customHeight="1" thickBot="1" x14ac:dyDescent="0.3">
      <c r="A63">
        <f t="shared" si="48"/>
        <v>2015</v>
      </c>
      <c r="B63">
        <f t="shared" ref="B63:H63" si="61">B10+B29+B48</f>
        <v>2047633299</v>
      </c>
      <c r="C63">
        <f t="shared" si="61"/>
        <v>-1508903228</v>
      </c>
      <c r="D63">
        <f t="shared" si="61"/>
        <v>100102070</v>
      </c>
      <c r="E63">
        <f t="shared" si="61"/>
        <v>348775949</v>
      </c>
      <c r="F63">
        <f t="shared" si="61"/>
        <v>241157736</v>
      </c>
      <c r="G63">
        <f t="shared" si="61"/>
        <v>304004504</v>
      </c>
      <c r="H63">
        <f t="shared" si="61"/>
        <v>974793346</v>
      </c>
      <c r="J63" s="56">
        <f t="shared" si="52"/>
        <v>0.82902284492509914</v>
      </c>
      <c r="K63" s="56">
        <f t="shared" si="52"/>
        <v>0.85508621334784252</v>
      </c>
      <c r="L63" s="56">
        <f t="shared" si="52"/>
        <v>3.7190925802008565</v>
      </c>
      <c r="M63" s="56">
        <f t="shared" si="52"/>
        <v>2.5968986536685552</v>
      </c>
      <c r="N63" s="56">
        <f t="shared" si="52"/>
        <v>0.45407233187601437</v>
      </c>
      <c r="O63" s="56">
        <f t="shared" si="52"/>
        <v>0.53558589775755183</v>
      </c>
      <c r="P63" s="56">
        <f t="shared" si="52"/>
        <v>0.42492450684503946</v>
      </c>
      <c r="Q63" s="81">
        <f t="shared" si="53"/>
        <v>2.2467854888458723</v>
      </c>
      <c r="R63" s="81">
        <f t="shared" si="54"/>
        <v>4.888671719144571E-2</v>
      </c>
      <c r="S63" s="81">
        <f t="shared" si="55"/>
        <v>9.124606213648832</v>
      </c>
      <c r="T63" s="81">
        <f t="shared" si="56"/>
        <v>0.31186559207391223</v>
      </c>
      <c r="W63" s="29" t="s">
        <v>7</v>
      </c>
      <c r="X63" s="29">
        <v>0.17819564745237998</v>
      </c>
      <c r="Y63" s="29">
        <v>-0.20672774349275774</v>
      </c>
      <c r="Z63" s="29">
        <v>-0.61146575906437728</v>
      </c>
      <c r="AA63" s="29">
        <v>-7.2479807018529269E-2</v>
      </c>
      <c r="AB63" s="29">
        <v>0.34644937408084525</v>
      </c>
      <c r="AC63" s="29">
        <v>-2.524453277641843E-2</v>
      </c>
      <c r="AD63" s="29">
        <v>1</v>
      </c>
      <c r="AG63" t="s">
        <v>7</v>
      </c>
      <c r="AH63" s="56">
        <v>0.17819564745238003</v>
      </c>
      <c r="AI63" s="56">
        <v>-0.20672774349275766</v>
      </c>
      <c r="AJ63" s="56">
        <v>-0.61146575906437728</v>
      </c>
      <c r="AK63" s="56">
        <v>-7.2479807018529269E-2</v>
      </c>
      <c r="AL63" s="56">
        <v>0.34644937408084525</v>
      </c>
      <c r="AM63" s="56">
        <v>-2.5244532776418388E-2</v>
      </c>
      <c r="AN63" s="56">
        <v>1</v>
      </c>
      <c r="AO63" s="56"/>
      <c r="AP63" s="56"/>
      <c r="AQ63" s="56"/>
      <c r="AR63" s="56"/>
    </row>
    <row r="64" spans="1:44" ht="12.75" customHeight="1" x14ac:dyDescent="0.25">
      <c r="A64">
        <f t="shared" si="48"/>
        <v>2014</v>
      </c>
      <c r="B64">
        <f t="shared" ref="B64:H64" si="62">B11+B30+B49</f>
        <v>1617738080</v>
      </c>
      <c r="C64">
        <f t="shared" si="62"/>
        <v>-1186504973</v>
      </c>
      <c r="D64">
        <f t="shared" si="62"/>
        <v>66533759</v>
      </c>
      <c r="E64">
        <f t="shared" si="62"/>
        <v>151133670</v>
      </c>
      <c r="F64">
        <f t="shared" si="62"/>
        <v>207657972</v>
      </c>
      <c r="G64">
        <f t="shared" si="62"/>
        <v>261978849</v>
      </c>
      <c r="H64">
        <f t="shared" si="62"/>
        <v>847929214</v>
      </c>
      <c r="J64" s="56">
        <f t="shared" si="52"/>
        <v>0.85965490649614573</v>
      </c>
      <c r="K64" s="56">
        <f t="shared" si="52"/>
        <v>0.44112407160045319</v>
      </c>
      <c r="L64" s="56">
        <f t="shared" si="52"/>
        <v>0.41662843813316441</v>
      </c>
      <c r="M64" s="56">
        <f t="shared" si="52"/>
        <v>1.1568978824721987</v>
      </c>
      <c r="N64" s="56">
        <f t="shared" si="52"/>
        <v>0.96926259985806418</v>
      </c>
      <c r="O64" s="56">
        <f t="shared" si="52"/>
        <v>0.58740182166617971</v>
      </c>
      <c r="P64" s="56">
        <f t="shared" si="52"/>
        <v>0.90546039911101817</v>
      </c>
      <c r="Q64" s="81">
        <f t="shared" si="53"/>
        <v>2.1249561750419796</v>
      </c>
      <c r="R64" s="81">
        <f t="shared" si="54"/>
        <v>4.1127645953663895E-2</v>
      </c>
      <c r="S64" s="81">
        <f t="shared" si="55"/>
        <v>8.7264786627407265</v>
      </c>
      <c r="T64" s="81">
        <f t="shared" si="56"/>
        <v>0.30896311233829005</v>
      </c>
      <c r="AG64" t="s">
        <v>17</v>
      </c>
      <c r="AH64" s="56">
        <v>0.43692232644476031</v>
      </c>
      <c r="AI64" s="56">
        <v>0.70891821928024745</v>
      </c>
      <c r="AJ64" s="56">
        <v>-0.58674657541711261</v>
      </c>
      <c r="AK64" s="56">
        <v>0.19247928694578814</v>
      </c>
      <c r="AL64" s="56">
        <v>5.4769172505750606E-2</v>
      </c>
      <c r="AM64" s="56">
        <v>0.69399405094713151</v>
      </c>
      <c r="AN64" s="56">
        <v>0.14777439922962332</v>
      </c>
      <c r="AO64" s="56">
        <v>1</v>
      </c>
      <c r="AP64" s="56"/>
      <c r="AQ64" s="56"/>
      <c r="AR64" s="56"/>
    </row>
    <row r="65" spans="1:44" ht="12.75" customHeight="1" x14ac:dyDescent="0.25">
      <c r="A65">
        <f t="shared" si="48"/>
        <v>2013</v>
      </c>
      <c r="B65">
        <f t="shared" ref="B65:H65" si="63">B12+B31+B50</f>
        <v>1276655943</v>
      </c>
      <c r="C65">
        <f t="shared" si="63"/>
        <v>-1082274933</v>
      </c>
      <c r="D65">
        <f t="shared" si="63"/>
        <v>53278561</v>
      </c>
      <c r="E65">
        <f t="shared" si="63"/>
        <v>109153386</v>
      </c>
      <c r="F65">
        <f t="shared" si="63"/>
        <v>163107406</v>
      </c>
      <c r="G65">
        <f t="shared" si="63"/>
        <v>225580449</v>
      </c>
      <c r="H65">
        <f t="shared" si="63"/>
        <v>674679204</v>
      </c>
      <c r="J65" s="56">
        <f t="shared" si="52"/>
        <v>0.65404482320358093</v>
      </c>
      <c r="K65" s="56">
        <f t="shared" si="52"/>
        <v>0.92359162535804051</v>
      </c>
      <c r="L65" s="56">
        <f t="shared" si="52"/>
        <v>-2.6878431279250532</v>
      </c>
      <c r="M65" s="56">
        <f t="shared" si="52"/>
        <v>0.75007092307948753</v>
      </c>
      <c r="N65" s="56">
        <f t="shared" si="52"/>
        <v>0.52137988525573331</v>
      </c>
      <c r="O65" s="56">
        <f t="shared" si="52"/>
        <v>0.78885093990326416</v>
      </c>
      <c r="P65" s="56">
        <f t="shared" si="52"/>
        <v>0.65526576289443172</v>
      </c>
      <c r="Q65" s="81">
        <f t="shared" si="53"/>
        <v>3.7844828636514487</v>
      </c>
      <c r="R65" s="81">
        <f t="shared" si="54"/>
        <v>4.1732904853598443E-2</v>
      </c>
      <c r="S65" s="81">
        <f t="shared" si="55"/>
        <v>15.654175053216161</v>
      </c>
      <c r="T65" s="81">
        <f t="shared" si="56"/>
        <v>0.33435215975620913</v>
      </c>
      <c r="AG65" t="s">
        <v>15</v>
      </c>
      <c r="AH65" s="57">
        <v>0.95461240228323241</v>
      </c>
      <c r="AI65" s="56">
        <v>0.77053583435769435</v>
      </c>
      <c r="AJ65" s="56">
        <v>8.4651375124172076E-2</v>
      </c>
      <c r="AK65" s="56">
        <v>0.80906986014851101</v>
      </c>
      <c r="AL65" s="57">
        <v>0.37954093880604384</v>
      </c>
      <c r="AM65" s="56">
        <v>0.82653046911014894</v>
      </c>
      <c r="AN65" s="56">
        <v>-1.6178078493224812E-3</v>
      </c>
      <c r="AO65" s="56">
        <v>0.5812506308667944</v>
      </c>
      <c r="AP65" s="56">
        <v>1</v>
      </c>
      <c r="AQ65" s="56"/>
      <c r="AR65" s="56"/>
    </row>
    <row r="66" spans="1:44" ht="12.75" customHeight="1" x14ac:dyDescent="0.25">
      <c r="A66">
        <f t="shared" si="48"/>
        <v>2012</v>
      </c>
      <c r="AG66" t="s">
        <v>16</v>
      </c>
      <c r="AH66" s="56">
        <v>8.4428765944489115E-4</v>
      </c>
      <c r="AI66" s="56">
        <v>0.42463090681583782</v>
      </c>
      <c r="AJ66" s="56">
        <v>-0.60616437074047502</v>
      </c>
      <c r="AK66" s="56">
        <v>-0.15817008108024319</v>
      </c>
      <c r="AL66" s="56">
        <v>-0.10055730983829941</v>
      </c>
      <c r="AM66" s="56">
        <v>0.30294096677067395</v>
      </c>
      <c r="AN66" s="56">
        <v>2.1361918464659811E-2</v>
      </c>
      <c r="AO66" s="56">
        <v>0.87015891272767376</v>
      </c>
      <c r="AP66" s="56">
        <v>0.17205744049304295</v>
      </c>
      <c r="AQ66" s="56">
        <v>1</v>
      </c>
      <c r="AR66" s="56"/>
    </row>
    <row r="67" spans="1:44" ht="12.75" customHeight="1" thickBot="1" x14ac:dyDescent="0.3">
      <c r="AG67" s="23" t="s">
        <v>18</v>
      </c>
      <c r="AH67" s="58">
        <v>0.68272832199348066</v>
      </c>
      <c r="AI67" s="58">
        <v>0.74941482291256301</v>
      </c>
      <c r="AJ67" s="58">
        <v>-0.272487997985284</v>
      </c>
      <c r="AK67" s="58">
        <v>0.47786763996315895</v>
      </c>
      <c r="AL67" s="58">
        <v>-1.3093310385574965E-2</v>
      </c>
      <c r="AM67" s="58">
        <v>0.92224108391991932</v>
      </c>
      <c r="AN67" s="58">
        <v>0.18451154118473301</v>
      </c>
      <c r="AO67" s="58">
        <v>0.64363265998601793</v>
      </c>
      <c r="AP67" s="58">
        <v>0.73303489050125026</v>
      </c>
      <c r="AQ67" s="58">
        <v>0.23012110107871298</v>
      </c>
      <c r="AR67" s="58">
        <v>1</v>
      </c>
    </row>
    <row r="68" spans="1:44" ht="12.75" customHeight="1" x14ac:dyDescent="0.25">
      <c r="AK68" s="32"/>
    </row>
    <row r="69" spans="1:44" ht="12.75" customHeight="1" x14ac:dyDescent="0.25">
      <c r="AK69" s="32"/>
    </row>
    <row r="70" spans="1:44" ht="12.75" customHeight="1" x14ac:dyDescent="0.25">
      <c r="AK70" s="32"/>
    </row>
    <row r="71" spans="1:44" ht="12.75" customHeight="1" x14ac:dyDescent="0.25">
      <c r="AK71" s="32"/>
    </row>
    <row r="72" spans="1:44" ht="12.75" customHeight="1" x14ac:dyDescent="0.25">
      <c r="AG72" s="21"/>
      <c r="AH72" s="21"/>
      <c r="AI72" s="21"/>
    </row>
    <row r="73" spans="1:44" ht="12.75" customHeight="1" x14ac:dyDescent="0.25"/>
    <row r="74" spans="1:44" ht="12.75" customHeight="1" x14ac:dyDescent="0.25"/>
    <row r="75" spans="1:44" ht="12.75" customHeight="1" x14ac:dyDescent="0.25"/>
    <row r="76" spans="1:44" ht="12.75" customHeight="1" x14ac:dyDescent="0.25"/>
    <row r="77" spans="1:44" ht="12.75" customHeight="1" x14ac:dyDescent="0.25"/>
    <row r="78" spans="1:44" ht="12.75" customHeight="1" x14ac:dyDescent="0.25"/>
    <row r="79" spans="1:44" ht="12.75" customHeight="1" x14ac:dyDescent="0.25"/>
    <row r="80" spans="1:44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6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592D-FDEC-473F-B23F-C104BD03D2A3}">
  <dimension ref="A1:I53"/>
  <sheetViews>
    <sheetView topLeftCell="A25" zoomScale="80" zoomScaleNormal="80" workbookViewId="0">
      <selection activeCell="B55" sqref="B55:L57"/>
    </sheetView>
  </sheetViews>
  <sheetFormatPr defaultRowHeight="13.2" x14ac:dyDescent="0.25"/>
  <sheetData>
    <row r="1" spans="1:3" x14ac:dyDescent="0.25">
      <c r="A1" t="str">
        <f>'Корреляционный анализ'!J56</f>
        <v>Выручка (Y)</v>
      </c>
      <c r="B1" t="str">
        <f>'Корреляционный анализ'!N56</f>
        <v>Кредиторская задолженность (X4)</v>
      </c>
      <c r="C1" t="str">
        <f>'Корреляционный анализ'!R56</f>
        <v>Рентабельность продаж</v>
      </c>
    </row>
    <row r="2" spans="1:3" x14ac:dyDescent="0.25">
      <c r="A2">
        <f>'Корреляционный анализ'!J57</f>
        <v>0.36968131159690409</v>
      </c>
      <c r="B2">
        <f>'Корреляционный анализ'!N57</f>
        <v>0.76541962841650935</v>
      </c>
      <c r="C2">
        <f>'Корреляционный анализ'!R57</f>
        <v>2.0537454998445875E-2</v>
      </c>
    </row>
    <row r="3" spans="1:3" x14ac:dyDescent="0.25">
      <c r="A3">
        <f>'Корреляционный анализ'!J58</f>
        <v>0.32773938791215329</v>
      </c>
      <c r="B3">
        <f>'Корреляционный анализ'!N58</f>
        <v>0.2883400623897886</v>
      </c>
      <c r="C3">
        <f>'Корреляционный анализ'!R58</f>
        <v>1.9037040010888726E-2</v>
      </c>
    </row>
    <row r="4" spans="1:3" x14ac:dyDescent="0.25">
      <c r="A4">
        <f>'Корреляционный анализ'!J59</f>
        <v>0.25229215335272764</v>
      </c>
      <c r="B4">
        <f>'Корреляционный анализ'!N59</f>
        <v>0.2433854677725838</v>
      </c>
      <c r="C4">
        <f>'Корреляционный анализ'!R59</f>
        <v>1.0771395521435653E-2</v>
      </c>
    </row>
    <row r="5" spans="1:3" x14ac:dyDescent="0.25">
      <c r="A5">
        <f>'Корреляционный анализ'!J60</f>
        <v>0.40475903324167778</v>
      </c>
      <c r="B5">
        <f>'Корреляционный анализ'!N60</f>
        <v>0.46819788603042833</v>
      </c>
      <c r="C5">
        <f>'Корреляционный анализ'!R60</f>
        <v>1.8062945821138959E-2</v>
      </c>
    </row>
    <row r="6" spans="1:3" x14ac:dyDescent="0.25">
      <c r="A6">
        <f>'Корреляционный анализ'!J61</f>
        <v>0.41273278450622641</v>
      </c>
      <c r="B6">
        <f>'Корреляционный анализ'!N61</f>
        <v>0.19029106470251181</v>
      </c>
      <c r="C6">
        <f>'Корреляционный анализ'!R61</f>
        <v>2.6152982255351009E-2</v>
      </c>
    </row>
    <row r="7" spans="1:3" x14ac:dyDescent="0.25">
      <c r="A7">
        <f>'Корреляционный анализ'!J62</f>
        <v>0.6277319045524975</v>
      </c>
      <c r="B7">
        <f>'Корреляционный анализ'!N62</f>
        <v>0.37461697130268534</v>
      </c>
      <c r="C7">
        <f>'Корреляционный анализ'!R62</f>
        <v>3.5196043902756602E-2</v>
      </c>
    </row>
    <row r="8" spans="1:3" x14ac:dyDescent="0.25">
      <c r="A8">
        <f>'Корреляционный анализ'!J63</f>
        <v>0.82902284492509914</v>
      </c>
      <c r="B8">
        <f>'Корреляционный анализ'!N63</f>
        <v>0.45407233187601437</v>
      </c>
      <c r="C8">
        <f>'Корреляционный анализ'!R63</f>
        <v>4.888671719144571E-2</v>
      </c>
    </row>
    <row r="9" spans="1:3" x14ac:dyDescent="0.25">
      <c r="A9">
        <f>'Корреляционный анализ'!J64</f>
        <v>0.85965490649614573</v>
      </c>
      <c r="B9">
        <f>'Корреляционный анализ'!N64</f>
        <v>0.96926259985806418</v>
      </c>
      <c r="C9">
        <f>'Корреляционный анализ'!R64</f>
        <v>4.1127645953663895E-2</v>
      </c>
    </row>
    <row r="10" spans="1:3" x14ac:dyDescent="0.25">
      <c r="A10">
        <f>'Корреляционный анализ'!J65</f>
        <v>0.65404482320358093</v>
      </c>
      <c r="B10">
        <f>'Корреляционный анализ'!N65</f>
        <v>0.52137988525573331</v>
      </c>
      <c r="C10">
        <f>'Корреляционный анализ'!R65</f>
        <v>4.1732904853598443E-2</v>
      </c>
    </row>
    <row r="13" spans="1:3" x14ac:dyDescent="0.25">
      <c r="A13" t="s">
        <v>19</v>
      </c>
    </row>
    <row r="14" spans="1:3" ht="13.8" thickBot="1" x14ac:dyDescent="0.3"/>
    <row r="15" spans="1:3" x14ac:dyDescent="0.25">
      <c r="A15" s="36" t="s">
        <v>20</v>
      </c>
      <c r="B15" s="35"/>
    </row>
    <row r="16" spans="1:3" x14ac:dyDescent="0.25">
      <c r="A16" t="s">
        <v>21</v>
      </c>
      <c r="B16">
        <v>0.97348600838696253</v>
      </c>
    </row>
    <row r="17" spans="1:9" x14ac:dyDescent="0.25">
      <c r="A17" t="s">
        <v>22</v>
      </c>
      <c r="B17" s="38">
        <v>0.94767500852518138</v>
      </c>
    </row>
    <row r="18" spans="1:9" x14ac:dyDescent="0.25">
      <c r="A18" t="s">
        <v>23</v>
      </c>
      <c r="B18">
        <v>0.93023334470024188</v>
      </c>
    </row>
    <row r="19" spans="1:9" x14ac:dyDescent="0.25">
      <c r="A19" t="s">
        <v>24</v>
      </c>
      <c r="B19">
        <v>5.8771950424226241E-2</v>
      </c>
    </row>
    <row r="20" spans="1:9" ht="13.8" thickBot="1" x14ac:dyDescent="0.3">
      <c r="A20" s="23" t="s">
        <v>25</v>
      </c>
      <c r="B20" s="23">
        <v>9</v>
      </c>
    </row>
    <row r="22" spans="1:9" ht="13.8" thickBot="1" x14ac:dyDescent="0.3">
      <c r="A22" t="s">
        <v>26</v>
      </c>
    </row>
    <row r="23" spans="1:9" x14ac:dyDescent="0.25">
      <c r="A23" s="36"/>
      <c r="B23" s="35" t="s">
        <v>31</v>
      </c>
      <c r="C23" s="35" t="s">
        <v>32</v>
      </c>
      <c r="D23" s="35" t="s">
        <v>33</v>
      </c>
      <c r="E23" s="35" t="s">
        <v>34</v>
      </c>
      <c r="F23" s="35" t="s">
        <v>35</v>
      </c>
    </row>
    <row r="24" spans="1:9" x14ac:dyDescent="0.25">
      <c r="A24" t="s">
        <v>27</v>
      </c>
      <c r="B24">
        <v>2</v>
      </c>
      <c r="C24">
        <v>0.37535457977199133</v>
      </c>
      <c r="D24">
        <v>0.18767728988599566</v>
      </c>
      <c r="E24" s="52">
        <v>54.333979718730632</v>
      </c>
      <c r="F24">
        <v>1.4326084180470944E-4</v>
      </c>
    </row>
    <row r="25" spans="1:9" x14ac:dyDescent="0.25">
      <c r="A25" t="s">
        <v>28</v>
      </c>
      <c r="B25">
        <v>6</v>
      </c>
      <c r="C25">
        <v>2.0724852940006241E-2</v>
      </c>
      <c r="D25">
        <v>3.4541421566677069E-3</v>
      </c>
    </row>
    <row r="26" spans="1:9" ht="13.8" thickBot="1" x14ac:dyDescent="0.3">
      <c r="A26" s="23" t="s">
        <v>29</v>
      </c>
      <c r="B26" s="23">
        <v>8</v>
      </c>
      <c r="C26" s="23">
        <v>0.39607943271199758</v>
      </c>
      <c r="D26" s="23"/>
      <c r="E26" s="23"/>
      <c r="F26" s="23"/>
    </row>
    <row r="27" spans="1:9" ht="13.8" thickBot="1" x14ac:dyDescent="0.3"/>
    <row r="28" spans="1:9" x14ac:dyDescent="0.25">
      <c r="A28" s="36"/>
      <c r="B28" s="35" t="s">
        <v>36</v>
      </c>
      <c r="C28" s="35" t="s">
        <v>24</v>
      </c>
      <c r="D28" s="35" t="s">
        <v>37</v>
      </c>
      <c r="E28" s="35" t="s">
        <v>38</v>
      </c>
      <c r="F28" s="35" t="s">
        <v>39</v>
      </c>
      <c r="G28" s="35" t="s">
        <v>40</v>
      </c>
      <c r="H28" s="35" t="s">
        <v>41</v>
      </c>
      <c r="I28" s="35" t="s">
        <v>42</v>
      </c>
    </row>
    <row r="29" spans="1:9" x14ac:dyDescent="0.25">
      <c r="A29" t="s">
        <v>30</v>
      </c>
      <c r="B29">
        <v>7.8311314304334023E-3</v>
      </c>
      <c r="C29">
        <v>5.522599841937044E-2</v>
      </c>
      <c r="D29">
        <v>0.14180153649674251</v>
      </c>
      <c r="E29" s="51">
        <v>0.8918782868769739</v>
      </c>
      <c r="F29">
        <v>-0.12730201859323748</v>
      </c>
      <c r="G29">
        <v>0.14296428145410428</v>
      </c>
      <c r="H29">
        <v>-0.12730201859323748</v>
      </c>
      <c r="I29">
        <v>0.14296428145410428</v>
      </c>
    </row>
    <row r="30" spans="1:9" x14ac:dyDescent="0.25">
      <c r="A30" t="s">
        <v>5</v>
      </c>
      <c r="B30">
        <v>0.18154839346381096</v>
      </c>
      <c r="C30">
        <v>8.8874941173917185E-2</v>
      </c>
      <c r="D30">
        <v>2.0427399564579556</v>
      </c>
      <c r="E30" s="52">
        <v>8.7113272811045916E-2</v>
      </c>
      <c r="F30">
        <v>-3.5920753364459018E-2</v>
      </c>
      <c r="G30">
        <v>0.39901754029208092</v>
      </c>
      <c r="H30">
        <v>-3.5920753364459018E-2</v>
      </c>
      <c r="I30">
        <v>0.39901754029208092</v>
      </c>
    </row>
    <row r="31" spans="1:9" ht="13.8" thickBot="1" x14ac:dyDescent="0.3">
      <c r="A31" s="23" t="s">
        <v>15</v>
      </c>
      <c r="B31" s="23">
        <v>14.879500713889998</v>
      </c>
      <c r="C31" s="23">
        <v>1.7138132992904982</v>
      </c>
      <c r="D31" s="23">
        <v>8.6821013234346847</v>
      </c>
      <c r="E31" s="53">
        <v>1.288717530342317E-4</v>
      </c>
      <c r="F31" s="23">
        <v>10.685950641206217</v>
      </c>
      <c r="G31" s="23">
        <v>19.073050786573781</v>
      </c>
      <c r="H31" s="23">
        <v>10.685950641206217</v>
      </c>
      <c r="I31" s="23">
        <v>19.073050786573781</v>
      </c>
    </row>
    <row r="34" spans="1:6" x14ac:dyDescent="0.25">
      <c r="A34" s="22" t="s">
        <v>43</v>
      </c>
      <c r="B34" s="22"/>
      <c r="C34" s="22"/>
      <c r="D34" s="22"/>
    </row>
    <row r="35" spans="1:6" x14ac:dyDescent="0.25">
      <c r="A35" t="s">
        <v>19</v>
      </c>
    </row>
    <row r="36" spans="1:6" ht="13.8" thickBot="1" x14ac:dyDescent="0.3"/>
    <row r="37" spans="1:6" x14ac:dyDescent="0.25">
      <c r="A37" s="39" t="s">
        <v>20</v>
      </c>
      <c r="B37" s="24"/>
    </row>
    <row r="38" spans="1:6" x14ac:dyDescent="0.25">
      <c r="A38" t="s">
        <v>21</v>
      </c>
      <c r="B38">
        <v>0.99639589196946832</v>
      </c>
    </row>
    <row r="39" spans="1:6" x14ac:dyDescent="0.25">
      <c r="A39" t="s">
        <v>22</v>
      </c>
      <c r="B39" s="38">
        <v>0.99280477353363228</v>
      </c>
    </row>
    <row r="40" spans="1:6" x14ac:dyDescent="0.25">
      <c r="A40" t="s">
        <v>23</v>
      </c>
      <c r="B40">
        <v>0.84891974118129399</v>
      </c>
    </row>
    <row r="41" spans="1:6" x14ac:dyDescent="0.25">
      <c r="A41" t="s">
        <v>24</v>
      </c>
      <c r="B41">
        <v>5.4503352073187378E-2</v>
      </c>
    </row>
    <row r="42" spans="1:6" ht="13.8" thickBot="1" x14ac:dyDescent="0.3">
      <c r="A42" s="23" t="s">
        <v>25</v>
      </c>
      <c r="B42" s="23">
        <v>9</v>
      </c>
    </row>
    <row r="44" spans="1:6" ht="13.8" thickBot="1" x14ac:dyDescent="0.3">
      <c r="A44" t="s">
        <v>26</v>
      </c>
    </row>
    <row r="45" spans="1:6" x14ac:dyDescent="0.25">
      <c r="A45" s="39"/>
      <c r="B45" s="24" t="s">
        <v>31</v>
      </c>
      <c r="C45" s="24" t="s">
        <v>32</v>
      </c>
      <c r="D45" s="24" t="s">
        <v>33</v>
      </c>
      <c r="E45" s="24" t="s">
        <v>34</v>
      </c>
      <c r="F45" s="24" t="s">
        <v>35</v>
      </c>
    </row>
    <row r="46" spans="1:6" x14ac:dyDescent="0.25">
      <c r="A46" t="s">
        <v>27</v>
      </c>
      <c r="B46">
        <v>2</v>
      </c>
      <c r="C46">
        <v>2.869220038286012</v>
      </c>
      <c r="D46">
        <v>1.434610019143006</v>
      </c>
      <c r="E46" s="52">
        <v>482.93361211211743</v>
      </c>
      <c r="F46">
        <v>2.3530596853102356E-7</v>
      </c>
    </row>
    <row r="47" spans="1:6" x14ac:dyDescent="0.25">
      <c r="A47" t="s">
        <v>28</v>
      </c>
      <c r="B47">
        <v>7</v>
      </c>
      <c r="C47">
        <v>2.0794307710496732E-2</v>
      </c>
      <c r="D47">
        <v>2.970615387213819E-3</v>
      </c>
    </row>
    <row r="48" spans="1:6" ht="13.8" thickBot="1" x14ac:dyDescent="0.3">
      <c r="A48" s="23" t="s">
        <v>29</v>
      </c>
      <c r="B48" s="23">
        <v>9</v>
      </c>
      <c r="C48" s="23">
        <v>2.8900143459965086</v>
      </c>
      <c r="D48" s="23"/>
      <c r="E48" s="23"/>
      <c r="F48" s="23"/>
    </row>
    <row r="49" spans="1:9" ht="13.8" thickBot="1" x14ac:dyDescent="0.3"/>
    <row r="50" spans="1:9" x14ac:dyDescent="0.25">
      <c r="A50" s="39"/>
      <c r="B50" s="24" t="s">
        <v>36</v>
      </c>
      <c r="C50" s="24" t="s">
        <v>24</v>
      </c>
      <c r="D50" s="24" t="s">
        <v>37</v>
      </c>
      <c r="E50" s="24" t="s">
        <v>38</v>
      </c>
      <c r="F50" s="24" t="s">
        <v>39</v>
      </c>
      <c r="G50" s="24" t="s">
        <v>40</v>
      </c>
      <c r="H50" s="24" t="s">
        <v>41</v>
      </c>
      <c r="I50" s="24" t="s">
        <v>42</v>
      </c>
    </row>
    <row r="51" spans="1:9" x14ac:dyDescent="0.25">
      <c r="A51" t="s">
        <v>30</v>
      </c>
      <c r="B51" s="38">
        <v>0</v>
      </c>
      <c r="C51" s="38" t="e">
        <v>#N/A</v>
      </c>
      <c r="D51" s="38" t="e">
        <v>#N/A</v>
      </c>
      <c r="E51" s="38" t="e">
        <v>#N/A</v>
      </c>
      <c r="F51" s="38" t="e">
        <v>#N/A</v>
      </c>
      <c r="G51" s="38" t="e">
        <v>#N/A</v>
      </c>
      <c r="H51" s="38" t="e">
        <v>#N/A</v>
      </c>
      <c r="I51" s="38" t="e">
        <v>#N/A</v>
      </c>
    </row>
    <row r="52" spans="1:9" x14ac:dyDescent="0.25">
      <c r="A52" t="s">
        <v>5</v>
      </c>
      <c r="B52" s="46">
        <v>0.18686896818858614</v>
      </c>
      <c r="C52">
        <v>7.4714667478015889E-2</v>
      </c>
      <c r="D52">
        <v>2.5011015172298081</v>
      </c>
      <c r="E52" s="54">
        <v>4.0926203964456717E-2</v>
      </c>
      <c r="F52">
        <v>1.0196853568455363E-2</v>
      </c>
      <c r="G52">
        <v>0.36354108280871694</v>
      </c>
      <c r="H52">
        <v>1.0196853568455363E-2</v>
      </c>
      <c r="I52">
        <v>0.36354108280871694</v>
      </c>
    </row>
    <row r="53" spans="1:9" ht="13.8" thickBot="1" x14ac:dyDescent="0.3">
      <c r="A53" s="23" t="s">
        <v>15</v>
      </c>
      <c r="B53" s="47">
        <v>15.028124367312534</v>
      </c>
      <c r="C53" s="23">
        <v>1.2574745163671404</v>
      </c>
      <c r="D53" s="23">
        <v>11.951036917017589</v>
      </c>
      <c r="E53" s="55">
        <v>6.5351663403626165E-6</v>
      </c>
      <c r="F53" s="23">
        <v>12.054669630960028</v>
      </c>
      <c r="G53" s="23">
        <v>18.001579103665041</v>
      </c>
      <c r="H53" s="23">
        <v>12.054669630960028</v>
      </c>
      <c r="I53" s="23">
        <v>18.001579103665041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81"/>
  <sheetViews>
    <sheetView topLeftCell="A45" zoomScale="55" zoomScaleNormal="55" workbookViewId="0">
      <selection activeCell="G83" sqref="G83"/>
    </sheetView>
  </sheetViews>
  <sheetFormatPr defaultRowHeight="13.2" x14ac:dyDescent="0.25"/>
  <cols>
    <col min="3" max="3" width="24.33203125" bestFit="1" customWidth="1"/>
    <col min="5" max="5" width="12" bestFit="1" customWidth="1"/>
    <col min="14" max="14" width="22.33203125" bestFit="1" customWidth="1"/>
    <col min="24" max="24" width="22.33203125" bestFit="1" customWidth="1"/>
  </cols>
  <sheetData>
    <row r="1" spans="1:23" x14ac:dyDescent="0.25">
      <c r="A1" s="98" t="s">
        <v>8</v>
      </c>
      <c r="B1" s="98"/>
      <c r="C1" s="98"/>
      <c r="K1" s="98" t="s">
        <v>10</v>
      </c>
      <c r="L1" s="98"/>
      <c r="M1" s="98"/>
      <c r="U1" s="98" t="s">
        <v>11</v>
      </c>
      <c r="V1" s="98"/>
      <c r="W1" s="98"/>
    </row>
    <row r="2" spans="1:23" x14ac:dyDescent="0.25">
      <c r="A2" s="66" t="s">
        <v>1</v>
      </c>
      <c r="B2" s="66" t="s">
        <v>5</v>
      </c>
      <c r="C2" s="66" t="s">
        <v>15</v>
      </c>
      <c r="K2" s="66" t="s">
        <v>1</v>
      </c>
      <c r="L2" s="66" t="s">
        <v>5</v>
      </c>
      <c r="M2" s="66" t="s">
        <v>15</v>
      </c>
      <c r="U2" s="66" t="s">
        <v>1</v>
      </c>
      <c r="V2" s="66" t="s">
        <v>5</v>
      </c>
      <c r="W2" s="66" t="s">
        <v>15</v>
      </c>
    </row>
    <row r="3" spans="1:23" x14ac:dyDescent="0.25">
      <c r="A3" s="67">
        <v>0.11465622797678089</v>
      </c>
      <c r="B3" s="67">
        <v>0.2459788542440714</v>
      </c>
      <c r="C3" s="67">
        <v>1.9383904075572642E-2</v>
      </c>
      <c r="D3" s="56"/>
      <c r="E3" s="56"/>
      <c r="F3" s="56"/>
      <c r="G3" s="56"/>
      <c r="H3" s="56"/>
      <c r="I3" s="56"/>
      <c r="J3" s="56"/>
      <c r="K3" s="67">
        <v>5.9178887540718011E-2</v>
      </c>
      <c r="L3" s="67">
        <v>0.21320872169414326</v>
      </c>
      <c r="M3" s="67">
        <v>5.6098251798044792E-3</v>
      </c>
      <c r="N3" s="56"/>
      <c r="O3" s="56"/>
      <c r="P3" s="56"/>
      <c r="Q3" s="56"/>
      <c r="R3" s="56"/>
      <c r="S3" s="56"/>
      <c r="T3" s="56"/>
      <c r="U3" s="67">
        <v>0.19584619607940515</v>
      </c>
      <c r="V3" s="67">
        <v>0.30623205247829466</v>
      </c>
      <c r="W3" s="67">
        <v>2.5890106553330256E-2</v>
      </c>
    </row>
    <row r="4" spans="1:23" x14ac:dyDescent="0.25">
      <c r="A4" s="67">
        <v>0.14050187188607585</v>
      </c>
      <c r="B4" s="67">
        <v>6.5291646409115278E-2</v>
      </c>
      <c r="C4" s="67">
        <v>1.4329437530143688E-2</v>
      </c>
      <c r="D4" s="56"/>
      <c r="E4" s="56"/>
      <c r="F4" s="56"/>
      <c r="G4" s="56"/>
      <c r="H4" s="56"/>
      <c r="I4" s="56"/>
      <c r="J4" s="56"/>
      <c r="K4" s="67">
        <v>5.2021037158966776E-2</v>
      </c>
      <c r="L4" s="67">
        <v>8.2642892550348304E-2</v>
      </c>
      <c r="M4" s="67">
        <v>3.1634538210032814E-2</v>
      </c>
      <c r="N4" s="56"/>
      <c r="O4" s="56"/>
      <c r="P4" s="56"/>
      <c r="Q4" s="56"/>
      <c r="R4" s="56"/>
      <c r="S4" s="56"/>
      <c r="T4" s="56"/>
      <c r="U4" s="67">
        <v>0.13521647886711069</v>
      </c>
      <c r="V4" s="67">
        <v>0.140405523430325</v>
      </c>
      <c r="W4" s="67">
        <v>2.1234244505238632E-2</v>
      </c>
    </row>
    <row r="5" spans="1:23" x14ac:dyDescent="0.25">
      <c r="A5" s="67">
        <v>0.13168360698632398</v>
      </c>
      <c r="B5" s="67">
        <v>3.5906839797769784E-2</v>
      </c>
      <c r="C5" s="67">
        <v>1.1247460859908657E-2</v>
      </c>
      <c r="D5" s="56"/>
      <c r="E5" s="56"/>
      <c r="F5" s="56"/>
      <c r="G5" s="56"/>
      <c r="H5" s="56"/>
      <c r="I5" s="56"/>
      <c r="J5" s="56"/>
      <c r="K5" s="67">
        <v>1.4150315586187961E-2</v>
      </c>
      <c r="L5" s="67">
        <v>-2.5393569175806711E-2</v>
      </c>
      <c r="M5" s="67">
        <v>2.055292372651963E-2</v>
      </c>
      <c r="N5" s="56"/>
      <c r="O5" s="56"/>
      <c r="P5" s="56"/>
      <c r="Q5" s="56"/>
      <c r="R5" s="56"/>
      <c r="S5" s="56"/>
      <c r="T5" s="56"/>
      <c r="U5" s="67">
        <v>0.10645823078021571</v>
      </c>
      <c r="V5" s="67">
        <v>0.23287219715062071</v>
      </c>
      <c r="W5" s="67">
        <v>6.9877844191475538E-3</v>
      </c>
    </row>
    <row r="6" spans="1:23" x14ac:dyDescent="0.25">
      <c r="A6" s="67">
        <v>0.18341894413007487</v>
      </c>
      <c r="B6" s="67">
        <v>0.1843522016426288</v>
      </c>
      <c r="C6" s="67">
        <v>1.8689271449889952E-2</v>
      </c>
      <c r="D6" s="56"/>
      <c r="E6" s="56"/>
      <c r="F6" s="56"/>
      <c r="G6" s="56"/>
      <c r="H6" s="56"/>
      <c r="I6" s="56"/>
      <c r="J6" s="56"/>
      <c r="K6" s="67">
        <v>0.13938445941759933</v>
      </c>
      <c r="L6" s="67">
        <v>-3.8509980459536734E-2</v>
      </c>
      <c r="M6" s="67">
        <v>1.1714003341476684E-2</v>
      </c>
      <c r="N6" s="56"/>
      <c r="O6" s="56"/>
      <c r="P6" s="56"/>
      <c r="Q6" s="56"/>
      <c r="R6" s="56"/>
      <c r="S6" s="56"/>
      <c r="T6" s="56"/>
      <c r="U6" s="67">
        <v>8.1955629694003551E-2</v>
      </c>
      <c r="V6" s="67">
        <v>0.32235566484733624</v>
      </c>
      <c r="W6" s="67">
        <v>1.9539180261027248E-2</v>
      </c>
    </row>
    <row r="7" spans="1:23" x14ac:dyDescent="0.25">
      <c r="A7" s="67">
        <v>0.25282900585972079</v>
      </c>
      <c r="B7" s="67">
        <v>-3.1559688976978196E-3</v>
      </c>
      <c r="C7" s="67">
        <v>2.4242321282957325E-2</v>
      </c>
      <c r="D7" s="56"/>
      <c r="E7" s="56"/>
      <c r="F7" s="56"/>
      <c r="G7" s="56"/>
      <c r="H7" s="56"/>
      <c r="I7" s="56"/>
      <c r="J7" s="56"/>
      <c r="K7" s="67">
        <v>9.6169023707315643E-2</v>
      </c>
      <c r="L7" s="67">
        <v>1.2104878340281634E-2</v>
      </c>
      <c r="M7" s="67">
        <v>1.7938708294227567E-2</v>
      </c>
      <c r="N7" s="56"/>
      <c r="O7" s="56"/>
      <c r="P7" s="56"/>
      <c r="Q7" s="56"/>
      <c r="R7" s="56"/>
      <c r="S7" s="56"/>
      <c r="T7" s="56"/>
      <c r="U7" s="67">
        <v>6.3734754939190022E-2</v>
      </c>
      <c r="V7" s="67">
        <v>0.181342155259928</v>
      </c>
      <c r="W7" s="67">
        <v>3.1084163590154364E-2</v>
      </c>
    </row>
    <row r="8" spans="1:23" x14ac:dyDescent="0.25">
      <c r="A8" s="67">
        <v>0.27799702776149887</v>
      </c>
      <c r="B8" s="67">
        <v>0.26410530677536548</v>
      </c>
      <c r="C8" s="67">
        <v>2.1564972084820354E-2</v>
      </c>
      <c r="D8" s="56"/>
      <c r="E8" s="56"/>
      <c r="F8" s="56"/>
      <c r="G8" s="56"/>
      <c r="H8" s="56"/>
      <c r="I8" s="56"/>
      <c r="J8" s="56"/>
      <c r="K8" s="67">
        <v>0.21908426071338036</v>
      </c>
      <c r="L8" s="67">
        <v>0.16085441026088845</v>
      </c>
      <c r="M8" s="67">
        <v>2.8109254207825261E-2</v>
      </c>
      <c r="N8" s="56"/>
      <c r="O8" s="56"/>
      <c r="P8" s="56"/>
      <c r="Q8" s="56"/>
      <c r="R8" s="56"/>
      <c r="S8" s="56"/>
      <c r="T8" s="56"/>
      <c r="U8" s="67">
        <v>0.13065061607761833</v>
      </c>
      <c r="V8" s="67">
        <v>-5.0342745733568568E-2</v>
      </c>
      <c r="W8" s="67">
        <v>5.0621891621384633E-2</v>
      </c>
    </row>
    <row r="9" spans="1:23" x14ac:dyDescent="0.25">
      <c r="A9" s="67">
        <v>0.2759937716230223</v>
      </c>
      <c r="B9" s="67">
        <v>0.12795513092248997</v>
      </c>
      <c r="C9" s="67">
        <v>1.7524337984565132E-2</v>
      </c>
      <c r="D9" s="56"/>
      <c r="E9" s="56"/>
      <c r="F9" s="56"/>
      <c r="G9" s="56"/>
      <c r="H9" s="56"/>
      <c r="I9" s="56"/>
      <c r="J9" s="56"/>
      <c r="K9" s="67">
        <v>0.30800038112384409</v>
      </c>
      <c r="L9" s="67">
        <v>3.0730810761870251E-3</v>
      </c>
      <c r="M9" s="67">
        <v>9.3222369897598509E-2</v>
      </c>
      <c r="N9" s="56"/>
      <c r="O9" s="56"/>
      <c r="P9" s="56"/>
      <c r="Q9" s="56"/>
      <c r="R9" s="56"/>
      <c r="S9" s="56"/>
      <c r="T9" s="56"/>
      <c r="U9" s="67">
        <v>0.24502869217823281</v>
      </c>
      <c r="V9" s="67">
        <v>0.32304411987733739</v>
      </c>
      <c r="W9" s="67">
        <v>6.2129572312248728E-2</v>
      </c>
    </row>
    <row r="10" spans="1:23" x14ac:dyDescent="0.25">
      <c r="A10" s="67">
        <v>0.18578457048787789</v>
      </c>
      <c r="B10" s="67">
        <v>0.13240362365220817</v>
      </c>
      <c r="C10" s="67">
        <v>2.0021360745764528E-2</v>
      </c>
      <c r="D10" s="56"/>
      <c r="E10" s="56"/>
      <c r="F10" s="56"/>
      <c r="G10" s="56"/>
      <c r="H10" s="56"/>
      <c r="I10" s="56"/>
      <c r="J10" s="56"/>
      <c r="K10" s="67">
        <v>0.35675114392570201</v>
      </c>
      <c r="L10" s="67">
        <v>0.45023612537483648</v>
      </c>
      <c r="M10" s="67">
        <v>2.7943068404940437E-2</v>
      </c>
      <c r="N10" s="56"/>
      <c r="O10" s="56"/>
      <c r="P10" s="56"/>
      <c r="Q10" s="56"/>
      <c r="R10" s="56"/>
      <c r="S10" s="56"/>
      <c r="T10" s="56"/>
      <c r="U10" s="67">
        <v>0.31711919208256589</v>
      </c>
      <c r="V10" s="67">
        <v>0.38662285083101949</v>
      </c>
      <c r="W10" s="67">
        <v>6.2454671886420107E-2</v>
      </c>
    </row>
    <row r="11" spans="1:23" x14ac:dyDescent="0.25">
      <c r="A11" s="67">
        <v>2.5432578713020515E-2</v>
      </c>
      <c r="B11" s="67">
        <v>2.7017514875253227E-2</v>
      </c>
      <c r="C11" s="67">
        <v>2.0547740197545645E-2</v>
      </c>
      <c r="D11" s="56"/>
      <c r="E11" s="56"/>
      <c r="F11" s="56"/>
      <c r="G11" s="56"/>
      <c r="H11" s="56"/>
      <c r="I11" s="56"/>
      <c r="J11" s="56"/>
      <c r="K11" s="67">
        <v>0.33655718307669286</v>
      </c>
      <c r="L11" s="67">
        <v>0.37204001149831528</v>
      </c>
      <c r="M11" s="67">
        <v>4.1096935430773626E-2</v>
      </c>
      <c r="N11" s="56"/>
      <c r="O11" s="56"/>
      <c r="P11" s="56"/>
      <c r="Q11" s="56"/>
      <c r="R11" s="56"/>
      <c r="S11" s="56"/>
      <c r="T11" s="56"/>
      <c r="U11" s="67">
        <v>0.2920550614138675</v>
      </c>
      <c r="V11" s="67">
        <v>0.12232235888216482</v>
      </c>
      <c r="W11" s="67">
        <v>6.1446764891213118E-2</v>
      </c>
    </row>
    <row r="13" spans="1:23" x14ac:dyDescent="0.25">
      <c r="A13" t="s">
        <v>19</v>
      </c>
      <c r="K13" t="s">
        <v>19</v>
      </c>
      <c r="U13" t="s">
        <v>19</v>
      </c>
    </row>
    <row r="14" spans="1:23" ht="13.8" thickBot="1" x14ac:dyDescent="0.3"/>
    <row r="15" spans="1:23" x14ac:dyDescent="0.25">
      <c r="A15" s="37" t="s">
        <v>20</v>
      </c>
      <c r="B15" s="37"/>
      <c r="K15" s="37" t="s">
        <v>20</v>
      </c>
      <c r="L15" s="37"/>
      <c r="U15" s="37" t="s">
        <v>20</v>
      </c>
      <c r="V15" s="37"/>
    </row>
    <row r="16" spans="1:23" x14ac:dyDescent="0.25">
      <c r="A16" t="s">
        <v>21</v>
      </c>
      <c r="B16" s="56">
        <v>0.3829211560893801</v>
      </c>
      <c r="K16" t="s">
        <v>21</v>
      </c>
      <c r="L16" s="56">
        <v>0.87230575148541101</v>
      </c>
      <c r="U16" t="s">
        <v>21</v>
      </c>
      <c r="V16" s="56">
        <v>0.84830084548254181</v>
      </c>
    </row>
    <row r="17" spans="1:29" x14ac:dyDescent="0.25">
      <c r="A17" t="s">
        <v>22</v>
      </c>
      <c r="B17" s="57">
        <v>0.14662861178082739</v>
      </c>
      <c r="K17" s="65" t="s">
        <v>22</v>
      </c>
      <c r="L17" s="83">
        <v>0.76091732407452761</v>
      </c>
      <c r="U17" t="s">
        <v>22</v>
      </c>
      <c r="V17" s="83">
        <v>0.71961432444639528</v>
      </c>
    </row>
    <row r="18" spans="1:29" x14ac:dyDescent="0.25">
      <c r="A18" t="s">
        <v>23</v>
      </c>
      <c r="B18" s="56">
        <v>-0.13782851762556347</v>
      </c>
      <c r="K18" t="s">
        <v>23</v>
      </c>
      <c r="L18" s="56">
        <v>0.68122309876603682</v>
      </c>
      <c r="U18" t="s">
        <v>23</v>
      </c>
      <c r="V18" s="56">
        <v>0.62615243259519371</v>
      </c>
    </row>
    <row r="19" spans="1:29" x14ac:dyDescent="0.25">
      <c r="A19" t="s">
        <v>24</v>
      </c>
      <c r="B19" s="56">
        <v>8.9334319909077808E-2</v>
      </c>
      <c r="K19" t="s">
        <v>24</v>
      </c>
      <c r="L19" s="56">
        <v>7.4864804095437151E-2</v>
      </c>
      <c r="U19" t="s">
        <v>24</v>
      </c>
      <c r="V19" s="56">
        <v>5.6585335552895237E-2</v>
      </c>
    </row>
    <row r="20" spans="1:29" ht="13.8" thickBot="1" x14ac:dyDescent="0.3">
      <c r="A20" s="23" t="s">
        <v>25</v>
      </c>
      <c r="B20" s="58">
        <v>9</v>
      </c>
      <c r="K20" s="23" t="s">
        <v>25</v>
      </c>
      <c r="L20" s="58">
        <v>9</v>
      </c>
      <c r="U20" s="23" t="s">
        <v>25</v>
      </c>
      <c r="V20" s="58">
        <v>9</v>
      </c>
    </row>
    <row r="22" spans="1:29" ht="13.8" thickBot="1" x14ac:dyDescent="0.3">
      <c r="A22" t="s">
        <v>26</v>
      </c>
      <c r="K22" t="s">
        <v>26</v>
      </c>
      <c r="U22" t="s">
        <v>26</v>
      </c>
    </row>
    <row r="23" spans="1:29" x14ac:dyDescent="0.25">
      <c r="A23" s="35"/>
      <c r="B23" s="35" t="s">
        <v>31</v>
      </c>
      <c r="C23" s="35" t="s">
        <v>32</v>
      </c>
      <c r="D23" s="35" t="s">
        <v>33</v>
      </c>
      <c r="E23" s="35" t="s">
        <v>34</v>
      </c>
      <c r="F23" s="35" t="s">
        <v>35</v>
      </c>
      <c r="K23" s="35"/>
      <c r="L23" s="35" t="s">
        <v>31</v>
      </c>
      <c r="M23" s="35" t="s">
        <v>32</v>
      </c>
      <c r="N23" s="35" t="s">
        <v>33</v>
      </c>
      <c r="O23" s="35" t="s">
        <v>34</v>
      </c>
      <c r="P23" s="35" t="s">
        <v>35</v>
      </c>
      <c r="U23" s="35"/>
      <c r="V23" s="35" t="s">
        <v>31</v>
      </c>
      <c r="W23" s="35" t="s">
        <v>32</v>
      </c>
      <c r="X23" s="35" t="s">
        <v>33</v>
      </c>
      <c r="Y23" s="35" t="s">
        <v>34</v>
      </c>
      <c r="Z23" s="35" t="s">
        <v>35</v>
      </c>
    </row>
    <row r="24" spans="1:29" x14ac:dyDescent="0.25">
      <c r="A24" t="s">
        <v>27</v>
      </c>
      <c r="B24">
        <v>2</v>
      </c>
      <c r="C24" s="56">
        <v>8.2275127983538823E-3</v>
      </c>
      <c r="D24" s="56">
        <v>4.1137563991769412E-3</v>
      </c>
      <c r="E24" s="56">
        <v>0.51546822569296835</v>
      </c>
      <c r="F24" s="56">
        <v>0.6214615062443638</v>
      </c>
      <c r="K24" t="s">
        <v>27</v>
      </c>
      <c r="L24">
        <v>2</v>
      </c>
      <c r="M24" s="56">
        <v>0.10702765234287422</v>
      </c>
      <c r="N24" s="56">
        <v>5.3513826171437108E-2</v>
      </c>
      <c r="O24" s="56">
        <v>9.5479606098066672</v>
      </c>
      <c r="P24" s="56">
        <v>1.3666091496098138E-2</v>
      </c>
      <c r="U24" t="s">
        <v>27</v>
      </c>
      <c r="V24">
        <v>2</v>
      </c>
      <c r="W24">
        <v>4.9306368691371533E-2</v>
      </c>
      <c r="X24" s="56">
        <v>2.4653184345685766E-2</v>
      </c>
      <c r="Y24" s="56">
        <v>7.6995480210487912</v>
      </c>
      <c r="Z24" s="56">
        <v>2.2042835893906824E-2</v>
      </c>
    </row>
    <row r="25" spans="1:29" x14ac:dyDescent="0.25">
      <c r="A25" t="s">
        <v>28</v>
      </c>
      <c r="B25">
        <v>6</v>
      </c>
      <c r="C25" s="56">
        <v>4.7883724281704738E-2</v>
      </c>
      <c r="D25" s="56">
        <v>7.9806207136174558E-3</v>
      </c>
      <c r="E25" s="56"/>
      <c r="F25" s="56"/>
      <c r="K25" t="s">
        <v>28</v>
      </c>
      <c r="L25">
        <v>6</v>
      </c>
      <c r="M25" s="56">
        <v>3.3628433353489098E-2</v>
      </c>
      <c r="N25" s="56">
        <v>5.6047388922481831E-3</v>
      </c>
      <c r="O25" s="56"/>
      <c r="P25" s="56"/>
      <c r="U25" t="s">
        <v>28</v>
      </c>
      <c r="V25">
        <v>6</v>
      </c>
      <c r="W25">
        <v>1.92114011978025E-2</v>
      </c>
      <c r="X25" s="56">
        <v>3.2019001996337498E-3</v>
      </c>
      <c r="Y25" s="56"/>
      <c r="Z25" s="56"/>
    </row>
    <row r="26" spans="1:29" ht="13.8" thickBot="1" x14ac:dyDescent="0.3">
      <c r="A26" s="23" t="s">
        <v>29</v>
      </c>
      <c r="B26" s="23">
        <v>8</v>
      </c>
      <c r="C26" s="58">
        <v>5.6111237080058621E-2</v>
      </c>
      <c r="D26" s="58"/>
      <c r="E26" s="58"/>
      <c r="F26" s="58"/>
      <c r="K26" s="23" t="s">
        <v>29</v>
      </c>
      <c r="L26" s="23">
        <v>8</v>
      </c>
      <c r="M26" s="58">
        <v>0.14065608569636331</v>
      </c>
      <c r="N26" s="58"/>
      <c r="O26" s="58"/>
      <c r="P26" s="58"/>
      <c r="U26" s="23" t="s">
        <v>29</v>
      </c>
      <c r="V26" s="23">
        <v>8</v>
      </c>
      <c r="W26" s="23">
        <v>6.8517769889174032E-2</v>
      </c>
      <c r="X26" s="58"/>
      <c r="Y26" s="58"/>
      <c r="Z26" s="58"/>
    </row>
    <row r="27" spans="1:29" ht="13.8" thickBot="1" x14ac:dyDescent="0.3"/>
    <row r="28" spans="1:29" x14ac:dyDescent="0.25">
      <c r="A28" s="40"/>
      <c r="B28" s="40" t="s">
        <v>36</v>
      </c>
      <c r="C28" s="40" t="s">
        <v>24</v>
      </c>
      <c r="D28" s="40" t="s">
        <v>37</v>
      </c>
      <c r="E28" s="40" t="s">
        <v>38</v>
      </c>
      <c r="F28" s="40" t="s">
        <v>39</v>
      </c>
      <c r="G28" s="40" t="s">
        <v>40</v>
      </c>
      <c r="H28" s="40" t="s">
        <v>41</v>
      </c>
      <c r="I28" s="40" t="s">
        <v>42</v>
      </c>
      <c r="J28" s="41"/>
      <c r="K28" s="40"/>
      <c r="L28" s="40" t="s">
        <v>36</v>
      </c>
      <c r="M28" s="40" t="s">
        <v>24</v>
      </c>
      <c r="N28" s="40" t="s">
        <v>37</v>
      </c>
      <c r="O28" s="40" t="s">
        <v>38</v>
      </c>
      <c r="P28" s="40" t="s">
        <v>39</v>
      </c>
      <c r="Q28" s="40" t="s">
        <v>40</v>
      </c>
      <c r="R28" s="40" t="s">
        <v>41</v>
      </c>
      <c r="S28" s="40" t="s">
        <v>42</v>
      </c>
      <c r="T28" s="41"/>
      <c r="U28" s="40"/>
      <c r="V28" s="40" t="s">
        <v>36</v>
      </c>
      <c r="W28" s="40" t="s">
        <v>24</v>
      </c>
      <c r="X28" s="40" t="s">
        <v>37</v>
      </c>
      <c r="Y28" s="40" t="s">
        <v>38</v>
      </c>
      <c r="Z28" s="40" t="s">
        <v>39</v>
      </c>
      <c r="AA28" s="40" t="s">
        <v>40</v>
      </c>
      <c r="AB28" s="40" t="s">
        <v>41</v>
      </c>
      <c r="AC28" s="40" t="s">
        <v>42</v>
      </c>
    </row>
    <row r="29" spans="1:29" x14ac:dyDescent="0.25">
      <c r="A29" s="41" t="s">
        <v>30</v>
      </c>
      <c r="B29" s="84">
        <v>4.7733721524822026E-2</v>
      </c>
      <c r="C29" s="85">
        <v>0.15496729726887237</v>
      </c>
      <c r="D29" s="85">
        <v>0.30802448236548097</v>
      </c>
      <c r="E29" s="85">
        <v>0.76847677300275274</v>
      </c>
      <c r="F29" s="85">
        <v>-0.33145759470228725</v>
      </c>
      <c r="G29" s="85">
        <v>0.4269250377519313</v>
      </c>
      <c r="H29" s="85">
        <v>-0.33145759470228725</v>
      </c>
      <c r="I29" s="85">
        <v>0.4269250377519313</v>
      </c>
      <c r="J29" s="41"/>
      <c r="K29" s="41" t="s">
        <v>30</v>
      </c>
      <c r="L29" s="84">
        <v>1.1261986241366401E-2</v>
      </c>
      <c r="M29" s="85">
        <v>4.6161701552427013E-2</v>
      </c>
      <c r="N29" s="85">
        <v>0.24396817843848059</v>
      </c>
      <c r="O29" s="85">
        <v>0.81538352031925998</v>
      </c>
      <c r="P29" s="85">
        <v>-0.1016916283562844</v>
      </c>
      <c r="Q29" s="85">
        <v>0.1242156008390172</v>
      </c>
      <c r="R29" s="85">
        <v>-0.1016916283562844</v>
      </c>
      <c r="S29" s="85">
        <v>0.1242156008390172</v>
      </c>
      <c r="T29" s="41"/>
      <c r="U29" s="41" t="s">
        <v>30</v>
      </c>
      <c r="V29" s="84">
        <v>-5.3187038667891762E-3</v>
      </c>
      <c r="W29" s="85">
        <v>5.234775584702004E-2</v>
      </c>
      <c r="X29" s="85">
        <v>-0.10160328328749073</v>
      </c>
      <c r="Y29" s="85">
        <v>0.92238194054699474</v>
      </c>
      <c r="Z29" s="85">
        <v>-0.13340904802970588</v>
      </c>
      <c r="AA29" s="85">
        <v>0.12277164029612753</v>
      </c>
      <c r="AB29" s="85">
        <v>-0.13340904802970588</v>
      </c>
      <c r="AC29" s="85">
        <v>0.12277164029612753</v>
      </c>
    </row>
    <row r="30" spans="1:29" x14ac:dyDescent="0.25">
      <c r="A30" s="41" t="s">
        <v>5</v>
      </c>
      <c r="B30" s="85">
        <v>0.20963381004231743</v>
      </c>
      <c r="C30" s="85">
        <v>0.33142045753043808</v>
      </c>
      <c r="D30" s="85">
        <v>0.63253129153339727</v>
      </c>
      <c r="E30" s="84">
        <v>0.55036877424726072</v>
      </c>
      <c r="F30" s="85">
        <v>-0.60132283520079965</v>
      </c>
      <c r="G30" s="85">
        <v>1.0205904552854346</v>
      </c>
      <c r="H30" s="85">
        <v>-0.60132283520079965</v>
      </c>
      <c r="I30" s="85">
        <v>1.0205904552854346</v>
      </c>
      <c r="J30" s="41"/>
      <c r="K30" s="41" t="s">
        <v>5</v>
      </c>
      <c r="L30" s="85">
        <v>0.4943167225864637</v>
      </c>
      <c r="M30" s="85">
        <v>0.14900128581423011</v>
      </c>
      <c r="N30" s="85">
        <v>3.3175332674830837</v>
      </c>
      <c r="O30" s="88">
        <v>1.6053535995132935E-2</v>
      </c>
      <c r="P30" s="85">
        <v>0.12972371049178516</v>
      </c>
      <c r="Q30" s="85">
        <v>0.85890973468114229</v>
      </c>
      <c r="R30" s="85">
        <v>0.12972371049178516</v>
      </c>
      <c r="S30" s="85">
        <v>0.85890973468114229</v>
      </c>
      <c r="T30" s="41"/>
      <c r="U30" s="41" t="s">
        <v>5</v>
      </c>
      <c r="V30" s="85">
        <v>0.22666939403643774</v>
      </c>
      <c r="W30" s="85">
        <v>0.14774598597389613</v>
      </c>
      <c r="X30" s="85">
        <v>1.5341830950079811</v>
      </c>
      <c r="Y30" s="88">
        <v>0.17588163455063324</v>
      </c>
      <c r="Z30" s="85">
        <v>-0.13485201000218713</v>
      </c>
      <c r="AA30" s="85">
        <v>0.58819079807506258</v>
      </c>
      <c r="AB30" s="85">
        <v>-0.13485201000218713</v>
      </c>
      <c r="AC30" s="85">
        <v>0.58819079807506258</v>
      </c>
    </row>
    <row r="31" spans="1:29" ht="13.8" thickBot="1" x14ac:dyDescent="0.3">
      <c r="A31" s="42" t="s">
        <v>15</v>
      </c>
      <c r="B31" s="86">
        <v>5.5644015299991532</v>
      </c>
      <c r="C31" s="86">
        <v>8.2607826015009085</v>
      </c>
      <c r="D31" s="86">
        <v>0.6735925394027622</v>
      </c>
      <c r="E31" s="87">
        <v>0.52565350260776844</v>
      </c>
      <c r="F31" s="86">
        <v>-14.649005317345594</v>
      </c>
      <c r="G31" s="86">
        <v>25.777808377343899</v>
      </c>
      <c r="H31" s="86">
        <v>-14.649005317345594</v>
      </c>
      <c r="I31" s="86">
        <v>25.777808377343899</v>
      </c>
      <c r="J31" s="41"/>
      <c r="K31" s="42" t="s">
        <v>15</v>
      </c>
      <c r="L31" s="86">
        <v>3.1379933601956287</v>
      </c>
      <c r="M31" s="86">
        <v>1.0314652743451842</v>
      </c>
      <c r="N31" s="86">
        <v>3.0422675762766263</v>
      </c>
      <c r="O31" s="89">
        <v>2.2736543343220655E-2</v>
      </c>
      <c r="P31" s="86">
        <v>0.61408875635589988</v>
      </c>
      <c r="Q31" s="86">
        <v>5.6618979640353579</v>
      </c>
      <c r="R31" s="86">
        <v>0.61408875635589988</v>
      </c>
      <c r="S31" s="86">
        <v>5.6618979640353579</v>
      </c>
      <c r="T31" s="41"/>
      <c r="U31" s="42" t="s">
        <v>15</v>
      </c>
      <c r="V31" s="86">
        <v>3.4288246164082214</v>
      </c>
      <c r="W31" s="86">
        <v>0.93504302411313256</v>
      </c>
      <c r="X31" s="86">
        <v>3.6670233646846198</v>
      </c>
      <c r="Y31" s="89">
        <v>1.0491342375842615E-2</v>
      </c>
      <c r="Z31" s="86">
        <v>1.1408567593753656</v>
      </c>
      <c r="AA31" s="86">
        <v>5.7167924734410773</v>
      </c>
      <c r="AB31" s="86">
        <v>1.1408567593753656</v>
      </c>
      <c r="AC31" s="86">
        <v>5.7167924734410773</v>
      </c>
    </row>
    <row r="34" spans="1:24" ht="15.6" x14ac:dyDescent="0.3">
      <c r="A34" s="43" t="s">
        <v>44</v>
      </c>
    </row>
    <row r="35" spans="1:24" x14ac:dyDescent="0.25">
      <c r="A35" t="s">
        <v>79</v>
      </c>
      <c r="L35" t="s">
        <v>79</v>
      </c>
      <c r="V35" t="s">
        <v>79</v>
      </c>
    </row>
    <row r="36" spans="1:24" x14ac:dyDescent="0.25">
      <c r="A36" s="21" t="s">
        <v>45</v>
      </c>
      <c r="L36" s="21" t="s">
        <v>45</v>
      </c>
      <c r="V36" s="21" t="s">
        <v>45</v>
      </c>
    </row>
    <row r="38" spans="1:24" ht="13.8" x14ac:dyDescent="0.25">
      <c r="A38" s="82" t="s">
        <v>46</v>
      </c>
      <c r="B38" s="82" t="s">
        <v>47</v>
      </c>
      <c r="C38" s="82" t="s">
        <v>48</v>
      </c>
      <c r="L38" s="82" t="s">
        <v>46</v>
      </c>
      <c r="M38" s="82" t="s">
        <v>47</v>
      </c>
      <c r="N38" s="82" t="s">
        <v>48</v>
      </c>
      <c r="V38" s="82" t="s">
        <v>46</v>
      </c>
      <c r="W38" s="82" t="s">
        <v>47</v>
      </c>
      <c r="X38" s="82" t="s">
        <v>48</v>
      </c>
    </row>
    <row r="39" spans="1:24" x14ac:dyDescent="0.25">
      <c r="A39" s="67">
        <f>A3-AVERAGE(A$3:A$11)</f>
        <v>-6.1821283737040864E-2</v>
      </c>
      <c r="B39" s="67">
        <f t="shared" ref="B39:C39" si="0">B3-AVERAGE(B$3:B$11)</f>
        <v>0.12599494875282646</v>
      </c>
      <c r="C39" s="67">
        <f t="shared" si="0"/>
        <v>7.6714782988731786E-4</v>
      </c>
      <c r="D39" s="56"/>
      <c r="E39" s="56"/>
      <c r="F39" s="56"/>
      <c r="G39" s="56"/>
      <c r="H39" s="56"/>
      <c r="I39" s="56"/>
      <c r="J39" s="56"/>
      <c r="K39" s="56"/>
      <c r="L39" s="67">
        <f t="shared" ref="L39:N47" si="1">K3-AVERAGE(K$3:K$11)</f>
        <v>-0.11652074493154943</v>
      </c>
      <c r="M39" s="67">
        <f t="shared" si="1"/>
        <v>7.6513547120848013E-2</v>
      </c>
      <c r="N39" s="67">
        <f t="shared" si="1"/>
        <v>-2.5259244452773187E-2</v>
      </c>
      <c r="O39" s="56"/>
      <c r="P39" s="56"/>
      <c r="Q39" s="56"/>
      <c r="R39" s="56"/>
      <c r="S39" s="56"/>
      <c r="T39" s="56"/>
      <c r="U39" s="56"/>
      <c r="V39" s="67">
        <f t="shared" ref="V39:X47" si="2">U3-AVERAGE(U$3:U$11)</f>
        <v>2.1616768066937408E-2</v>
      </c>
      <c r="W39" s="67">
        <f t="shared" si="2"/>
        <v>8.7914921697910486E-2</v>
      </c>
      <c r="X39" s="67">
        <f t="shared" si="2"/>
        <v>-1.2041935673354699E-2</v>
      </c>
    </row>
    <row r="40" spans="1:24" x14ac:dyDescent="0.25">
      <c r="A40" s="67">
        <f t="shared" ref="A40:C40" si="3">A4-AVERAGE(A$3:A$11)</f>
        <v>-3.5975639827745903E-2</v>
      </c>
      <c r="B40" s="67">
        <f t="shared" si="3"/>
        <v>-5.4692259082129643E-2</v>
      </c>
      <c r="C40" s="67">
        <f t="shared" si="3"/>
        <v>-4.2873187155416364E-3</v>
      </c>
      <c r="D40" s="56"/>
      <c r="E40" s="56"/>
      <c r="F40" s="56"/>
      <c r="G40" s="56"/>
      <c r="H40" s="56"/>
      <c r="I40" s="56"/>
      <c r="J40" s="56"/>
      <c r="K40" s="56"/>
      <c r="L40" s="67">
        <f t="shared" si="1"/>
        <v>-0.12367859531330067</v>
      </c>
      <c r="M40" s="67">
        <f t="shared" si="1"/>
        <v>-5.4052282022946943E-2</v>
      </c>
      <c r="N40" s="67">
        <f t="shared" si="1"/>
        <v>7.6546857745514799E-4</v>
      </c>
      <c r="O40" s="56"/>
      <c r="P40" s="56"/>
      <c r="Q40" s="56"/>
      <c r="R40" s="56"/>
      <c r="S40" s="56"/>
      <c r="T40" s="56"/>
      <c r="U40" s="56"/>
      <c r="V40" s="67">
        <f t="shared" si="2"/>
        <v>-3.9012949145357051E-2</v>
      </c>
      <c r="W40" s="67">
        <f t="shared" si="2"/>
        <v>-7.791160735005917E-2</v>
      </c>
      <c r="X40" s="67">
        <f t="shared" si="2"/>
        <v>-1.6697797721446323E-2</v>
      </c>
    </row>
    <row r="41" spans="1:24" x14ac:dyDescent="0.25">
      <c r="A41" s="67">
        <f t="shared" ref="A41:C41" si="4">A5-AVERAGE(A$3:A$11)</f>
        <v>-4.479390472749778E-2</v>
      </c>
      <c r="B41" s="67">
        <f t="shared" si="4"/>
        <v>-8.4077065693475145E-2</v>
      </c>
      <c r="C41" s="67">
        <f t="shared" si="4"/>
        <v>-7.3692953857766672E-3</v>
      </c>
      <c r="D41" s="56"/>
      <c r="E41" s="56"/>
      <c r="F41" s="56"/>
      <c r="G41" s="56"/>
      <c r="H41" s="56"/>
      <c r="I41" s="56"/>
      <c r="J41" s="56"/>
      <c r="K41" s="56"/>
      <c r="L41" s="67">
        <f t="shared" si="1"/>
        <v>-0.16154931688607949</v>
      </c>
      <c r="M41" s="67">
        <f t="shared" si="1"/>
        <v>-0.16208874374910195</v>
      </c>
      <c r="N41" s="67">
        <f t="shared" si="1"/>
        <v>-1.0316145906058036E-2</v>
      </c>
      <c r="O41" s="56"/>
      <c r="P41" s="56"/>
      <c r="Q41" s="56"/>
      <c r="R41" s="56"/>
      <c r="S41" s="56"/>
      <c r="T41" s="56"/>
      <c r="U41" s="56"/>
      <c r="V41" s="67">
        <f t="shared" si="2"/>
        <v>-6.7771197232252028E-2</v>
      </c>
      <c r="W41" s="67">
        <f t="shared" si="2"/>
        <v>1.4555066370236541E-2</v>
      </c>
      <c r="X41" s="67">
        <f t="shared" si="2"/>
        <v>-3.0944257807537401E-2</v>
      </c>
    </row>
    <row r="42" spans="1:24" x14ac:dyDescent="0.25">
      <c r="A42" s="67">
        <f t="shared" ref="A42:C42" si="5">A6-AVERAGE(A$3:A$11)</f>
        <v>6.9414324162531127E-3</v>
      </c>
      <c r="B42" s="67">
        <f>B6-AVERAGE(B$3:B$11)</f>
        <v>6.4368296151383883E-2</v>
      </c>
      <c r="C42" s="67">
        <f t="shared" si="5"/>
        <v>7.2515204204627592E-5</v>
      </c>
      <c r="D42" s="56"/>
      <c r="E42" s="56"/>
      <c r="F42" s="56"/>
      <c r="G42" s="56"/>
      <c r="H42" s="56"/>
      <c r="I42" s="56"/>
      <c r="J42" s="56"/>
      <c r="K42" s="56"/>
      <c r="L42" s="67">
        <f t="shared" si="1"/>
        <v>-3.631517305466811E-2</v>
      </c>
      <c r="M42" s="67">
        <f t="shared" si="1"/>
        <v>-0.17520515503283199</v>
      </c>
      <c r="N42" s="67">
        <f t="shared" si="1"/>
        <v>-1.9155066291100982E-2</v>
      </c>
      <c r="O42" s="56"/>
      <c r="P42" s="56"/>
      <c r="Q42" s="56"/>
      <c r="R42" s="56"/>
      <c r="S42" s="56"/>
      <c r="T42" s="56"/>
      <c r="U42" s="56"/>
      <c r="V42" s="67">
        <f t="shared" si="2"/>
        <v>-9.227379831846419E-2</v>
      </c>
      <c r="W42" s="67">
        <f t="shared" si="2"/>
        <v>0.10403853406695207</v>
      </c>
      <c r="X42" s="67">
        <f t="shared" si="2"/>
        <v>-1.8392861965657707E-2</v>
      </c>
    </row>
    <row r="43" spans="1:24" x14ac:dyDescent="0.25">
      <c r="A43" s="67">
        <f t="shared" ref="A43:C43" si="6">A7-AVERAGE(A$3:A$11)</f>
        <v>7.6351494145899035E-2</v>
      </c>
      <c r="B43" s="67">
        <f t="shared" si="6"/>
        <v>-0.12313987438894274</v>
      </c>
      <c r="C43" s="67">
        <f t="shared" si="6"/>
        <v>5.6255650372720005E-3</v>
      </c>
      <c r="D43" s="56"/>
      <c r="E43" s="56"/>
      <c r="F43" s="56"/>
      <c r="G43" s="56"/>
      <c r="H43" s="56"/>
      <c r="I43" s="56"/>
      <c r="J43" s="56"/>
      <c r="K43" s="56"/>
      <c r="L43" s="67">
        <f t="shared" si="1"/>
        <v>-7.9530608764951799E-2</v>
      </c>
      <c r="M43" s="67">
        <f t="shared" si="1"/>
        <v>-0.12459029623301361</v>
      </c>
      <c r="N43" s="67">
        <f t="shared" si="1"/>
        <v>-1.2930361338350099E-2</v>
      </c>
      <c r="O43" s="56"/>
      <c r="P43" s="56"/>
      <c r="Q43" s="56"/>
      <c r="R43" s="56"/>
      <c r="S43" s="56"/>
      <c r="T43" s="56"/>
      <c r="U43" s="56"/>
      <c r="V43" s="67">
        <f t="shared" si="2"/>
        <v>-0.11049467307327772</v>
      </c>
      <c r="W43" s="67">
        <f t="shared" si="2"/>
        <v>-3.6974975520456171E-2</v>
      </c>
      <c r="X43" s="67">
        <f t="shared" si="2"/>
        <v>-6.8478786365305903E-3</v>
      </c>
    </row>
    <row r="44" spans="1:24" x14ac:dyDescent="0.25">
      <c r="A44" s="67">
        <f t="shared" ref="A44:C44" si="7">A8-AVERAGE(A$3:A$11)</f>
        <v>0.10151951604767712</v>
      </c>
      <c r="B44" s="67">
        <f t="shared" si="7"/>
        <v>0.14412140128412054</v>
      </c>
      <c r="C44" s="67">
        <f t="shared" si="7"/>
        <v>2.9482158391350294E-3</v>
      </c>
      <c r="D44" s="56"/>
      <c r="E44" s="56"/>
      <c r="F44" s="56"/>
      <c r="G44" s="56"/>
      <c r="H44" s="56"/>
      <c r="I44" s="56"/>
      <c r="J44" s="56"/>
      <c r="K44" s="56"/>
      <c r="L44" s="67">
        <f t="shared" si="1"/>
        <v>4.3384628241112916E-2</v>
      </c>
      <c r="M44" s="67">
        <f t="shared" si="1"/>
        <v>2.4159235687593206E-2</v>
      </c>
      <c r="N44" s="67">
        <f t="shared" si="1"/>
        <v>-2.7598154247524057E-3</v>
      </c>
      <c r="O44" s="56"/>
      <c r="P44" s="56"/>
      <c r="Q44" s="56"/>
      <c r="R44" s="56"/>
      <c r="S44" s="56"/>
      <c r="T44" s="56"/>
      <c r="U44" s="56"/>
      <c r="V44" s="67">
        <f t="shared" si="2"/>
        <v>-4.3578811934849415E-2</v>
      </c>
      <c r="W44" s="67">
        <f t="shared" si="2"/>
        <v>-0.26865987651395273</v>
      </c>
      <c r="X44" s="67">
        <f t="shared" si="2"/>
        <v>1.2689849394699679E-2</v>
      </c>
    </row>
    <row r="45" spans="1:24" x14ac:dyDescent="0.25">
      <c r="A45" s="67">
        <f t="shared" ref="A45:C45" si="8">A9-AVERAGE(A$3:A$11)</f>
        <v>9.9516259909200544E-2</v>
      </c>
      <c r="B45" s="67">
        <f t="shared" si="8"/>
        <v>7.971225431245052E-3</v>
      </c>
      <c r="C45" s="67">
        <f t="shared" si="8"/>
        <v>-1.0924182611201927E-3</v>
      </c>
      <c r="D45" s="56"/>
      <c r="E45" s="56"/>
      <c r="F45" s="56"/>
      <c r="G45" s="56"/>
      <c r="H45" s="56"/>
      <c r="I45" s="56"/>
      <c r="J45" s="56"/>
      <c r="K45" s="56"/>
      <c r="L45" s="67">
        <f t="shared" si="1"/>
        <v>0.13230074865157665</v>
      </c>
      <c r="M45" s="67">
        <f t="shared" si="1"/>
        <v>-0.13362209349710821</v>
      </c>
      <c r="N45" s="67">
        <f t="shared" si="1"/>
        <v>6.2353300265020839E-2</v>
      </c>
      <c r="O45" s="56"/>
      <c r="P45" s="56"/>
      <c r="Q45" s="56"/>
      <c r="R45" s="56"/>
      <c r="S45" s="56"/>
      <c r="T45" s="56"/>
      <c r="U45" s="56"/>
      <c r="V45" s="67">
        <f t="shared" si="2"/>
        <v>7.0799264165765069E-2</v>
      </c>
      <c r="W45" s="67">
        <f t="shared" si="2"/>
        <v>0.10472698909695322</v>
      </c>
      <c r="X45" s="67">
        <f t="shared" si="2"/>
        <v>2.4197530085563773E-2</v>
      </c>
    </row>
    <row r="46" spans="1:24" x14ac:dyDescent="0.25">
      <c r="A46" s="67">
        <f t="shared" ref="A46:C46" si="9">A10-AVERAGE(A$3:A$11)</f>
        <v>9.3070587740561317E-3</v>
      </c>
      <c r="B46" s="67">
        <f t="shared" si="9"/>
        <v>1.2419718160963253E-2</v>
      </c>
      <c r="C46" s="67">
        <f t="shared" si="9"/>
        <v>1.404604500079204E-3</v>
      </c>
      <c r="D46" s="56"/>
      <c r="E46" s="56"/>
      <c r="F46" s="56"/>
      <c r="G46" s="56"/>
      <c r="H46" s="56"/>
      <c r="I46" s="56"/>
      <c r="J46" s="56"/>
      <c r="K46" s="56"/>
      <c r="L46" s="67">
        <f t="shared" si="1"/>
        <v>0.18105151145343457</v>
      </c>
      <c r="M46" s="67">
        <f t="shared" si="1"/>
        <v>0.31354095080154121</v>
      </c>
      <c r="N46" s="67">
        <f t="shared" si="1"/>
        <v>-2.9260012276372295E-3</v>
      </c>
      <c r="O46" s="56"/>
      <c r="P46" s="56"/>
      <c r="Q46" s="56"/>
      <c r="R46" s="56"/>
      <c r="S46" s="56"/>
      <c r="T46" s="56"/>
      <c r="U46" s="56"/>
      <c r="V46" s="67">
        <f t="shared" si="2"/>
        <v>0.14288976407009815</v>
      </c>
      <c r="W46" s="67">
        <f t="shared" si="2"/>
        <v>0.16830572005063532</v>
      </c>
      <c r="X46" s="67">
        <f t="shared" si="2"/>
        <v>2.4522629659735153E-2</v>
      </c>
    </row>
    <row r="47" spans="1:24" x14ac:dyDescent="0.25">
      <c r="A47" s="67">
        <f t="shared" ref="A47:B47" si="10">A11-AVERAGE(A$3:A$11)</f>
        <v>-0.15104493300080124</v>
      </c>
      <c r="B47" s="67">
        <f t="shared" si="10"/>
        <v>-9.2966390615991698E-2</v>
      </c>
      <c r="C47" s="67">
        <f>C11-AVERAGE(C$3:C$11)</f>
        <v>1.9309839518603204E-3</v>
      </c>
      <c r="D47" s="56"/>
      <c r="E47" s="56"/>
      <c r="F47" s="56"/>
      <c r="G47" s="56"/>
      <c r="H47" s="56"/>
      <c r="I47" s="56"/>
      <c r="J47" s="56"/>
      <c r="K47" s="56"/>
      <c r="L47" s="67">
        <f t="shared" si="1"/>
        <v>0.16085755060442541</v>
      </c>
      <c r="M47" s="67">
        <f t="shared" si="1"/>
        <v>0.23534483692502003</v>
      </c>
      <c r="N47" s="67">
        <f t="shared" si="1"/>
        <v>1.022786579819596E-2</v>
      </c>
      <c r="O47" s="56"/>
      <c r="P47" s="56"/>
      <c r="Q47" s="56"/>
      <c r="R47" s="56"/>
      <c r="S47" s="56"/>
      <c r="T47" s="56"/>
      <c r="U47" s="56"/>
      <c r="V47" s="67">
        <f t="shared" si="2"/>
        <v>0.11782563340139976</v>
      </c>
      <c r="W47" s="67">
        <f t="shared" si="2"/>
        <v>-9.5994771898219353E-2</v>
      </c>
      <c r="X47" s="67">
        <f t="shared" si="2"/>
        <v>2.3514722664528163E-2</v>
      </c>
    </row>
    <row r="51" spans="1:27" x14ac:dyDescent="0.25">
      <c r="A51" t="s">
        <v>19</v>
      </c>
      <c r="L51" t="s">
        <v>19</v>
      </c>
      <c r="V51" t="s">
        <v>19</v>
      </c>
    </row>
    <row r="52" spans="1:27" ht="13.8" thickBot="1" x14ac:dyDescent="0.3">
      <c r="X52" s="56"/>
    </row>
    <row r="53" spans="1:27" x14ac:dyDescent="0.25">
      <c r="A53" s="34" t="s">
        <v>20</v>
      </c>
      <c r="B53" s="34"/>
      <c r="L53" s="37" t="s">
        <v>20</v>
      </c>
      <c r="M53" s="37"/>
      <c r="V53" s="37" t="s">
        <v>20</v>
      </c>
      <c r="W53" s="37"/>
    </row>
    <row r="54" spans="1:27" x14ac:dyDescent="0.25">
      <c r="A54" t="s">
        <v>21</v>
      </c>
      <c r="B54" s="56">
        <v>0.38292115608938027</v>
      </c>
      <c r="L54" t="s">
        <v>21</v>
      </c>
      <c r="M54" s="56">
        <v>0.87230575148541123</v>
      </c>
      <c r="V54" t="s">
        <v>21</v>
      </c>
      <c r="W54" s="56">
        <v>0.84830084548254181</v>
      </c>
    </row>
    <row r="55" spans="1:27" x14ac:dyDescent="0.25">
      <c r="A55" t="s">
        <v>22</v>
      </c>
      <c r="B55" s="90">
        <v>0.14662861178082751</v>
      </c>
      <c r="L55" t="s">
        <v>22</v>
      </c>
      <c r="M55" s="83">
        <v>0.76091732407452795</v>
      </c>
      <c r="V55" t="s">
        <v>22</v>
      </c>
      <c r="W55" s="83">
        <v>0.71961432444639528</v>
      </c>
    </row>
    <row r="56" spans="1:27" x14ac:dyDescent="0.25">
      <c r="A56" t="s">
        <v>23</v>
      </c>
      <c r="B56" s="56">
        <v>-0.11813872939334</v>
      </c>
      <c r="L56" t="s">
        <v>23</v>
      </c>
      <c r="M56" s="56">
        <v>0.58390551322803197</v>
      </c>
      <c r="V56" t="s">
        <v>23</v>
      </c>
      <c r="W56" s="56">
        <v>0.53670208508159456</v>
      </c>
    </row>
    <row r="57" spans="1:27" x14ac:dyDescent="0.25">
      <c r="A57" t="s">
        <v>24</v>
      </c>
      <c r="B57" s="56">
        <v>8.2707508971335442E-2</v>
      </c>
      <c r="L57" t="s">
        <v>24</v>
      </c>
      <c r="M57" s="56">
        <v>6.9311340397090096E-2</v>
      </c>
      <c r="V57" t="s">
        <v>24</v>
      </c>
      <c r="W57" s="56">
        <v>5.2387841007244779E-2</v>
      </c>
    </row>
    <row r="58" spans="1:27" ht="13.8" thickBot="1" x14ac:dyDescent="0.3">
      <c r="A58" s="23" t="s">
        <v>25</v>
      </c>
      <c r="B58" s="58">
        <v>9</v>
      </c>
      <c r="L58" s="23" t="s">
        <v>25</v>
      </c>
      <c r="M58" s="58">
        <v>9</v>
      </c>
      <c r="V58" s="23" t="s">
        <v>25</v>
      </c>
      <c r="W58" s="58">
        <v>9</v>
      </c>
    </row>
    <row r="60" spans="1:27" ht="13.8" thickBot="1" x14ac:dyDescent="0.3">
      <c r="A60" t="s">
        <v>26</v>
      </c>
      <c r="L60" t="s">
        <v>26</v>
      </c>
      <c r="V60" t="s">
        <v>26</v>
      </c>
    </row>
    <row r="61" spans="1:27" x14ac:dyDescent="0.25">
      <c r="A61" s="24"/>
      <c r="B61" s="24" t="s">
        <v>31</v>
      </c>
      <c r="C61" s="24" t="s">
        <v>32</v>
      </c>
      <c r="D61" s="24" t="s">
        <v>33</v>
      </c>
      <c r="E61" s="24" t="s">
        <v>34</v>
      </c>
      <c r="F61" s="24" t="s">
        <v>35</v>
      </c>
      <c r="L61" s="35"/>
      <c r="M61" s="35" t="s">
        <v>31</v>
      </c>
      <c r="N61" s="35" t="s">
        <v>32</v>
      </c>
      <c r="O61" s="35" t="s">
        <v>33</v>
      </c>
      <c r="P61" s="35" t="s">
        <v>34</v>
      </c>
      <c r="Q61" s="35" t="s">
        <v>35</v>
      </c>
      <c r="V61" s="35"/>
      <c r="W61" s="35" t="s">
        <v>31</v>
      </c>
      <c r="X61" s="35" t="s">
        <v>32</v>
      </c>
      <c r="Y61" s="35" t="s">
        <v>33</v>
      </c>
      <c r="Z61" s="35" t="s">
        <v>34</v>
      </c>
      <c r="AA61" s="35" t="s">
        <v>35</v>
      </c>
    </row>
    <row r="62" spans="1:27" x14ac:dyDescent="0.25">
      <c r="A62" t="s">
        <v>27</v>
      </c>
      <c r="B62">
        <v>2</v>
      </c>
      <c r="C62" s="56">
        <v>8.2275127983538893E-3</v>
      </c>
      <c r="D62" s="56">
        <v>4.1137563991769446E-3</v>
      </c>
      <c r="E62" s="56">
        <v>0.60137959664179697</v>
      </c>
      <c r="F62" s="56">
        <v>0.57803889855852164</v>
      </c>
      <c r="L62" t="s">
        <v>27</v>
      </c>
      <c r="M62">
        <v>2</v>
      </c>
      <c r="N62" s="56">
        <v>0.10702765234287426</v>
      </c>
      <c r="O62" s="56">
        <v>5.3513826171437129E-2</v>
      </c>
      <c r="P62" s="83">
        <v>11.139287378107797</v>
      </c>
      <c r="Q62" s="56">
        <v>9.551711567429769E-3</v>
      </c>
      <c r="V62" t="s">
        <v>27</v>
      </c>
      <c r="W62">
        <v>2</v>
      </c>
      <c r="X62" s="56">
        <v>4.9306368691371533E-2</v>
      </c>
      <c r="Y62" s="56">
        <v>2.4653184345685766E-2</v>
      </c>
      <c r="Z62" s="83">
        <v>8.9828060245569219</v>
      </c>
      <c r="AA62" s="56">
        <v>1.5692356896456323E-2</v>
      </c>
    </row>
    <row r="63" spans="1:27" x14ac:dyDescent="0.25">
      <c r="A63" t="s">
        <v>28</v>
      </c>
      <c r="B63">
        <v>7</v>
      </c>
      <c r="C63" s="56">
        <v>4.7883724281704731E-2</v>
      </c>
      <c r="D63" s="56">
        <v>6.8405320402435332E-3</v>
      </c>
      <c r="E63" s="56"/>
      <c r="F63" s="56"/>
      <c r="L63" t="s">
        <v>28</v>
      </c>
      <c r="M63">
        <v>7</v>
      </c>
      <c r="N63" s="56">
        <v>3.3628433353489057E-2</v>
      </c>
      <c r="O63" s="56">
        <v>4.8040619076412938E-3</v>
      </c>
      <c r="P63" s="56"/>
      <c r="Q63" s="56"/>
      <c r="V63" t="s">
        <v>28</v>
      </c>
      <c r="W63">
        <v>7</v>
      </c>
      <c r="X63" s="56">
        <v>1.92114011978025E-2</v>
      </c>
      <c r="Y63" s="56">
        <v>2.7444858854003573E-3</v>
      </c>
      <c r="Z63" s="56"/>
      <c r="AA63" s="56"/>
    </row>
    <row r="64" spans="1:27" ht="13.8" thickBot="1" x14ac:dyDescent="0.3">
      <c r="A64" s="23" t="s">
        <v>29</v>
      </c>
      <c r="B64" s="23">
        <v>9</v>
      </c>
      <c r="C64" s="58">
        <v>5.6111237080058621E-2</v>
      </c>
      <c r="D64" s="58"/>
      <c r="E64" s="58"/>
      <c r="F64" s="58"/>
      <c r="L64" s="23" t="s">
        <v>29</v>
      </c>
      <c r="M64" s="23">
        <v>9</v>
      </c>
      <c r="N64" s="58">
        <v>0.14065608569636331</v>
      </c>
      <c r="O64" s="58"/>
      <c r="P64" s="58"/>
      <c r="Q64" s="58"/>
      <c r="V64" s="23" t="s">
        <v>29</v>
      </c>
      <c r="W64" s="23">
        <v>9</v>
      </c>
      <c r="X64" s="58">
        <v>6.8517769889174032E-2</v>
      </c>
      <c r="Y64" s="58"/>
      <c r="Z64" s="58"/>
      <c r="AA64" s="58"/>
    </row>
    <row r="65" spans="1:30" ht="13.8" thickBot="1" x14ac:dyDescent="0.3"/>
    <row r="66" spans="1:30" x14ac:dyDescent="0.25">
      <c r="A66" s="24"/>
      <c r="B66" s="24" t="s">
        <v>36</v>
      </c>
      <c r="C66" s="24" t="s">
        <v>24</v>
      </c>
      <c r="D66" s="24" t="s">
        <v>37</v>
      </c>
      <c r="E66" s="24" t="s">
        <v>38</v>
      </c>
      <c r="F66" s="24" t="s">
        <v>39</v>
      </c>
      <c r="G66" s="24" t="s">
        <v>40</v>
      </c>
      <c r="H66" s="24" t="s">
        <v>41</v>
      </c>
      <c r="I66" s="24" t="s">
        <v>42</v>
      </c>
      <c r="L66" s="35"/>
      <c r="M66" s="35" t="s">
        <v>36</v>
      </c>
      <c r="N66" s="35" t="s">
        <v>24</v>
      </c>
      <c r="O66" s="35" t="s">
        <v>37</v>
      </c>
      <c r="P66" s="35" t="s">
        <v>38</v>
      </c>
      <c r="Q66" s="35" t="s">
        <v>39</v>
      </c>
      <c r="R66" s="35" t="s">
        <v>40</v>
      </c>
      <c r="S66" s="35" t="s">
        <v>41</v>
      </c>
      <c r="T66" s="35" t="s">
        <v>42</v>
      </c>
      <c r="V66" s="35"/>
      <c r="W66" s="35" t="s">
        <v>36</v>
      </c>
      <c r="X66" s="35" t="s">
        <v>24</v>
      </c>
      <c r="Y66" s="35" t="s">
        <v>37</v>
      </c>
      <c r="Z66" s="35" t="s">
        <v>38</v>
      </c>
      <c r="AA66" s="35" t="s">
        <v>39</v>
      </c>
      <c r="AB66" s="35" t="s">
        <v>40</v>
      </c>
      <c r="AC66" s="35" t="s">
        <v>41</v>
      </c>
      <c r="AD66" s="35" t="s">
        <v>42</v>
      </c>
    </row>
    <row r="67" spans="1:30" x14ac:dyDescent="0.25">
      <c r="A67" t="s">
        <v>30</v>
      </c>
      <c r="B67">
        <v>0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L67" t="s">
        <v>30</v>
      </c>
      <c r="M67">
        <v>0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 t="e">
        <v>#N/A</v>
      </c>
      <c r="T67" t="e">
        <v>#N/A</v>
      </c>
      <c r="V67" t="s">
        <v>30</v>
      </c>
      <c r="W67">
        <v>0</v>
      </c>
      <c r="X67" t="e">
        <v>#N/A</v>
      </c>
      <c r="Y67" t="e">
        <v>#N/A</v>
      </c>
      <c r="Z67" t="e">
        <v>#N/A</v>
      </c>
      <c r="AA67" t="e">
        <v>#N/A</v>
      </c>
      <c r="AB67" t="e">
        <v>#N/A</v>
      </c>
      <c r="AC67" t="e">
        <v>#N/A</v>
      </c>
      <c r="AD67" t="e">
        <v>#N/A</v>
      </c>
    </row>
    <row r="68" spans="1:30" x14ac:dyDescent="0.25">
      <c r="A68" t="s">
        <v>47</v>
      </c>
      <c r="B68" s="56">
        <v>0.20963381004231746</v>
      </c>
      <c r="C68" s="56">
        <v>0.3068357210574949</v>
      </c>
      <c r="D68" s="56">
        <v>0.68321188067616245</v>
      </c>
      <c r="E68" s="90">
        <v>0.51644088207752625</v>
      </c>
      <c r="F68" s="56">
        <v>-0.51591737702775564</v>
      </c>
      <c r="G68" s="56">
        <v>0.93518499711239056</v>
      </c>
      <c r="H68" s="56">
        <v>-0.51591737702775564</v>
      </c>
      <c r="I68" s="56">
        <v>0.93518499711239056</v>
      </c>
      <c r="J68" s="56"/>
      <c r="K68" s="56"/>
      <c r="L68" s="56" t="s">
        <v>47</v>
      </c>
      <c r="M68" s="56">
        <v>0.49431672258646397</v>
      </c>
      <c r="N68" s="56">
        <v>0.13794838529876888</v>
      </c>
      <c r="O68" s="56">
        <v>3.5833454774832734</v>
      </c>
      <c r="P68" s="83">
        <v>8.9361516069014144E-3</v>
      </c>
      <c r="Q68" s="56">
        <v>0.16812062524092902</v>
      </c>
      <c r="R68" s="56">
        <v>0.82051281993199798</v>
      </c>
      <c r="S68" s="56">
        <v>0.16812062524092902</v>
      </c>
      <c r="T68" s="56">
        <v>0.82051281993199798</v>
      </c>
      <c r="U68" s="56"/>
      <c r="V68" s="56" t="s">
        <v>47</v>
      </c>
      <c r="W68" s="56">
        <v>0.22666939403643774</v>
      </c>
      <c r="X68" s="56">
        <v>0.13678620347534651</v>
      </c>
      <c r="Y68" s="56">
        <v>1.6571071371045927</v>
      </c>
      <c r="Z68" s="83">
        <v>0.14146575192959512</v>
      </c>
      <c r="AA68" s="56">
        <v>-9.6778579984671903E-2</v>
      </c>
      <c r="AB68" s="56">
        <v>0.55011736805754741</v>
      </c>
      <c r="AC68" s="56">
        <v>-9.6778579984671903E-2</v>
      </c>
      <c r="AD68" s="56">
        <v>0.55011736805754741</v>
      </c>
    </row>
    <row r="69" spans="1:30" ht="13.8" thickBot="1" x14ac:dyDescent="0.3">
      <c r="A69" s="23" t="s">
        <v>48</v>
      </c>
      <c r="B69" s="58">
        <v>5.5644015299991523</v>
      </c>
      <c r="C69" s="58">
        <v>7.6479985723209261</v>
      </c>
      <c r="D69" s="58">
        <v>0.72756309737523028</v>
      </c>
      <c r="E69" s="91">
        <v>0.49049409804546262</v>
      </c>
      <c r="F69" s="58">
        <v>-12.52024136533668</v>
      </c>
      <c r="G69" s="58">
        <v>23.649044425334985</v>
      </c>
      <c r="H69" s="58">
        <v>-12.52024136533668</v>
      </c>
      <c r="I69" s="58">
        <v>23.649044425334985</v>
      </c>
      <c r="J69" s="56"/>
      <c r="K69" s="56"/>
      <c r="L69" s="58" t="s">
        <v>48</v>
      </c>
      <c r="M69" s="58">
        <v>3.1379933601956274</v>
      </c>
      <c r="N69" s="58">
        <v>0.95495128320617995</v>
      </c>
      <c r="O69" s="58">
        <v>3.2860245495037623</v>
      </c>
      <c r="P69" s="92">
        <v>1.3375565194502007E-2</v>
      </c>
      <c r="Q69" s="58">
        <v>0.87989239683664433</v>
      </c>
      <c r="R69" s="58">
        <v>5.3960943235546104</v>
      </c>
      <c r="S69" s="58">
        <v>0.87989239683664433</v>
      </c>
      <c r="T69" s="58">
        <v>5.3960943235546104</v>
      </c>
      <c r="U69" s="56"/>
      <c r="V69" s="58" t="s">
        <v>48</v>
      </c>
      <c r="W69" s="58">
        <v>3.4288246164082219</v>
      </c>
      <c r="X69" s="58">
        <v>0.86568162587604858</v>
      </c>
      <c r="Y69" s="58">
        <v>3.9608379269206915</v>
      </c>
      <c r="Z69" s="92">
        <v>5.4558193512961265E-3</v>
      </c>
      <c r="AA69" s="58">
        <v>1.3818128497034454</v>
      </c>
      <c r="AB69" s="58">
        <v>5.4758363831129984</v>
      </c>
      <c r="AC69" s="58">
        <v>1.3818128497034454</v>
      </c>
      <c r="AD69" s="58">
        <v>5.4758363831129984</v>
      </c>
    </row>
    <row r="72" spans="1:30" x14ac:dyDescent="0.25">
      <c r="B72" s="44" t="s">
        <v>49</v>
      </c>
      <c r="C72" s="93">
        <f>AVERAGE(A3:A11)</f>
        <v>0.17647751171382176</v>
      </c>
      <c r="M72" s="44" t="s">
        <v>49</v>
      </c>
      <c r="N72" s="93">
        <f>AVERAGE(K3:K11)</f>
        <v>0.17569963247226744</v>
      </c>
      <c r="W72" s="44" t="s">
        <v>49</v>
      </c>
      <c r="X72" s="93">
        <f>AVERAGE(U3:U11)</f>
        <v>0.17422942801246774</v>
      </c>
    </row>
    <row r="73" spans="1:30" x14ac:dyDescent="0.25">
      <c r="B73" s="44" t="s">
        <v>50</v>
      </c>
      <c r="C73" s="93">
        <f>AVERAGE(B3:B11)</f>
        <v>0.11998390549124492</v>
      </c>
      <c r="M73" s="44" t="s">
        <v>50</v>
      </c>
      <c r="N73" s="93">
        <f>AVERAGE(L3:L11)</f>
        <v>0.13669517457329525</v>
      </c>
      <c r="W73" s="44" t="s">
        <v>50</v>
      </c>
      <c r="X73" s="93">
        <f>AVERAGE(V3:V11)</f>
        <v>0.21831713078038417</v>
      </c>
    </row>
    <row r="74" spans="1:30" x14ac:dyDescent="0.25">
      <c r="B74" s="44" t="s">
        <v>51</v>
      </c>
      <c r="C74" s="93">
        <f>AVERAGE(C3:C11)</f>
        <v>1.8616756245685324E-2</v>
      </c>
      <c r="M74" s="44" t="s">
        <v>51</v>
      </c>
      <c r="N74" s="93">
        <f>AVERAGE(M3:M11)</f>
        <v>3.0869069632577666E-2</v>
      </c>
      <c r="W74" s="44" t="s">
        <v>51</v>
      </c>
      <c r="X74" s="93">
        <f>AVERAGE(W3:W11)</f>
        <v>3.7932042226684955E-2</v>
      </c>
    </row>
    <row r="77" spans="1:30" x14ac:dyDescent="0.25">
      <c r="B77" s="21" t="s">
        <v>52</v>
      </c>
      <c r="M77" s="21" t="s">
        <v>55</v>
      </c>
      <c r="W77" s="21" t="s">
        <v>57</v>
      </c>
    </row>
    <row r="79" spans="1:30" x14ac:dyDescent="0.25">
      <c r="B79" s="21" t="s">
        <v>54</v>
      </c>
      <c r="M79" s="21" t="s">
        <v>56</v>
      </c>
      <c r="W79" s="21" t="s">
        <v>56</v>
      </c>
    </row>
    <row r="81" spans="2:24" ht="26.4" x14ac:dyDescent="0.25">
      <c r="B81" s="45" t="s">
        <v>53</v>
      </c>
      <c r="C81" s="94">
        <f>C72-C73*B68-C74*B69</f>
        <v>4.773372152482204E-2</v>
      </c>
      <c r="M81" s="45" t="s">
        <v>58</v>
      </c>
      <c r="N81" s="94">
        <f>N72-N73*M68-N74*M69</f>
        <v>1.1261986241366401E-2</v>
      </c>
      <c r="W81" s="45" t="s">
        <v>59</v>
      </c>
      <c r="X81" s="94">
        <f>X72-X73*W68-X74*W69</f>
        <v>-5.3187038667892039E-3</v>
      </c>
    </row>
  </sheetData>
  <mergeCells count="3">
    <mergeCell ref="A1:C1"/>
    <mergeCell ref="K1:M1"/>
    <mergeCell ref="U1:W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D7D-ACDA-4B27-BC27-9EC3D8A14173}">
  <dimension ref="B3:S43"/>
  <sheetViews>
    <sheetView tabSelected="1" topLeftCell="D1" zoomScale="70" zoomScaleNormal="70" workbookViewId="0">
      <selection activeCell="J4" sqref="J4"/>
    </sheetView>
  </sheetViews>
  <sheetFormatPr defaultRowHeight="13.2" x14ac:dyDescent="0.25"/>
  <cols>
    <col min="2" max="2" width="21.6640625" bestFit="1" customWidth="1"/>
    <col min="3" max="3" width="15.21875" bestFit="1" customWidth="1"/>
    <col min="4" max="4" width="10.21875" bestFit="1" customWidth="1"/>
    <col min="15" max="15" width="13.44140625" customWidth="1"/>
  </cols>
  <sheetData>
    <row r="3" spans="2:19" ht="91.2" x14ac:dyDescent="0.25">
      <c r="B3" s="102" t="s">
        <v>36</v>
      </c>
      <c r="C3" s="102"/>
      <c r="D3" s="102"/>
      <c r="F3" s="68" t="s">
        <v>60</v>
      </c>
      <c r="G3" s="68" t="s">
        <v>62</v>
      </c>
      <c r="H3" s="68" t="s">
        <v>61</v>
      </c>
      <c r="I3" s="68" t="s">
        <v>15</v>
      </c>
      <c r="J3" s="68" t="s">
        <v>63</v>
      </c>
      <c r="K3" s="68" t="s">
        <v>64</v>
      </c>
      <c r="L3" s="69" t="s">
        <v>65</v>
      </c>
      <c r="M3" s="69" t="s">
        <v>66</v>
      </c>
      <c r="O3" s="101" t="s">
        <v>80</v>
      </c>
      <c r="P3" s="101"/>
      <c r="R3" s="99" t="s">
        <v>84</v>
      </c>
      <c r="S3" s="99"/>
    </row>
    <row r="4" spans="2:19" ht="39.6" x14ac:dyDescent="0.25">
      <c r="B4" s="100" t="s">
        <v>8</v>
      </c>
      <c r="C4" s="66" t="s">
        <v>81</v>
      </c>
      <c r="D4" s="67">
        <f>'Частные Регрессии'!B68</f>
        <v>0.20963381004231746</v>
      </c>
      <c r="F4" s="70" t="str">
        <f>'Частные Регрессии'!A1</f>
        <v>X5</v>
      </c>
      <c r="G4" s="103">
        <f>'Частные Регрессии'!A3</f>
        <v>0.11465622797678089</v>
      </c>
      <c r="H4" s="103">
        <f>'Частные Регрессии'!B3</f>
        <v>0.2459788542440714</v>
      </c>
      <c r="I4" s="103">
        <f>'Частные Регрессии'!C3</f>
        <v>1.9383904075572642E-2</v>
      </c>
      <c r="J4" s="104">
        <f>H4*$D$4+I4*$D$5+$D$6</f>
        <v>0.2071590314253238</v>
      </c>
      <c r="K4" s="104">
        <f>H4*$D$13+I4*$D$14</f>
        <v>0.33726953586056219</v>
      </c>
      <c r="L4" s="104">
        <f>G4-J4</f>
        <v>-9.2502803448542906E-2</v>
      </c>
      <c r="M4" s="105">
        <f>G4-K4</f>
        <v>-0.22261330788378131</v>
      </c>
      <c r="O4" s="76" t="s">
        <v>74</v>
      </c>
      <c r="P4" s="79">
        <f>CORREL(L4:L11,L5:L12)</f>
        <v>0.24058347831462246</v>
      </c>
      <c r="R4" s="74" t="s">
        <v>67</v>
      </c>
      <c r="S4" s="74" t="s">
        <v>68</v>
      </c>
    </row>
    <row r="5" spans="2:19" ht="26.4" x14ac:dyDescent="0.25">
      <c r="B5" s="100"/>
      <c r="C5" s="66" t="s">
        <v>82</v>
      </c>
      <c r="D5" s="67">
        <f>'Частные Регрессии'!B69</f>
        <v>5.5644015299991523</v>
      </c>
      <c r="F5" s="71" t="str">
        <f>F4</f>
        <v>X5</v>
      </c>
      <c r="G5" s="106">
        <f>'Частные Регрессии'!A4</f>
        <v>0.14050187188607585</v>
      </c>
      <c r="H5" s="106">
        <f>'Частные Регрессии'!B4</f>
        <v>6.5291646409115278E-2</v>
      </c>
      <c r="I5" s="106">
        <f>'Частные Регрессии'!C4</f>
        <v>1.4329437530143688E-2</v>
      </c>
      <c r="J5" s="107">
        <f t="shared" ref="J5:J12" si="0">H5*$D$4+I5*$D$5+$D$6</f>
        <v>0.14115580224225946</v>
      </c>
      <c r="K5" s="107">
        <f t="shared" ref="K5:K30" si="1">H5*$D$13+I5*$D$14</f>
        <v>0.22754555191244047</v>
      </c>
      <c r="L5" s="107">
        <f t="shared" ref="L5:L30" si="2">G5-J5</f>
        <v>-6.539303561836074E-4</v>
      </c>
      <c r="M5" s="108">
        <f t="shared" ref="M5:M30" si="3">G5-K5</f>
        <v>-8.7043680026364617E-2</v>
      </c>
      <c r="O5" s="76" t="s">
        <v>75</v>
      </c>
      <c r="P5" s="78">
        <f>CORREL(L4:L12,H4:H12)</f>
        <v>-5.7943302697875658E-17</v>
      </c>
      <c r="R5" s="75">
        <f>SUMPRODUCT(L4:L30,L4:L30)</f>
        <v>0.10072355883299632</v>
      </c>
      <c r="S5" s="75">
        <f>SUMPRODUCT(M4:M30,M4:M30)</f>
        <v>4.1376132434554194</v>
      </c>
    </row>
    <row r="6" spans="2:19" ht="26.4" x14ac:dyDescent="0.25">
      <c r="B6" s="100"/>
      <c r="C6" s="66" t="s">
        <v>83</v>
      </c>
      <c r="D6" s="67">
        <f>'Частные Регрессии'!B29</f>
        <v>4.7733721524822026E-2</v>
      </c>
      <c r="F6" s="71" t="str">
        <f t="shared" ref="F6:F12" si="4">F5</f>
        <v>X5</v>
      </c>
      <c r="G6" s="106">
        <f>'Частные Регрессии'!A5</f>
        <v>0.13168360698632398</v>
      </c>
      <c r="H6" s="106">
        <f>'Частные Регрессии'!B5</f>
        <v>3.5906839797769784E-2</v>
      </c>
      <c r="I6" s="106">
        <f>'Частные Регрессии'!C5</f>
        <v>1.1247460859908657E-2</v>
      </c>
      <c r="J6" s="107">
        <f t="shared" si="0"/>
        <v>0.11784639757568895</v>
      </c>
      <c r="K6" s="107">
        <f t="shared" si="1"/>
        <v>0.17573811472310938</v>
      </c>
      <c r="L6" s="107">
        <f t="shared" si="2"/>
        <v>1.3837209410635029E-2</v>
      </c>
      <c r="M6" s="108">
        <f t="shared" si="3"/>
        <v>-4.4054507736785403E-2</v>
      </c>
      <c r="O6" s="76" t="s">
        <v>75</v>
      </c>
      <c r="P6" s="78">
        <f>CORREL(L4:L12,I4:I12)</f>
        <v>0</v>
      </c>
      <c r="R6" s="50"/>
      <c r="S6" s="50"/>
    </row>
    <row r="7" spans="2:19" x14ac:dyDescent="0.25">
      <c r="B7" s="100" t="s">
        <v>10</v>
      </c>
      <c r="C7" s="66" t="s">
        <v>81</v>
      </c>
      <c r="D7" s="67">
        <f>'Частные Регрессии'!M68</f>
        <v>0.49431672258646397</v>
      </c>
      <c r="F7" s="71" t="str">
        <f t="shared" si="4"/>
        <v>X5</v>
      </c>
      <c r="G7" s="106">
        <f>'Частные Регрессии'!A6</f>
        <v>0.18341894413007487</v>
      </c>
      <c r="H7" s="106">
        <f>'Частные Регрессии'!B6</f>
        <v>0.1843522016426288</v>
      </c>
      <c r="I7" s="106">
        <f>'Частные Регрессии'!C6</f>
        <v>1.8689271449889952E-2</v>
      </c>
      <c r="J7" s="107">
        <f t="shared" si="0"/>
        <v>0.190374786595193</v>
      </c>
      <c r="K7" s="107">
        <f t="shared" si="1"/>
        <v>0.31531440138766187</v>
      </c>
      <c r="L7" s="107">
        <f t="shared" si="2"/>
        <v>-6.9558424651181283E-3</v>
      </c>
      <c r="M7" s="108">
        <f t="shared" si="3"/>
        <v>-0.131895457257587</v>
      </c>
      <c r="O7" s="76" t="s">
        <v>76</v>
      </c>
      <c r="P7" s="78">
        <f>AVERAGE(L4:L12)</f>
        <v>4.0091387000352874E-17</v>
      </c>
      <c r="R7" s="73" t="s">
        <v>69</v>
      </c>
      <c r="S7" s="73">
        <v>9</v>
      </c>
    </row>
    <row r="8" spans="2:19" x14ac:dyDescent="0.25">
      <c r="B8" s="100"/>
      <c r="C8" s="66" t="s">
        <v>82</v>
      </c>
      <c r="D8" s="67">
        <f>'Частные Регрессии'!M69</f>
        <v>3.1379933601956274</v>
      </c>
      <c r="F8" s="71" t="str">
        <f t="shared" si="4"/>
        <v>X5</v>
      </c>
      <c r="G8" s="106">
        <f>'Частные Регрессии'!A7</f>
        <v>0.25282900585972079</v>
      </c>
      <c r="H8" s="106">
        <f>'Частные Регрессии'!B7</f>
        <v>-3.1559688976978196E-3</v>
      </c>
      <c r="I8" s="106">
        <f>'Частные Регрессии'!C7</f>
        <v>2.4242321282957325E-2</v>
      </c>
      <c r="J8" s="107">
        <f t="shared" si="0"/>
        <v>0.18196613337804132</v>
      </c>
      <c r="K8" s="107">
        <f t="shared" si="1"/>
        <v>0.36372686654108222</v>
      </c>
      <c r="L8" s="107">
        <f t="shared" si="2"/>
        <v>7.0862872481679468E-2</v>
      </c>
      <c r="M8" s="108">
        <f t="shared" si="3"/>
        <v>-0.11089786068136143</v>
      </c>
      <c r="R8" s="73" t="s">
        <v>70</v>
      </c>
      <c r="S8" s="73">
        <v>2</v>
      </c>
    </row>
    <row r="9" spans="2:19" x14ac:dyDescent="0.25">
      <c r="B9" s="100"/>
      <c r="C9" s="66" t="s">
        <v>83</v>
      </c>
      <c r="D9" s="67">
        <f>'Частные Регрессии'!L29</f>
        <v>1.1261986241366401E-2</v>
      </c>
      <c r="F9" s="71" t="str">
        <f t="shared" si="4"/>
        <v>X5</v>
      </c>
      <c r="G9" s="106">
        <f>'Частные Регрессии'!A8</f>
        <v>0.27799702776149887</v>
      </c>
      <c r="H9" s="106">
        <f>'Частные Регрессии'!B8</f>
        <v>0.26410530677536548</v>
      </c>
      <c r="I9" s="106">
        <f>'Частные Регрессии'!C8</f>
        <v>2.1564972084820354E-2</v>
      </c>
      <c r="J9" s="107">
        <f t="shared" si="0"/>
        <v>0.22309528689970037</v>
      </c>
      <c r="K9" s="107">
        <f t="shared" si="1"/>
        <v>0.37343416863854589</v>
      </c>
      <c r="L9" s="107">
        <f t="shared" si="2"/>
        <v>5.4901740861798498E-2</v>
      </c>
      <c r="M9" s="108">
        <f t="shared" si="3"/>
        <v>-9.5437140877047022E-2</v>
      </c>
      <c r="R9" s="73" t="s">
        <v>71</v>
      </c>
      <c r="S9" s="73">
        <v>3</v>
      </c>
    </row>
    <row r="10" spans="2:19" x14ac:dyDescent="0.25">
      <c r="B10" s="100" t="s">
        <v>11</v>
      </c>
      <c r="C10" s="66" t="s">
        <v>81</v>
      </c>
      <c r="D10" s="67">
        <f>'Частные Регрессии'!W68</f>
        <v>0.22666939403643774</v>
      </c>
      <c r="F10" s="71" t="str">
        <f t="shared" si="4"/>
        <v>X5</v>
      </c>
      <c r="G10" s="106">
        <f>'Частные Регрессии'!A9</f>
        <v>0.2759937716230223</v>
      </c>
      <c r="H10" s="106">
        <f>'Частные Регрессии'!B9</f>
        <v>0.12795513092248997</v>
      </c>
      <c r="I10" s="106">
        <f>'Частные Регрессии'!C9</f>
        <v>1.7524337984565132E-2</v>
      </c>
      <c r="J10" s="107">
        <f t="shared" si="0"/>
        <v>0.17206989622810365</v>
      </c>
      <c r="K10" s="107">
        <f t="shared" si="1"/>
        <v>0.28726877397678502</v>
      </c>
      <c r="L10" s="107">
        <f t="shared" si="2"/>
        <v>0.10392387539491865</v>
      </c>
      <c r="M10" s="108">
        <f t="shared" si="3"/>
        <v>-1.127500235376272E-2</v>
      </c>
      <c r="R10" s="50"/>
      <c r="S10" s="50"/>
    </row>
    <row r="11" spans="2:19" x14ac:dyDescent="0.25">
      <c r="B11" s="100"/>
      <c r="C11" s="66" t="s">
        <v>82</v>
      </c>
      <c r="D11" s="67">
        <f>'Частные Регрессии'!W69</f>
        <v>3.4288246164082219</v>
      </c>
      <c r="F11" s="71" t="str">
        <f t="shared" si="4"/>
        <v>X5</v>
      </c>
      <c r="G11" s="106">
        <f>'Частные Регрессии'!A10</f>
        <v>0.18578457048787789</v>
      </c>
      <c r="H11" s="106">
        <f>'Частные Регрессии'!B10</f>
        <v>0.13240362365220817</v>
      </c>
      <c r="I11" s="106">
        <f>'Частные Регрессии'!C10</f>
        <v>2.0021360745764528E-2</v>
      </c>
      <c r="J11" s="107">
        <f t="shared" si="0"/>
        <v>0.18689688798084064</v>
      </c>
      <c r="K11" s="107">
        <f t="shared" si="1"/>
        <v>0.32562562782649657</v>
      </c>
      <c r="L11" s="107">
        <f t="shared" si="2"/>
        <v>-1.1123174929627555E-3</v>
      </c>
      <c r="M11" s="108">
        <f t="shared" si="3"/>
        <v>-0.13984105733861868</v>
      </c>
      <c r="R11" s="50" t="s">
        <v>72</v>
      </c>
      <c r="S11" s="80">
        <f>(S5-R5)/(R5/(S8*S7-S8-S9))</f>
        <v>521.02573129991083</v>
      </c>
    </row>
    <row r="12" spans="2:19" x14ac:dyDescent="0.25">
      <c r="B12" s="100"/>
      <c r="C12" s="66" t="s">
        <v>83</v>
      </c>
      <c r="D12" s="67">
        <f>'Частные Регрессии'!V29</f>
        <v>-5.3187038667891762E-3</v>
      </c>
      <c r="F12" s="72" t="str">
        <f t="shared" si="4"/>
        <v>X5</v>
      </c>
      <c r="G12" s="109">
        <f>'Частные Регрессии'!A11</f>
        <v>2.5432578713020515E-2</v>
      </c>
      <c r="H12" s="109">
        <f>'Частные Регрессии'!B11</f>
        <v>2.7017514875253227E-2</v>
      </c>
      <c r="I12" s="109">
        <f>'Частные Регрессии'!C11</f>
        <v>2.0547740197545645E-2</v>
      </c>
      <c r="J12" s="110">
        <f t="shared" si="0"/>
        <v>0.1677333830992444</v>
      </c>
      <c r="K12" s="110">
        <f t="shared" si="1"/>
        <v>0.3138427302837013</v>
      </c>
      <c r="L12" s="110">
        <f t="shared" si="2"/>
        <v>-0.14230080438622389</v>
      </c>
      <c r="M12" s="111">
        <f t="shared" si="3"/>
        <v>-0.28841015157068078</v>
      </c>
      <c r="R12" s="50"/>
      <c r="S12" s="50"/>
    </row>
    <row r="13" spans="2:19" x14ac:dyDescent="0.25">
      <c r="B13" s="101" t="s">
        <v>13</v>
      </c>
      <c r="C13" s="66" t="s">
        <v>81</v>
      </c>
      <c r="D13" s="67">
        <v>0.18686896818858614</v>
      </c>
      <c r="F13" s="70" t="str">
        <f>'Частные Регрессии'!K1</f>
        <v>Лента</v>
      </c>
      <c r="G13" s="103">
        <f>'Частные Регрессии'!K3</f>
        <v>5.9178887540718011E-2</v>
      </c>
      <c r="H13" s="103">
        <f>'Частные Регрессии'!L3</f>
        <v>0.21320872169414326</v>
      </c>
      <c r="I13" s="103">
        <f>'Частные Регрессии'!M3</f>
        <v>5.6098251798044792E-3</v>
      </c>
      <c r="J13" s="104">
        <f>H13*$D$7+I13*$D$8+$D$9</f>
        <v>0.13425821694214951</v>
      </c>
      <c r="K13" s="104">
        <f t="shared" si="1"/>
        <v>0.12414724431277507</v>
      </c>
      <c r="L13" s="104">
        <f t="shared" si="2"/>
        <v>-7.5079329401431499E-2</v>
      </c>
      <c r="M13" s="105">
        <f t="shared" si="3"/>
        <v>-6.4968356772057062E-2</v>
      </c>
      <c r="O13" s="77" t="s">
        <v>74</v>
      </c>
      <c r="P13" s="78">
        <f>CORREL(L13:L20,L14:L21)</f>
        <v>0.36678145567849968</v>
      </c>
      <c r="R13" s="50" t="s">
        <v>73</v>
      </c>
      <c r="S13" s="50">
        <f>FINV(0.05,S8-1,S8*S7-S8-S9)</f>
        <v>4.6671927318268525</v>
      </c>
    </row>
    <row r="14" spans="2:19" ht="26.4" x14ac:dyDescent="0.25">
      <c r="B14" s="101"/>
      <c r="C14" s="66" t="s">
        <v>82</v>
      </c>
      <c r="D14" s="67">
        <v>15.028124367312534</v>
      </c>
      <c r="F14" s="71" t="str">
        <f>F13</f>
        <v>Лента</v>
      </c>
      <c r="G14" s="106">
        <f>'Частные Регрессии'!K4</f>
        <v>5.2021037158966776E-2</v>
      </c>
      <c r="H14" s="106">
        <f>'Частные Регрессии'!L4</f>
        <v>8.2642892550348304E-2</v>
      </c>
      <c r="I14" s="106">
        <f>'Частные Регрессии'!M4</f>
        <v>3.1634538210032814E-2</v>
      </c>
      <c r="J14" s="107">
        <f t="shared" ref="J14:J20" si="5">H14*$D$7+I14*$D$8+$D$9</f>
        <v>0.1513827208878577</v>
      </c>
      <c r="K14" s="107">
        <f t="shared" si="1"/>
        <v>0.49085116658187739</v>
      </c>
      <c r="L14" s="107">
        <f t="shared" si="2"/>
        <v>-9.9361683728890926E-2</v>
      </c>
      <c r="M14" s="108">
        <f t="shared" si="3"/>
        <v>-0.43883012942291061</v>
      </c>
      <c r="O14" s="77" t="s">
        <v>75</v>
      </c>
      <c r="P14" s="78">
        <f>CORREL(L13:L21,H13:H21)</f>
        <v>-1.1979870696112317E-15</v>
      </c>
    </row>
    <row r="15" spans="2:19" ht="26.4" x14ac:dyDescent="0.25">
      <c r="F15" s="71" t="str">
        <f t="shared" ref="F15:F21" si="6">F14</f>
        <v>Лента</v>
      </c>
      <c r="G15" s="106">
        <f>'Частные Регрессии'!K5</f>
        <v>1.4150315586187961E-2</v>
      </c>
      <c r="H15" s="106">
        <f>'Частные Регрессии'!L5</f>
        <v>-2.5393569175806711E-2</v>
      </c>
      <c r="I15" s="106">
        <f>'Частные Регрессии'!M5</f>
        <v>2.055292372651963E-2</v>
      </c>
      <c r="J15" s="107">
        <f t="shared" si="5"/>
        <v>6.3204458538034747E-2</v>
      </c>
      <c r="K15" s="107">
        <f t="shared" si="1"/>
        <v>0.30412662380351707</v>
      </c>
      <c r="L15" s="107">
        <f t="shared" si="2"/>
        <v>-4.9054142951846784E-2</v>
      </c>
      <c r="M15" s="108">
        <f t="shared" si="3"/>
        <v>-0.28997630821732912</v>
      </c>
      <c r="O15" s="77" t="s">
        <v>75</v>
      </c>
      <c r="P15" s="78">
        <f>CORREL(L13:L21,I13:I21)</f>
        <v>6.7889565558678042E-16</v>
      </c>
      <c r="R15" s="50" t="s">
        <v>85</v>
      </c>
    </row>
    <row r="16" spans="2:19" x14ac:dyDescent="0.25">
      <c r="F16" s="71" t="str">
        <f t="shared" si="6"/>
        <v>Лента</v>
      </c>
      <c r="G16" s="106">
        <f>'Частные Регрессии'!K6</f>
        <v>0.13938445941759933</v>
      </c>
      <c r="H16" s="106">
        <f>'Частные Регрессии'!L6</f>
        <v>-3.8509980459536734E-2</v>
      </c>
      <c r="I16" s="106">
        <f>'Частные Регрессии'!M6</f>
        <v>1.1714003341476684E-2</v>
      </c>
      <c r="J16" s="107">
        <f t="shared" si="5"/>
        <v>2.8984323620602659E-2</v>
      </c>
      <c r="K16" s="107">
        <f t="shared" si="1"/>
        <v>0.16884317874138996</v>
      </c>
      <c r="L16" s="107">
        <f t="shared" si="2"/>
        <v>0.11040013579699667</v>
      </c>
      <c r="M16" s="108">
        <f t="shared" si="3"/>
        <v>-2.9458719323790628E-2</v>
      </c>
      <c r="O16" s="77" t="s">
        <v>76</v>
      </c>
      <c r="P16" s="78">
        <f>AVERAGE(L13:L21)</f>
        <v>2.7755575615628914E-17</v>
      </c>
    </row>
    <row r="17" spans="6:17" x14ac:dyDescent="0.25">
      <c r="F17" s="71" t="str">
        <f t="shared" si="6"/>
        <v>Лента</v>
      </c>
      <c r="G17" s="106">
        <f>'Частные Регрессии'!K7</f>
        <v>9.6169023707315643E-2</v>
      </c>
      <c r="H17" s="106">
        <f>'Частные Регрессии'!L7</f>
        <v>1.2104878340281634E-2</v>
      </c>
      <c r="I17" s="106">
        <f>'Частные Регрессии'!M7</f>
        <v>1.7938708294227567E-2</v>
      </c>
      <c r="J17" s="107">
        <f t="shared" si="5"/>
        <v>7.3537177547614629E-2</v>
      </c>
      <c r="K17" s="107">
        <f t="shared" si="1"/>
        <v>0.27184716536008957</v>
      </c>
      <c r="L17" s="107">
        <f t="shared" si="2"/>
        <v>2.2631846159701013E-2</v>
      </c>
      <c r="M17" s="108">
        <f t="shared" si="3"/>
        <v>-0.17567814165277393</v>
      </c>
      <c r="Q17" t="s">
        <v>86</v>
      </c>
    </row>
    <row r="18" spans="6:17" x14ac:dyDescent="0.25">
      <c r="F18" s="71" t="str">
        <f t="shared" si="6"/>
        <v>Лента</v>
      </c>
      <c r="G18" s="106">
        <f>'Частные Регрессии'!K8</f>
        <v>0.21908426071338036</v>
      </c>
      <c r="H18" s="106">
        <f>'Частные Регрессии'!L8</f>
        <v>0.16085441026088845</v>
      </c>
      <c r="I18" s="106">
        <f>'Частные Регрессии'!M8</f>
        <v>2.8109254207825261E-2</v>
      </c>
      <c r="J18" s="107">
        <f t="shared" si="5"/>
        <v>0.17898166419931391</v>
      </c>
      <c r="K18" s="107">
        <f t="shared" si="1"/>
        <v>0.45248806578163692</v>
      </c>
      <c r="L18" s="107">
        <f t="shared" si="2"/>
        <v>4.0102596514066446E-2</v>
      </c>
      <c r="M18" s="108">
        <f t="shared" si="3"/>
        <v>-0.23340380506825656</v>
      </c>
    </row>
    <row r="19" spans="6:17" x14ac:dyDescent="0.25">
      <c r="F19" s="71" t="str">
        <f t="shared" si="6"/>
        <v>Лента</v>
      </c>
      <c r="G19" s="106">
        <f>'Частные Регрессии'!K9</f>
        <v>0.30800038112384409</v>
      </c>
      <c r="H19" s="106">
        <f>'Частные Регрессии'!L9</f>
        <v>3.0730810761870251E-3</v>
      </c>
      <c r="I19" s="106">
        <f>'Частные Регрессии'!M9</f>
        <v>9.3222369897598509E-2</v>
      </c>
      <c r="J19" s="107">
        <f t="shared" si="5"/>
        <v>0.30531223936755447</v>
      </c>
      <c r="K19" s="107">
        <f t="shared" si="1"/>
        <v>1.4015316321265896</v>
      </c>
      <c r="L19" s="107">
        <f t="shared" si="2"/>
        <v>2.6881417562896193E-3</v>
      </c>
      <c r="M19" s="108">
        <f t="shared" si="3"/>
        <v>-1.0935312510027455</v>
      </c>
    </row>
    <row r="20" spans="6:17" x14ac:dyDescent="0.25">
      <c r="F20" s="71" t="str">
        <f t="shared" si="6"/>
        <v>Лента</v>
      </c>
      <c r="G20" s="106">
        <f>'Частные Регрессии'!K10</f>
        <v>0.35675114392570201</v>
      </c>
      <c r="H20" s="106">
        <f>'Частные Регрессии'!L10</f>
        <v>0.45023612537483648</v>
      </c>
      <c r="I20" s="106">
        <f>'Частные Регрессии'!M10</f>
        <v>2.7943068404940437E-2</v>
      </c>
      <c r="J20" s="107">
        <f t="shared" si="5"/>
        <v>0.32150639524487912</v>
      </c>
      <c r="K20" s="107">
        <f t="shared" si="1"/>
        <v>0.50406706738378904</v>
      </c>
      <c r="L20" s="107">
        <f t="shared" si="2"/>
        <v>3.524474868082289E-2</v>
      </c>
      <c r="M20" s="108">
        <f t="shared" si="3"/>
        <v>-0.14731592345808703</v>
      </c>
    </row>
    <row r="21" spans="6:17" x14ac:dyDescent="0.25">
      <c r="F21" s="72" t="str">
        <f t="shared" si="6"/>
        <v>Лента</v>
      </c>
      <c r="G21" s="109">
        <f>'Частные Регрессии'!K11</f>
        <v>0.33655718307669286</v>
      </c>
      <c r="H21" s="109">
        <f>'Частные Регрессии'!L11</f>
        <v>0.37204001149831528</v>
      </c>
      <c r="I21" s="109">
        <f>'Частные Регрессии'!M11</f>
        <v>4.1096935430773626E-2</v>
      </c>
      <c r="J21" s="110">
        <f>H21*$D$7+I21*$D$8+$D$9</f>
        <v>0.32412949590240003</v>
      </c>
      <c r="K21" s="110">
        <f t="shared" si="1"/>
        <v>0.68713258984263892</v>
      </c>
      <c r="L21" s="110">
        <f t="shared" si="2"/>
        <v>1.2427687174292823E-2</v>
      </c>
      <c r="M21" s="111">
        <f t="shared" si="3"/>
        <v>-0.35057540676594606</v>
      </c>
    </row>
    <row r="22" spans="6:17" x14ac:dyDescent="0.25">
      <c r="F22" s="70" t="str">
        <f>'Частные Регрессии'!U1</f>
        <v>Магнит</v>
      </c>
      <c r="G22" s="103">
        <f>'Частные Регрессии'!U3</f>
        <v>0.19584619607940515</v>
      </c>
      <c r="H22" s="103">
        <f>'Частные Регрессии'!V3</f>
        <v>0.30623205247829466</v>
      </c>
      <c r="I22" s="103">
        <f>'Частные Регрессии'!W3</f>
        <v>2.5890106553330256E-2</v>
      </c>
      <c r="J22" s="104">
        <f>H22*$D$10+I22*$D$11+$D$12</f>
        <v>0.15286736457449107</v>
      </c>
      <c r="K22" s="104">
        <f t="shared" si="1"/>
        <v>0.44630500883931223</v>
      </c>
      <c r="L22" s="104">
        <f t="shared" si="2"/>
        <v>4.2978831504914078E-2</v>
      </c>
      <c r="M22" s="105">
        <f t="shared" si="3"/>
        <v>-0.25045881275990711</v>
      </c>
      <c r="O22" s="77" t="s">
        <v>74</v>
      </c>
      <c r="P22" s="79">
        <f>CORREL(L22:L29,L23:L30)</f>
        <v>0.51027272573776195</v>
      </c>
    </row>
    <row r="23" spans="6:17" ht="26.4" x14ac:dyDescent="0.25">
      <c r="F23" s="71" t="str">
        <f>F22</f>
        <v>Магнит</v>
      </c>
      <c r="G23" s="106">
        <f>'Частные Регрессии'!U4</f>
        <v>0.13521647886711069</v>
      </c>
      <c r="H23" s="106">
        <f>'Частные Регрессии'!V4</f>
        <v>0.140405523430325</v>
      </c>
      <c r="I23" s="106">
        <f>'Частные Регрессии'!W4</f>
        <v>2.1234244505238632E-2</v>
      </c>
      <c r="J23" s="107">
        <f t="shared" ref="J23:J30" si="7">H23*$D$10+I23*$D$11+$D$12</f>
        <v>9.9315431318924702E-2</v>
      </c>
      <c r="K23" s="107">
        <f t="shared" si="1"/>
        <v>0.34534830256205218</v>
      </c>
      <c r="L23" s="107">
        <f t="shared" si="2"/>
        <v>3.5901047548185988E-2</v>
      </c>
      <c r="M23" s="108">
        <f t="shared" si="3"/>
        <v>-0.21013182369494149</v>
      </c>
      <c r="O23" s="77" t="s">
        <v>75</v>
      </c>
      <c r="P23" s="78">
        <f>CORREL(L22:L30,H22:H30)</f>
        <v>1.959322578630151E-16</v>
      </c>
    </row>
    <row r="24" spans="6:17" ht="26.4" x14ac:dyDescent="0.25">
      <c r="F24" s="71" t="str">
        <f t="shared" ref="F24:F30" si="8">F23</f>
        <v>Магнит</v>
      </c>
      <c r="G24" s="106">
        <f>'Частные Регрессии'!U5</f>
        <v>0.10645823078021571</v>
      </c>
      <c r="H24" s="106">
        <f>'Частные Регрессии'!V5</f>
        <v>0.23287219715062071</v>
      </c>
      <c r="I24" s="106">
        <f>'Частные Регрессии'!W5</f>
        <v>6.9877844191475538E-3</v>
      </c>
      <c r="J24" s="107">
        <f t="shared" si="7"/>
        <v>7.1426183179802843E-2</v>
      </c>
      <c r="K24" s="107">
        <f t="shared" si="1"/>
        <v>0.14852988050426372</v>
      </c>
      <c r="L24" s="107">
        <f t="shared" si="2"/>
        <v>3.5032047600412869E-2</v>
      </c>
      <c r="M24" s="108">
        <f t="shared" si="3"/>
        <v>-4.2071649724048005E-2</v>
      </c>
      <c r="O24" s="77" t="s">
        <v>75</v>
      </c>
      <c r="P24" s="78">
        <f>CORREL(L22:L30,I22:I30)</f>
        <v>-2.066667437199913E-16</v>
      </c>
    </row>
    <row r="25" spans="6:17" x14ac:dyDescent="0.25">
      <c r="F25" s="71" t="str">
        <f t="shared" si="8"/>
        <v>Магнит</v>
      </c>
      <c r="G25" s="106">
        <f>'Частные Регрессии'!U6</f>
        <v>8.1955629694003551E-2</v>
      </c>
      <c r="H25" s="106">
        <f>'Частные Регрессии'!V6</f>
        <v>0.32235566484733624</v>
      </c>
      <c r="I25" s="106">
        <f>'Частные Регрессии'!W6</f>
        <v>1.9539180261027248E-2</v>
      </c>
      <c r="J25" s="107">
        <f t="shared" si="7"/>
        <v>0.13474588161181739</v>
      </c>
      <c r="K25" s="107">
        <f t="shared" si="1"/>
        <v>0.3538755014778231</v>
      </c>
      <c r="L25" s="107">
        <f t="shared" si="2"/>
        <v>-5.2790251917813835E-2</v>
      </c>
      <c r="M25" s="108">
        <f t="shared" si="3"/>
        <v>-0.27191987178381954</v>
      </c>
      <c r="O25" s="77" t="s">
        <v>76</v>
      </c>
      <c r="P25" s="78">
        <f>AVERAGE(L22:L30)</f>
        <v>-3.2381504884900401E-17</v>
      </c>
    </row>
    <row r="26" spans="6:17" x14ac:dyDescent="0.25">
      <c r="F26" s="71" t="str">
        <f t="shared" si="8"/>
        <v>Магнит</v>
      </c>
      <c r="G26" s="106">
        <f>'Частные Регрессии'!U7</f>
        <v>6.3734754939190022E-2</v>
      </c>
      <c r="H26" s="106">
        <f>'Частные Регрессии'!V7</f>
        <v>0.181342155259928</v>
      </c>
      <c r="I26" s="106">
        <f>'Частные Регрессии'!W7</f>
        <v>3.1084163590154364E-2</v>
      </c>
      <c r="J26" s="107">
        <f t="shared" si="7"/>
        <v>0.14236815787762178</v>
      </c>
      <c r="K26" s="107">
        <f t="shared" si="1"/>
        <v>0.50102389772924505</v>
      </c>
      <c r="L26" s="107">
        <f t="shared" si="2"/>
        <v>-7.8633402938431754E-2</v>
      </c>
      <c r="M26" s="108">
        <f t="shared" si="3"/>
        <v>-0.43728914279005504</v>
      </c>
    </row>
    <row r="27" spans="6:17" x14ac:dyDescent="0.25">
      <c r="F27" s="71" t="str">
        <f t="shared" si="8"/>
        <v>Магнит</v>
      </c>
      <c r="G27" s="106">
        <f>'Частные Регрессии'!U8</f>
        <v>0.13065061607761833</v>
      </c>
      <c r="H27" s="106">
        <f>'Частные Регрессии'!V8</f>
        <v>-5.0342745733568568E-2</v>
      </c>
      <c r="I27" s="106">
        <f>'Частные Регрессии'!W8</f>
        <v>5.0621891621384633E-2</v>
      </c>
      <c r="J27" s="107">
        <f t="shared" si="7"/>
        <v>0.15684372458420512</v>
      </c>
      <c r="K27" s="107">
        <f t="shared" si="1"/>
        <v>0.7513445860437723</v>
      </c>
      <c r="L27" s="107">
        <f t="shared" si="2"/>
        <v>-2.6193108506586793E-2</v>
      </c>
      <c r="M27" s="108">
        <f t="shared" si="3"/>
        <v>-0.620693969966154</v>
      </c>
    </row>
    <row r="28" spans="6:17" x14ac:dyDescent="0.25">
      <c r="F28" s="71" t="str">
        <f t="shared" si="8"/>
        <v>Магнит</v>
      </c>
      <c r="G28" s="106">
        <f>'Частные Регрессии'!U9</f>
        <v>0.24502869217823281</v>
      </c>
      <c r="H28" s="106">
        <f>'Частные Регрессии'!V9</f>
        <v>0.32304411987733739</v>
      </c>
      <c r="I28" s="106">
        <f>'Частные Регрессии'!W9</f>
        <v>6.2129572312248728E-2</v>
      </c>
      <c r="J28" s="107">
        <f t="shared" si="7"/>
        <v>0.28093691798399439</v>
      </c>
      <c r="K28" s="107">
        <f t="shared" si="1"/>
        <v>0.99405786095727922</v>
      </c>
      <c r="L28" s="107">
        <f t="shared" si="2"/>
        <v>-3.5908225805761584E-2</v>
      </c>
      <c r="M28" s="108">
        <f t="shared" si="3"/>
        <v>-0.74902916877904646</v>
      </c>
    </row>
    <row r="29" spans="6:17" x14ac:dyDescent="0.25">
      <c r="F29" s="71" t="str">
        <f t="shared" si="8"/>
        <v>Магнит</v>
      </c>
      <c r="G29" s="106">
        <f>'Частные Регрессии'!U10</f>
        <v>0.31711919208256589</v>
      </c>
      <c r="H29" s="106">
        <f>'Частные Регрессии'!V10</f>
        <v>0.38662285083101949</v>
      </c>
      <c r="I29" s="106">
        <f>'Частные Регрессии'!W10</f>
        <v>6.2454671886420107E-2</v>
      </c>
      <c r="J29" s="107">
        <f t="shared" si="7"/>
        <v>0.29646297982557385</v>
      </c>
      <c r="K29" s="107">
        <f t="shared" si="1"/>
        <v>1.0108243896417413</v>
      </c>
      <c r="L29" s="107">
        <f t="shared" si="2"/>
        <v>2.0656212256992046E-2</v>
      </c>
      <c r="M29" s="108">
        <f t="shared" si="3"/>
        <v>-0.69370519755917537</v>
      </c>
    </row>
    <row r="30" spans="6:17" x14ac:dyDescent="0.25">
      <c r="F30" s="72" t="str">
        <f t="shared" si="8"/>
        <v>Магнит</v>
      </c>
      <c r="G30" s="109">
        <f>'Частные Регрессии'!U11</f>
        <v>0.2920550614138675</v>
      </c>
      <c r="H30" s="109">
        <f>'Частные Регрессии'!V11</f>
        <v>0.12232235888216482</v>
      </c>
      <c r="I30" s="109">
        <f>'Частные Регрессии'!W11</f>
        <v>6.1446764891213118E-2</v>
      </c>
      <c r="J30" s="110">
        <f t="shared" si="7"/>
        <v>0.23309821115577881</v>
      </c>
      <c r="K30" s="110">
        <f t="shared" si="1"/>
        <v>0.94628787774486833</v>
      </c>
      <c r="L30" s="110">
        <f t="shared" si="2"/>
        <v>5.8956850258088694E-2</v>
      </c>
      <c r="M30" s="111">
        <f t="shared" si="3"/>
        <v>-0.65423281633100083</v>
      </c>
    </row>
    <row r="35" spans="5:13" ht="18" x14ac:dyDescent="0.35">
      <c r="E35" s="48"/>
    </row>
    <row r="41" spans="5:13" ht="18" x14ac:dyDescent="0.35">
      <c r="G41" s="48"/>
    </row>
    <row r="42" spans="5:13" x14ac:dyDescent="0.25">
      <c r="L42" s="50"/>
      <c r="M42" s="50"/>
    </row>
    <row r="43" spans="5:13" x14ac:dyDescent="0.25">
      <c r="M43" s="50"/>
    </row>
  </sheetData>
  <mergeCells count="7">
    <mergeCell ref="R3:S3"/>
    <mergeCell ref="B4:B6"/>
    <mergeCell ref="B7:B9"/>
    <mergeCell ref="B10:B12"/>
    <mergeCell ref="B13:B14"/>
    <mergeCell ref="B3:D3"/>
    <mergeCell ref="O3:P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Исходные данные</vt:lpstr>
      <vt:lpstr>Корреляционный анализ</vt:lpstr>
      <vt:lpstr>Скозная регрессия</vt:lpstr>
      <vt:lpstr>Частные Регрессии</vt:lpstr>
      <vt:lpstr>Модель с фикс. эффектами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2022-12-10T09:16:34Z</dcterms:created>
  <dcterms:modified xsi:type="dcterms:W3CDTF">2022-12-15T19:55:32Z</dcterms:modified>
</cp:coreProperties>
</file>