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ziz/Desktop/"/>
    </mc:Choice>
  </mc:AlternateContent>
  <xr:revisionPtr revIDLastSave="0" documentId="13_ncr:1_{4FBB4FC5-F4A8-4649-9178-D19D2ECBBAA2}" xr6:coauthVersionLast="36" xr6:coauthVersionMax="36" xr10:uidLastSave="{00000000-0000-0000-0000-000000000000}"/>
  <bookViews>
    <workbookView xWindow="-20" yWindow="480" windowWidth="16880" windowHeight="14560" activeTab="1" xr2:uid="{00000000-000D-0000-FFFF-FFFF00000000}"/>
  </bookViews>
  <sheets>
    <sheet name="Sheet1" sheetId="1" r:id="rId1"/>
    <sheet name="Sheet6" sheetId="6" r:id="rId2"/>
    <sheet name="Category Pivot " sheetId="2" r:id="rId3"/>
    <sheet name="Sub-category Pivot" sheetId="4" r:id="rId4"/>
    <sheet name="Date Created Pivot" sheetId="5" r:id="rId5"/>
  </sheets>
  <definedNames>
    <definedName name="_xlnm._FilterDatabase" localSheetId="0" hidden="1">Sheet1!$A$1:$R$4115</definedName>
  </definedNames>
  <calcPr calcId="191029"/>
  <pivotCaches>
    <pivotCache cacheId="9" r:id="rId6"/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C3" i="6"/>
  <c r="D2" i="6"/>
  <c r="B2" i="6"/>
  <c r="C13" i="6"/>
  <c r="C12" i="6"/>
  <c r="C10" i="6"/>
  <c r="C11" i="6"/>
  <c r="C9" i="6"/>
  <c r="C8" i="6"/>
  <c r="C7" i="6"/>
  <c r="C6" i="6"/>
  <c r="C5" i="6"/>
  <c r="C4" i="6"/>
  <c r="C2" i="6"/>
  <c r="B13" i="6"/>
  <c r="B12" i="6"/>
  <c r="B11" i="6"/>
  <c r="B10" i="6"/>
  <c r="B9" i="6"/>
  <c r="B8" i="6"/>
  <c r="B7" i="6"/>
  <c r="B6" i="6"/>
  <c r="B4" i="6"/>
  <c r="B5" i="6"/>
  <c r="B3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<sst xmlns="http://schemas.openxmlformats.org/spreadsheetml/2006/main" count="24818" uniqueCount="8402">
  <si>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</si>
  <si>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</si>
  <si>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</si>
  <si>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</si>
  <si>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</si>
  <si>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</si>
  <si>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</si>
  <si>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</si>
  <si>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</si>
  <si>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</si>
  <si>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</si>
  <si>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</si>
  <si>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</si>
  <si>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</si>
  <si>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</si>
  <si>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</si>
  <si>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</si>
  <si>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</si>
  <si>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</si>
  <si>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</si>
  <si>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</si>
  <si>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</si>
  <si>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</si>
  <si>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</si>
  <si>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</si>
  <si>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</si>
  <si>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</si>
  <si>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</si>
  <si>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</si>
  <si>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</si>
  <si>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</si>
  <si>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</si>
  <si>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</si>
  <si>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</si>
  <si>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</si>
  <si>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</si>
  <si>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</si>
  <si>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</si>
  <si>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</si>
  <si>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</si>
  <si>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</si>
  <si>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</si>
  <si>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</si>
  <si>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</si>
  <si>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</si>
  <si>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</si>
  <si>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</si>
  <si>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</si>
  <si>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</si>
  <si>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</si>
  <si>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</si>
  <si>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</si>
  <si>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</si>
  <si>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</si>
  <si>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</si>
  <si>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</si>
  <si>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</si>
  <si>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</si>
  <si>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</si>
  <si>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</si>
  <si>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</si>
  <si>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</si>
  <si>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</si>
  <si>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</si>
  <si>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</si>
  <si>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</si>
  <si>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</si>
  <si>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</si>
  <si>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</si>
  <si>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</si>
  <si>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</si>
  <si>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</si>
  <si>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</si>
  <si>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</si>
  <si>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</si>
  <si>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</si>
  <si>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</si>
  <si>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</si>
  <si>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</si>
  <si>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</si>
  <si>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</si>
  <si>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</si>
  <si>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</si>
  <si>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</si>
  <si>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</si>
  <si>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</si>
  <si>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</si>
  <si>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</si>
  <si>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</si>
  <si>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</si>
  <si>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</si>
  <si>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</si>
  <si>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</si>
  <si>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</si>
  <si>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</si>
  <si>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</si>
  <si>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</si>
  <si>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</si>
  <si>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</si>
  <si>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</si>
  <si>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</si>
  <si>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</si>
  <si>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</si>
  <si>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</si>
  <si>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</si>
  <si>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</si>
  <si>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</si>
  <si>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</si>
  <si>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</si>
  <si>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</si>
  <si>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</si>
  <si>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</si>
  <si>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</si>
  <si>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</si>
  <si>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</si>
  <si>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</si>
  <si>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</si>
  <si>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</si>
  <si>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</si>
  <si>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</si>
  <si>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</si>
  <si>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</si>
  <si>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</si>
  <si>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</si>
  <si>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</si>
  <si>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</si>
  <si>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</si>
  <si>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</si>
  <si>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</si>
  <si>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</si>
  <si>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</si>
  <si>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</si>
  <si>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</si>
  <si>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</si>
  <si>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</si>
  <si>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</si>
  <si>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</si>
  <si>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</si>
  <si>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</si>
  <si>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</si>
  <si>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</si>
  <si>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</si>
  <si>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</si>
  <si>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</si>
  <si>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</si>
  <si>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</si>
  <si>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</si>
  <si>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</si>
  <si>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</si>
  <si>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</si>
  <si>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</si>
  <si>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</si>
  <si>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</si>
  <si>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</si>
  <si>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</si>
  <si>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</si>
  <si>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</si>
  <si>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</si>
  <si>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</si>
  <si>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</si>
  <si>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</si>
  <si>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</si>
  <si>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</si>
  <si>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</si>
  <si>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</si>
  <si>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</si>
  <si>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</si>
  <si>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</si>
  <si>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</si>
  <si>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</si>
  <si>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</si>
  <si>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</si>
  <si>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</si>
  <si>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</si>
  <si>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</si>
  <si>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</si>
  <si>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</si>
  <si>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</si>
  <si>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</si>
  <si>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</si>
  <si>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</si>
  <si>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</si>
  <si>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</si>
  <si>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</si>
  <si>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</si>
  <si>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</si>
  <si>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</si>
  <si>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</si>
  <si>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</si>
  <si>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</si>
  <si>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</si>
  <si>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</si>
  <si>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</si>
  <si>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</si>
  <si>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</si>
  <si>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</si>
  <si>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</si>
  <si>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</si>
  <si>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</si>
  <si>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</si>
  <si>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</si>
  <si>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</si>
  <si>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</si>
  <si>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</si>
  <si>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</si>
  <si>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</si>
  <si>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</si>
  <si>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</si>
  <si>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</si>
  <si>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</si>
  <si>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</si>
  <si>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</si>
  <si>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</si>
  <si>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</si>
  <si>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</si>
  <si>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</si>
  <si>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</si>
  <si>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</si>
  <si>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</si>
  <si>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</si>
  <si>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</si>
  <si>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</si>
  <si>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</si>
  <si>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</si>
  <si>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</si>
  <si>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</si>
  <si>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</si>
  <si>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</si>
  <si>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</si>
  <si>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</si>
  <si>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</si>
  <si>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</si>
  <si>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</si>
  <si>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</si>
  <si>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</si>
  <si>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</si>
  <si>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</si>
  <si>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</si>
  <si>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</si>
  <si>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</si>
  <si>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</si>
  <si>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</si>
  <si>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</si>
  <si>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</si>
  <si>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</si>
  <si>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</si>
  <si>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</si>
  <si>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</si>
  <si>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</si>
  <si>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</si>
  <si>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</si>
  <si>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</si>
  <si>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</si>
  <si>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</si>
  <si>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</si>
  <si>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</si>
  <si>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</si>
  <si>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</si>
  <si>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</si>
  <si>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</si>
  <si>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</si>
  <si>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</si>
  <si>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</si>
  <si>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</si>
  <si>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</si>
  <si>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</si>
  <si>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</si>
  <si>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</si>
  <si>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</si>
  <si>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</si>
  <si>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</si>
  <si>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</si>
  <si>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</si>
  <si>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</si>
  <si>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</si>
  <si>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</si>
  <si>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</si>
  <si>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</si>
  <si>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</si>
  <si>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</si>
  <si>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</si>
  <si>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</si>
  <si>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</si>
  <si>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</si>
  <si>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</si>
  <si>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</si>
  <si>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</si>
  <si>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</si>
  <si>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</si>
  <si>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</si>
  <si>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</si>
  <si>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</si>
  <si>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</si>
  <si>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</si>
  <si>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</si>
  <si>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</si>
  <si>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</si>
  <si>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</si>
  <si>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</si>
  <si>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</si>
  <si>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</si>
  <si>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</si>
  <si>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</si>
  <si>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</si>
  <si>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</si>
  <si>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</si>
  <si>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</si>
  <si>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</si>
  <si>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</si>
  <si>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</si>
  <si>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</si>
  <si>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</si>
  <si>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</si>
  <si>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</si>
  <si>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</si>
  <si>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</si>
  <si>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</si>
  <si>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</si>
  <si>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</si>
  <si>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</si>
  <si>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</si>
  <si>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</si>
  <si>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</si>
  <si>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</si>
  <si>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</si>
  <si>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</si>
  <si>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</si>
  <si>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</si>
  <si>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</si>
  <si>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</si>
  <si>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</si>
  <si>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</si>
  <si>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</si>
  <si>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</si>
  <si>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</si>
  <si>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</si>
  <si>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</si>
  <si>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</si>
  <si>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</si>
  <si>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</si>
  <si>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</si>
  <si>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</si>
  <si>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</si>
  <si>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</si>
  <si>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</si>
  <si>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</si>
  <si>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</si>
  <si>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</si>
  <si>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</si>
  <si>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</si>
  <si>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</si>
  <si>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</si>
  <si>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</si>
  <si>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</si>
  <si>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</si>
  <si>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</si>
  <si>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</si>
  <si>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</si>
  <si>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</si>
  <si>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</si>
  <si>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</si>
  <si>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</si>
  <si>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</si>
  <si>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</si>
  <si>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</si>
  <si>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</si>
  <si>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</si>
  <si>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</si>
  <si>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</si>
  <si>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</si>
  <si>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</si>
  <si>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</si>
  <si>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</si>
  <si>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</si>
  <si>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</si>
  <si>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</si>
  <si>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</si>
  <si>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</si>
  <si>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</si>
  <si>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</si>
  <si>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</si>
  <si>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</si>
  <si>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</si>
  <si>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</si>
  <si>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</si>
  <si>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</si>
  <si>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</si>
  <si>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</si>
  <si>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</si>
  <si>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</si>
  <si>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</si>
  <si>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</si>
  <si>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</si>
  <si>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</si>
  <si>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</si>
  <si>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</si>
  <si>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</si>
  <si>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</si>
  <si>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</si>
  <si>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</si>
  <si>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</si>
  <si>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</si>
  <si>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</si>
  <si>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</si>
  <si>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</si>
  <si>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</si>
  <si>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</si>
  <si>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</si>
  <si>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</si>
  <si>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</si>
  <si>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</si>
  <si>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</si>
  <si>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</si>
  <si>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</si>
  <si>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</si>
  <si>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</si>
  <si>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</si>
  <si>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</si>
  <si>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</si>
  <si>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</si>
  <si>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</si>
  <si>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</si>
  <si>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</si>
  <si>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</si>
  <si>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</si>
  <si>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</si>
  <si>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</si>
  <si>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</si>
  <si>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</si>
  <si>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</si>
  <si>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</si>
  <si>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</si>
  <si>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</si>
  <si>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</si>
  <si>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</si>
  <si>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</si>
  <si>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</si>
  <si>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</si>
  <si>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</si>
  <si>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</si>
  <si>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</si>
  <si>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</si>
  <si>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</si>
  <si>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</si>
  <si>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</si>
  <si>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</si>
  <si>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</si>
  <si>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</si>
  <si>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</si>
  <si>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</si>
  <si>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</si>
  <si>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</si>
  <si>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</si>
  <si>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</si>
  <si>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</si>
  <si>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</si>
  <si>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</si>
  <si>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</si>
  <si>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</si>
  <si>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</si>
  <si>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</si>
  <si>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</si>
  <si>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</si>
  <si>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</si>
  <si>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</si>
  <si>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</si>
  <si>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</si>
  <si>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</si>
  <si>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</si>
  <si>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</si>
  <si>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</si>
  <si>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</si>
  <si>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</si>
  <si>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</si>
  <si>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</si>
  <si>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</si>
  <si>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</si>
  <si>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</si>
  <si>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</si>
  <si>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</si>
  <si>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</si>
  <si>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</si>
  <si>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</si>
  <si>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</si>
  <si>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</si>
  <si>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</si>
  <si>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</si>
  <si>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</si>
  <si>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</si>
  <si>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</si>
  <si>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</si>
  <si>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</si>
  <si>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</si>
  <si>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</si>
  <si>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</si>
  <si>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</si>
  <si>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</si>
  <si>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</si>
  <si>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</si>
  <si>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</si>
  <si>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</si>
  <si>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</si>
  <si>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</si>
  <si>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</si>
  <si>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</si>
  <si>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</si>
  <si>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</si>
  <si>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</si>
  <si>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</si>
  <si>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</si>
  <si>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</si>
  <si>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</si>
  <si>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</si>
  <si>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</si>
  <si>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</si>
  <si>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</si>
  <si>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</si>
  <si>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</si>
  <si>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</si>
  <si>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</si>
  <si>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</si>
  <si>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</si>
  <si>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</si>
  <si>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</si>
  <si>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</si>
  <si>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</si>
  <si>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</si>
  <si>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</si>
  <si>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</si>
  <si>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</si>
  <si>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</si>
  <si>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</si>
  <si>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</si>
  <si>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</si>
  <si>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</si>
  <si>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</si>
  <si>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</si>
  <si>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</si>
  <si>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</si>
  <si>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</si>
  <si>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</si>
  <si>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</si>
  <si>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</si>
  <si>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</si>
  <si>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</si>
  <si>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</si>
  <si>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</si>
  <si>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</si>
  <si>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</si>
  <si>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</si>
  <si>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</si>
  <si>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</si>
  <si>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</si>
  <si>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</si>
  <si>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</si>
  <si>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</si>
  <si>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</si>
  <si>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</si>
  <si>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</si>
  <si>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</si>
  <si>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</si>
  <si>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</si>
  <si>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</si>
  <si>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</si>
  <si>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</si>
  <si>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</si>
  <si>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</si>
  <si>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</si>
  <si>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</si>
  <si>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</si>
  <si>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</si>
  <si>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</si>
  <si>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</si>
  <si>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</si>
  <si>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</si>
  <si>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</si>
  <si>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</si>
  <si>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</si>
  <si>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</si>
  <si>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</si>
  <si>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</si>
  <si>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</si>
  <si>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</si>
  <si>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</si>
  <si>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</si>
  <si>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</si>
  <si>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</si>
  <si>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</si>
  <si>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</si>
  <si>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</si>
  <si>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</si>
  <si>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</si>
  <si>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</si>
  <si>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</si>
  <si>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</si>
  <si>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</si>
  <si>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</si>
  <si>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</si>
  <si>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</si>
  <si>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</si>
  <si>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</si>
  <si>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</si>
  <si>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</si>
  <si>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</si>
  <si>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</si>
  <si>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</si>
  <si>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</si>
  <si>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</si>
  <si>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</si>
  <si>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</si>
  <si>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</si>
  <si>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</si>
  <si>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</si>
  <si>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</si>
  <si>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</si>
  <si>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</si>
  <si>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</si>
  <si>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</si>
  <si>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</si>
  <si>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</si>
  <si>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</si>
  <si>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</si>
  <si>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</si>
  <si>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</si>
  <si>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</si>
  <si>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</si>
  <si>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</si>
  <si>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</si>
  <si>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</si>
  <si>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</si>
  <si>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</si>
  <si>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</si>
  <si>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</si>
  <si>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</si>
  <si>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</si>
  <si>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</si>
  <si>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</si>
  <si>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</si>
  <si>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</si>
  <si>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</si>
  <si>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</si>
  <si>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</si>
  <si>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</si>
  <si>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</si>
  <si>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</si>
  <si>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</si>
  <si>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</si>
  <si>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</si>
  <si>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</si>
  <si>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</si>
  <si>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</si>
  <si>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</si>
  <si>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</si>
  <si>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</si>
  <si>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</si>
  <si>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</si>
  <si>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</si>
  <si>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</si>
  <si>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</si>
  <si>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</si>
  <si>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</si>
  <si>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</si>
  <si>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</si>
  <si>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</si>
  <si>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</si>
  <si>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</si>
  <si>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</si>
  <si>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</si>
  <si>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</si>
  <si>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</si>
  <si>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</si>
  <si>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</si>
  <si>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</si>
  <si>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</si>
  <si>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</si>
  <si>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</si>
  <si>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</si>
  <si>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</si>
  <si>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</si>
  <si>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</si>
  <si>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</si>
  <si>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</si>
  <si>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</si>
  <si>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</si>
  <si>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</si>
  <si>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</si>
  <si>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</si>
  <si>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</si>
  <si>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</si>
  <si>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</si>
  <si>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</si>
  <si>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</si>
  <si>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</si>
  <si>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</si>
  <si>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</si>
  <si>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</si>
  <si>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</si>
  <si>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</si>
  <si>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</si>
  <si>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</si>
  <si>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</si>
  <si>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</si>
  <si>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</si>
  <si>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</si>
  <si>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</si>
  <si>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</si>
  <si>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</si>
  <si>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</si>
  <si>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</si>
  <si>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</si>
  <si>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</si>
  <si>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</si>
  <si>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</si>
  <si>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</si>
  <si>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</si>
  <si>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</si>
  <si>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</si>
  <si>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</si>
  <si>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</si>
  <si>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</si>
  <si>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</si>
  <si>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</si>
  <si>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</si>
  <si>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</si>
  <si>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</si>
  <si>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</si>
  <si>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</si>
  <si>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</si>
  <si>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</si>
  <si>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</si>
  <si>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</si>
  <si>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</si>
  <si>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</si>
  <si>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</si>
  <si>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</si>
  <si>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</si>
  <si>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</si>
  <si>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</si>
  <si>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</si>
  <si>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</si>
  <si>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</si>
  <si>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</si>
  <si>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</si>
  <si>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</si>
  <si>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</si>
  <si>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</si>
  <si>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</si>
  <si>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</si>
  <si>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</si>
  <si>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</si>
  <si>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</si>
  <si>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</si>
  <si>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</si>
  <si>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</si>
  <si>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</si>
  <si>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</si>
  <si>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</si>
  <si>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</si>
  <si>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</si>
  <si>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</si>
  <si>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</si>
  <si>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</si>
  <si>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</si>
  <si>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</si>
  <si>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</si>
  <si>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</si>
  <si>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</si>
  <si>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</si>
  <si>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</si>
  <si>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</si>
  <si>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</si>
  <si>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</si>
  <si>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</si>
  <si>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</si>
  <si>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</si>
  <si>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</si>
  <si>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</si>
  <si>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</si>
  <si>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</si>
  <si>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</si>
  <si>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</si>
  <si>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</si>
  <si>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</si>
  <si>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</si>
  <si>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</si>
  <si>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</si>
  <si>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</si>
  <si>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</si>
  <si>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</si>
  <si>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</si>
  <si>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</si>
  <si>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</si>
  <si>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</si>
  <si>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</si>
  <si>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</si>
  <si>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</si>
  <si>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</si>
  <si>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</si>
  <si>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</si>
  <si>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</si>
  <si>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</si>
  <si>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</si>
  <si>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</si>
  <si>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</si>
  <si>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</si>
  <si>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</si>
  <si>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</si>
  <si>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</si>
  <si>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</si>
  <si>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</si>
  <si>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</si>
  <si>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</si>
  <si>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</si>
  <si>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</si>
  <si>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</si>
  <si>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</si>
  <si>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</si>
  <si>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</si>
  <si>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</si>
  <si>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</si>
  <si>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</si>
  <si>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</si>
  <si>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</si>
  <si>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</si>
  <si>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</si>
  <si>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</si>
  <si>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</si>
  <si>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</si>
  <si>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</si>
  <si>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</si>
  <si>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</si>
  <si>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</si>
  <si>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</si>
  <si>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</si>
  <si>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</si>
  <si>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</si>
  <si>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</si>
  <si>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</si>
  <si>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</si>
  <si>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</si>
  <si>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</si>
  <si>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</si>
  <si>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</si>
  <si>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</si>
  <si>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</si>
  <si>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</si>
  <si>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</si>
  <si>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</si>
  <si>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</si>
  <si>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</si>
  <si>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</si>
  <si>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</si>
  <si>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</si>
  <si>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</si>
  <si>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</si>
  <si>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</si>
  <si>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</si>
  <si>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</si>
  <si>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</si>
  <si>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</si>
  <si>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</si>
  <si>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</si>
  <si>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</si>
  <si>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</si>
  <si>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</si>
  <si>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</si>
  <si>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</si>
  <si>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</si>
  <si>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</si>
  <si>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</si>
  <si>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</si>
  <si>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</si>
  <si>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</si>
  <si>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</si>
  <si>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</si>
  <si>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</si>
  <si>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</si>
  <si>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</si>
  <si>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</si>
  <si>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</si>
  <si>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</si>
  <si>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</si>
  <si>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</si>
  <si>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</si>
  <si>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</si>
  <si>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</si>
  <si>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</si>
  <si>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</si>
  <si>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</si>
  <si>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</si>
  <si>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</si>
  <si>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</si>
  <si>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</si>
  <si>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</si>
  <si>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</si>
  <si>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</si>
  <si>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</si>
  <si>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</si>
  <si>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</si>
  <si>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</si>
  <si>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</si>
  <si>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</si>
  <si>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</si>
  <si>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</si>
  <si>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</si>
  <si>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</si>
  <si>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</si>
  <si>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</si>
  <si>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</si>
  <si>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</si>
  <si>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</si>
  <si>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</si>
  <si>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</si>
  <si>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</si>
  <si>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</si>
  <si>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</si>
  <si>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</si>
  <si>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</si>
  <si>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</si>
  <si>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</si>
  <si>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</si>
  <si>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</si>
  <si>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</si>
  <si>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</si>
  <si>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</si>
  <si>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</si>
  <si>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</si>
  <si>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</si>
  <si>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</si>
  <si>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</si>
  <si>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</si>
  <si>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</si>
  <si>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</si>
  <si>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</si>
  <si>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</si>
  <si>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</si>
  <si>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</si>
  <si>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</si>
  <si>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</si>
  <si>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</si>
  <si>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</si>
  <si>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</si>
  <si>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</si>
  <si>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</si>
  <si>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</si>
  <si>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</si>
  <si>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</si>
  <si>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</si>
  <si>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</si>
  <si>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</si>
  <si>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</si>
  <si>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</si>
  <si>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</si>
  <si>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</si>
  <si>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</si>
  <si>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</si>
  <si>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</si>
  <si>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</si>
  <si>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</si>
  <si>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</si>
  <si>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</si>
  <si>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</si>
  <si>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</si>
  <si>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</si>
  <si>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</si>
  <si>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</si>
  <si>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</si>
  <si>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</si>
  <si>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</si>
  <si>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</si>
  <si>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</si>
  <si>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</si>
  <si>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</si>
  <si>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</si>
  <si>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</si>
  <si>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</si>
  <si>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</si>
  <si>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</si>
  <si>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</si>
  <si>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</si>
  <si>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</si>
  <si>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</si>
  <si>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</si>
  <si>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</si>
  <si>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</si>
  <si>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</si>
  <si>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</si>
  <si>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</si>
  <si>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</si>
  <si>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</si>
  <si>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</si>
  <si>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</si>
  <si>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</si>
  <si>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</si>
  <si>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</si>
  <si>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</si>
  <si>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</si>
  <si>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</si>
  <si>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</si>
  <si>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</si>
  <si>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</si>
  <si>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</si>
  <si>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</si>
  <si>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</si>
  <si>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</si>
  <si>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</si>
  <si>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</si>
  <si>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</si>
  <si>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</si>
  <si>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</si>
  <si>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</si>
  <si>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</si>
  <si>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</si>
  <si>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</si>
  <si>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</si>
  <si>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</si>
  <si>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</si>
  <si>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</si>
  <si>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</si>
  <si>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</si>
  <si>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</si>
  <si>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</si>
  <si>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</si>
  <si>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</si>
  <si>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</si>
  <si>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</si>
  <si>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</si>
  <si>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</si>
  <si>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</si>
  <si>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</si>
  <si>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</si>
  <si>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</si>
  <si>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</si>
  <si>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</si>
  <si>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</si>
  <si>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</si>
  <si>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</si>
  <si>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</si>
  <si>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</si>
  <si>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</si>
  <si>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</si>
  <si>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</si>
  <si>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</si>
  <si>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</si>
  <si>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</si>
  <si>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</si>
  <si>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</si>
  <si>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</si>
  <si>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</si>
  <si>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</si>
  <si>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</si>
  <si>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</si>
  <si>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</si>
  <si>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</si>
  <si>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</si>
  <si>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</si>
  <si>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</si>
  <si>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</si>
  <si>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</si>
  <si>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</si>
  <si>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</si>
  <si>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</si>
  <si>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</si>
  <si>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</si>
  <si>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</si>
  <si>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</si>
  <si>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</si>
  <si>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</si>
  <si>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</si>
  <si>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</si>
  <si>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</si>
  <si>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</si>
  <si>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</si>
  <si>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</si>
  <si>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</si>
  <si>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</si>
  <si>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</si>
  <si>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</si>
  <si>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</si>
  <si>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</si>
  <si>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</si>
  <si>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</si>
  <si>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</si>
  <si>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</si>
  <si>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</si>
  <si>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</si>
  <si>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</si>
  <si>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</si>
  <si>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</si>
  <si>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</si>
  <si>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</si>
  <si>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</si>
  <si>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</si>
  <si>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</si>
  <si>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</si>
  <si>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</si>
  <si>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</si>
  <si>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</si>
  <si>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</si>
  <si>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</si>
  <si>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</si>
  <si>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</si>
  <si>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</si>
  <si>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</si>
  <si>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</si>
  <si>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</si>
  <si>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</si>
  <si>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</si>
  <si>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</si>
  <si>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</si>
  <si>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</si>
  <si>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</si>
  <si>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</si>
  <si>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</si>
  <si>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</si>
  <si>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</si>
  <si>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</si>
  <si>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</si>
  <si>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</si>
  <si>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</si>
  <si>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</si>
  <si>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</si>
  <si>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</si>
  <si>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</si>
  <si>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</si>
  <si>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</si>
  <si>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</si>
  <si>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</si>
  <si>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</si>
  <si>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</si>
  <si>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</si>
  <si>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</si>
  <si>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</si>
  <si>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</si>
  <si>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</si>
  <si>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</si>
  <si>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</si>
  <si>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</si>
  <si>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</si>
  <si>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</si>
  <si>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</si>
  <si>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</si>
  <si>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</si>
  <si>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</si>
  <si>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</si>
  <si>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</si>
  <si>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</si>
  <si>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</si>
  <si>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</si>
  <si>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</si>
  <si>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</si>
  <si>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</si>
  <si>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</si>
  <si>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</si>
  <si>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</si>
  <si>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</si>
  <si>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</si>
  <si>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</si>
  <si>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</si>
  <si>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</si>
  <si>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</si>
  <si>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</si>
  <si>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</si>
  <si>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</si>
  <si>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</si>
  <si>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</si>
  <si>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</si>
  <si>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</si>
  <si>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</si>
  <si>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</si>
  <si>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</si>
  <si>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</si>
  <si>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</si>
  <si>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</si>
  <si>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</si>
  <si>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</si>
  <si>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</si>
  <si>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</si>
  <si>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</si>
  <si>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</si>
  <si>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</si>
  <si>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</si>
  <si>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</si>
  <si>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</si>
  <si>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</si>
  <si>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</si>
  <si>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</si>
  <si>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</si>
  <si>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</si>
  <si>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</si>
  <si>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</si>
  <si>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</si>
  <si>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</si>
  <si>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</si>
  <si>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</si>
  <si>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</si>
  <si>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</si>
  <si>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</si>
  <si>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</si>
  <si>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</si>
  <si>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</si>
  <si>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</si>
  <si>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</si>
  <si>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</si>
  <si>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</si>
  <si>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</si>
  <si>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</si>
  <si>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</si>
  <si>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</si>
  <si>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</si>
  <si>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</si>
  <si>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</si>
  <si>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</si>
  <si>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</si>
  <si>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</si>
  <si>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</si>
  <si>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</si>
  <si>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</si>
  <si>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</si>
  <si>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</si>
  <si>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</si>
  <si>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</si>
  <si>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</si>
  <si>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</si>
  <si>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</si>
  <si>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</si>
  <si>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</si>
  <si>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</si>
  <si>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</si>
  <si>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</si>
  <si>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</si>
  <si>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</si>
  <si>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</si>
  <si>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</si>
  <si>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</si>
  <si>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</si>
  <si>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</si>
  <si>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</si>
  <si>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</si>
  <si>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</si>
  <si>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</si>
  <si>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</si>
  <si>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</si>
  <si>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</si>
  <si>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</si>
  <si>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</si>
  <si>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</si>
  <si>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</si>
  <si>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</si>
  <si>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</si>
  <si>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</si>
  <si>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</si>
  <si>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</si>
  <si>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</si>
  <si>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</si>
  <si>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</si>
  <si>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</si>
  <si>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</si>
  <si>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</si>
  <si>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</si>
  <si>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</si>
  <si>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</si>
  <si>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</si>
  <si>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</si>
  <si>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</si>
  <si>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</si>
  <si>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</si>
  <si>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</si>
  <si>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</si>
  <si>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</si>
  <si>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</si>
  <si>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</si>
  <si>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</si>
  <si>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</si>
  <si>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</si>
  <si>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</si>
  <si>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</si>
  <si>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</si>
  <si>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</si>
  <si>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</si>
  <si>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</si>
  <si>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</si>
  <si>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</si>
  <si>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</si>
  <si>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</si>
  <si>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</si>
  <si>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</si>
  <si>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</si>
  <si>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</si>
  <si>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</si>
  <si>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</si>
  <si>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</si>
  <si>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</si>
  <si>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</si>
  <si>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</si>
  <si>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</si>
  <si>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</si>
  <si>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</si>
  <si>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</si>
  <si>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</si>
  <si>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</si>
  <si>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</si>
  <si>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</si>
  <si>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</si>
  <si>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</si>
  <si>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</si>
  <si>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</si>
  <si>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</si>
  <si>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</si>
  <si>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</si>
  <si>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</si>
  <si>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</si>
  <si>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</si>
  <si>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</si>
  <si>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</si>
  <si>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</si>
  <si>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</si>
  <si>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</si>
  <si>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</si>
  <si>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</si>
  <si>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</si>
  <si>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</si>
  <si>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</si>
  <si>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</si>
  <si>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</si>
  <si>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</si>
  <si>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</si>
  <si>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</si>
  <si>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</si>
  <si>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</si>
  <si>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</si>
  <si>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</si>
  <si>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</si>
  <si>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</si>
  <si>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</si>
  <si>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</si>
  <si>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</si>
  <si>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</si>
  <si>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</si>
  <si>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</si>
  <si>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</si>
  <si>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</si>
  <si>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</si>
  <si>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</si>
  <si>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</si>
  <si>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</si>
  <si>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</si>
  <si>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</si>
  <si>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</si>
  <si>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</si>
  <si>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</si>
  <si>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</si>
  <si>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</si>
  <si>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</si>
  <si>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</si>
  <si>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</si>
  <si>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</si>
  <si>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</si>
  <si>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</si>
  <si>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</si>
  <si>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</si>
  <si>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</si>
  <si>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</si>
  <si>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</si>
  <si>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</si>
  <si>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</si>
  <si>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</si>
  <si>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</si>
  <si>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</si>
  <si>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</si>
  <si>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</si>
  <si>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</si>
  <si>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</si>
  <si>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</si>
  <si>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</si>
  <si>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</si>
  <si>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</si>
  <si>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</si>
  <si>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</si>
  <si>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</si>
  <si>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</si>
  <si>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</si>
  <si>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</si>
  <si>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</si>
  <si>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</si>
  <si>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</si>
  <si>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</si>
  <si>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</si>
  <si>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</si>
  <si>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</si>
  <si>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</si>
  <si>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</si>
  <si>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</si>
  <si>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</si>
  <si>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</si>
  <si>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</si>
  <si>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</si>
  <si>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</si>
  <si>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</si>
  <si>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</si>
  <si>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</si>
  <si>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</si>
  <si>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</si>
  <si>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</si>
  <si>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</si>
  <si>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</si>
  <si>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</si>
  <si>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</si>
  <si>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</si>
  <si>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</si>
  <si>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</si>
  <si>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</si>
  <si>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</si>
  <si>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</si>
  <si>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</si>
  <si>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</si>
  <si>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</si>
  <si>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</si>
  <si>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</si>
  <si>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</si>
  <si>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</si>
  <si>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</si>
  <si>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</si>
  <si>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</si>
  <si>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</si>
  <si>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</si>
  <si>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</si>
  <si>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</si>
  <si>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</si>
  <si>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</si>
  <si>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</si>
  <si>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</si>
  <si>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</si>
  <si>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</si>
  <si>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</si>
  <si>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</si>
  <si>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</si>
  <si>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</si>
  <si>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</si>
  <si>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</si>
  <si>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</si>
  <si>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</si>
  <si>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</si>
  <si>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</si>
  <si>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</si>
  <si>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</si>
  <si>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</si>
  <si>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</si>
  <si>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</si>
  <si>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</si>
  <si>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</si>
  <si>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</si>
  <si>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</si>
  <si>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</si>
  <si>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</si>
  <si>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</si>
  <si>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</si>
  <si>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</si>
  <si>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</si>
  <si>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</si>
  <si>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</si>
  <si>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</si>
  <si>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</si>
  <si>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</si>
  <si>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</si>
  <si>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</si>
  <si>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</si>
  <si>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</si>
  <si>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</si>
  <si>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</si>
  <si>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</si>
  <si>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</si>
  <si>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</si>
  <si>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</si>
  <si>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</si>
  <si>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</si>
  <si>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</si>
  <si>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</si>
  <si>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</si>
  <si>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</si>
  <si>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</si>
  <si>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</si>
  <si>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</si>
  <si>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</si>
  <si>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</si>
  <si>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</si>
  <si>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</si>
  <si>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</si>
  <si>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</si>
  <si>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</si>
  <si>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</si>
  <si>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</si>
  <si>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</si>
  <si>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</si>
  <si>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</si>
  <si>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</si>
  <si>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</si>
  <si>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</si>
  <si>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</si>
  <si>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</si>
  <si>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</si>
  <si>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</si>
  <si>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</si>
  <si>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</si>
  <si>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</si>
  <si>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</si>
  <si>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</si>
  <si>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</si>
  <si>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</si>
  <si>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</si>
  <si>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</si>
  <si>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</si>
  <si>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</si>
  <si>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</si>
  <si>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</si>
  <si>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</si>
  <si>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</si>
  <si>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</si>
  <si>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</si>
  <si>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</si>
  <si>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</si>
  <si>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</si>
  <si>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</si>
  <si>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</si>
  <si>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</si>
  <si>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</si>
  <si>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</si>
  <si>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</si>
  <si>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</si>
  <si>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</si>
  <si>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</si>
  <si>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</si>
  <si>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</si>
  <si>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</si>
  <si>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</si>
  <si>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</si>
  <si>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</si>
  <si>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</si>
  <si>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</si>
  <si>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</si>
  <si>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</si>
  <si>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</si>
  <si>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</si>
  <si>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</si>
  <si>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</si>
  <si>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</si>
  <si>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</si>
  <si>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</si>
  <si>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</si>
  <si>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</si>
  <si>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</si>
  <si>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</si>
  <si>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</si>
  <si>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</si>
  <si>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</si>
  <si>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</si>
  <si>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</si>
  <si>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</si>
  <si>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</si>
  <si>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</si>
  <si>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</si>
  <si>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</si>
  <si>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</si>
  <si>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</si>
  <si>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</si>
  <si>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</si>
  <si>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</si>
  <si>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</si>
  <si>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</si>
  <si>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</si>
  <si>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</si>
  <si>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</si>
  <si>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</si>
  <si>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</si>
  <si>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</si>
  <si>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</si>
  <si>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</si>
  <si>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</si>
  <si>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</si>
  <si>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</si>
  <si>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</si>
  <si>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</si>
  <si>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</si>
  <si>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</si>
  <si>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</si>
  <si>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</si>
  <si>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</si>
  <si>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</si>
  <si>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</si>
  <si>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</si>
  <si>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</si>
  <si>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</si>
  <si>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</si>
  <si>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</si>
  <si>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</si>
  <si>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</si>
  <si>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</si>
  <si>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</si>
  <si>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</si>
  <si>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</si>
  <si>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</si>
  <si>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</si>
  <si>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</si>
  <si>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</si>
  <si>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</si>
  <si>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</si>
  <si>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</si>
  <si>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</si>
  <si>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</si>
  <si>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</si>
  <si>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</si>
  <si>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</si>
  <si>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</si>
  <si>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</si>
  <si>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</si>
  <si>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</si>
  <si>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</si>
  <si>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</si>
  <si>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</si>
  <si>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</si>
  <si>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</si>
  <si>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</si>
  <si>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</si>
  <si>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</si>
  <si>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</si>
  <si>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</si>
  <si>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</si>
  <si>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</si>
  <si>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</si>
  <si>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</si>
  <si>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</si>
  <si>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</si>
  <si>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</si>
  <si>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</si>
  <si>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</si>
  <si>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</si>
  <si>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</si>
  <si>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</si>
  <si>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</si>
  <si>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</si>
  <si>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</si>
  <si>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</si>
  <si>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</si>
  <si>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</si>
  <si>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</si>
  <si>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</si>
  <si>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</si>
  <si>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</si>
  <si>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</si>
  <si>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</si>
  <si>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</si>
  <si>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</si>
  <si>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</si>
  <si>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</si>
  <si>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</si>
  <si>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</si>
  <si>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</si>
  <si>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</si>
  <si>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</si>
  <si>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</si>
  <si>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</si>
  <si>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</si>
  <si>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</si>
  <si>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</si>
  <si>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</si>
  <si>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</si>
  <si>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</si>
  <si>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</si>
  <si>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</si>
  <si>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</si>
  <si>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</si>
  <si>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</si>
  <si>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</si>
  <si>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</si>
  <si>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</si>
  <si>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</si>
  <si>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</si>
  <si>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</si>
  <si>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</si>
  <si>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</si>
  <si>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</si>
  <si>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</si>
  <si>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</si>
  <si>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</si>
  <si>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</si>
  <si>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</si>
  <si>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</si>
  <si>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</si>
  <si>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</si>
  <si>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</si>
  <si>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</si>
  <si>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</si>
  <si>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</si>
  <si>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</si>
  <si>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</si>
  <si>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</si>
  <si>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</si>
  <si>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</si>
  <si>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</si>
  <si>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</si>
  <si>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</si>
  <si>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</si>
  <si>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</si>
  <si>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</si>
  <si>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</si>
  <si>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</si>
  <si>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</si>
  <si>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</si>
  <si>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</si>
  <si>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</si>
  <si>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</si>
  <si>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</si>
  <si>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</si>
  <si>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</si>
  <si>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</si>
  <si>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</si>
  <si>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</si>
  <si>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</si>
  <si>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</si>
  <si>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</si>
  <si>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</si>
  <si>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</si>
  <si>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</si>
  <si>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</si>
  <si>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</si>
  <si>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</si>
  <si>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</si>
  <si>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</si>
  <si>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</si>
  <si>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</si>
  <si>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</si>
  <si>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</si>
  <si>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</si>
  <si>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</si>
  <si>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</si>
  <si>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</si>
  <si>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</si>
  <si>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</si>
  <si>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</si>
  <si>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</si>
  <si>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</si>
  <si>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</si>
  <si>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</si>
  <si>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</si>
  <si>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</si>
  <si>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</si>
  <si>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</si>
  <si>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</si>
  <si>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</si>
  <si>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</si>
  <si>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</si>
  <si>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</si>
  <si>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</si>
  <si>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</si>
  <si>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</si>
  <si>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</si>
  <si>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</si>
  <si>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</si>
  <si>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</si>
  <si>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</si>
  <si>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</si>
  <si>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</si>
  <si>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</si>
  <si>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</si>
  <si>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</si>
  <si>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</si>
  <si>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</si>
  <si>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</si>
  <si>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</si>
  <si>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</si>
  <si>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</si>
  <si>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</si>
  <si>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</si>
  <si>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</si>
  <si>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</si>
  <si>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</si>
  <si>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</si>
  <si>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</si>
  <si>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</si>
  <si>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</si>
  <si>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</si>
  <si>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</si>
  <si>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</si>
  <si>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</si>
  <si>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</si>
  <si>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</si>
  <si>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</si>
  <si>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</si>
  <si>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</si>
  <si>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</si>
  <si>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</si>
  <si>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</si>
  <si>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</si>
  <si>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</si>
  <si>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</si>
  <si>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</si>
  <si>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</si>
  <si>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</si>
  <si>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</si>
  <si>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</si>
  <si>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</si>
  <si>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</si>
  <si>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</si>
  <si>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</si>
  <si>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</si>
  <si>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</si>
  <si>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</si>
  <si>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</si>
  <si>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</si>
  <si>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</si>
  <si>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</si>
  <si>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</si>
  <si>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</si>
  <si>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</si>
  <si>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</si>
  <si>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</si>
  <si>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</si>
  <si>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</si>
  <si>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</si>
  <si>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</si>
  <si>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</si>
  <si>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</si>
  <si>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</si>
  <si>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</si>
  <si>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</si>
  <si>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</si>
  <si>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</si>
  <si>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</si>
  <si>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</si>
  <si>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</si>
  <si>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</si>
  <si>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</si>
  <si>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</si>
  <si>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</si>
  <si>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</si>
  <si>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</si>
  <si>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</si>
  <si>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</si>
  <si>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</si>
  <si>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</si>
  <si>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</si>
  <si>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</si>
  <si>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</si>
  <si>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</si>
  <si>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</si>
  <si>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</si>
  <si>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</si>
  <si>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</si>
  <si>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</si>
  <si>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</si>
  <si>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</si>
  <si>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</si>
  <si>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</si>
  <si>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</si>
  <si>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</si>
  <si>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</si>
  <si>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</si>
  <si>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</si>
  <si>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</si>
  <si>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</si>
  <si>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</si>
  <si>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</si>
  <si>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</si>
  <si>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</si>
  <si>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</si>
  <si>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</si>
  <si>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</si>
  <si>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</si>
  <si>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</si>
  <si>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</si>
  <si>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</si>
  <si>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</si>
  <si>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</si>
  <si>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</si>
  <si>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</si>
  <si>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</si>
  <si>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</si>
  <si>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</si>
  <si>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</si>
  <si>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</si>
  <si>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</si>
  <si>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</si>
  <si>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</si>
  <si>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</si>
  <si>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</si>
  <si>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</si>
  <si>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</si>
  <si>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</si>
  <si>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</si>
  <si>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</si>
  <si>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</si>
  <si>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</si>
  <si>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</si>
  <si>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</si>
  <si>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</si>
  <si>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</si>
  <si>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</si>
  <si>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</si>
  <si>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</si>
  <si>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</si>
  <si>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</si>
  <si>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</si>
  <si>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</si>
  <si>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</si>
  <si>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</si>
  <si>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</si>
  <si>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</si>
  <si>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</si>
  <si>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</si>
  <si>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</si>
  <si>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</si>
  <si>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</si>
  <si>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</si>
  <si>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</si>
  <si>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</si>
  <si>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</si>
  <si>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</si>
  <si>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</si>
  <si>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</si>
  <si>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</si>
  <si>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</si>
  <si>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</si>
  <si>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</si>
  <si>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</si>
  <si>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</si>
  <si>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</si>
  <si>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</si>
  <si>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</si>
  <si>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</si>
  <si>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</si>
  <si>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</si>
  <si>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</si>
  <si>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</si>
  <si>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</si>
  <si>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</si>
  <si>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</si>
  <si>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</si>
  <si>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</si>
  <si>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</si>
  <si>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</si>
  <si>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</si>
  <si>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</si>
  <si>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</si>
  <si>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</si>
  <si>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</si>
  <si>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</si>
  <si>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</si>
  <si>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</si>
  <si>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</si>
  <si>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</si>
  <si>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</si>
  <si>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</si>
  <si>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</si>
  <si>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</si>
  <si>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</si>
  <si>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</si>
  <si>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</si>
  <si>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</si>
  <si>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</si>
  <si>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</si>
  <si>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</si>
  <si>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</si>
  <si>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</si>
  <si>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</si>
  <si>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</si>
  <si>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</si>
  <si>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</si>
  <si>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</si>
  <si>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</si>
  <si>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</si>
  <si>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</si>
  <si>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</si>
  <si>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</si>
  <si>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</si>
  <si>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</si>
  <si>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</si>
  <si>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</si>
  <si>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</si>
  <si>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</si>
  <si>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</si>
  <si>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</si>
  <si>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</si>
  <si>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</si>
  <si>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</si>
  <si>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</si>
  <si>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</si>
  <si>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</si>
  <si>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</si>
  <si>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</si>
  <si>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</si>
  <si>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</si>
  <si>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</si>
  <si>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</si>
  <si>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</si>
  <si>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</si>
  <si>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</si>
  <si>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</si>
  <si>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</si>
  <si>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</si>
  <si>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</si>
  <si>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</si>
  <si>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</si>
  <si>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</si>
  <si>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</si>
  <si>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</si>
  <si>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</si>
  <si>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</si>
  <si>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</si>
  <si>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</si>
  <si>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</si>
  <si>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</si>
  <si>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</si>
  <si>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</si>
  <si>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</si>
  <si>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</si>
  <si>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</si>
  <si>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</si>
  <si>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</si>
  <si>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</si>
  <si>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</si>
  <si>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</si>
  <si>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</si>
  <si>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</si>
  <si>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</si>
  <si>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</si>
  <si>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</si>
  <si>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</si>
  <si>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</si>
  <si>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</si>
  <si>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</si>
  <si>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</si>
  <si>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</si>
  <si>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</si>
  <si>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</si>
  <si>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</si>
  <si>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</si>
  <si>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</si>
  <si>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</si>
  <si>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</si>
  <si>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</si>
  <si>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</si>
  <si>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</si>
  <si>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</si>
  <si>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</si>
  <si>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</si>
  <si>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</si>
  <si>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</si>
  <si>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</si>
  <si>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</si>
  <si>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</si>
  <si>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</si>
  <si>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</si>
  <si>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</si>
  <si>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</si>
  <si>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</si>
  <si>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</si>
  <si>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</si>
  <si>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</si>
  <si>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</si>
  <si>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</si>
  <si>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</si>
  <si>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</si>
  <si>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</si>
  <si>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</si>
  <si>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</si>
  <si>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</si>
  <si>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</si>
  <si>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</si>
  <si>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</si>
  <si>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</si>
  <si>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</si>
  <si>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</si>
  <si>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</si>
  <si>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</si>
  <si>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</si>
  <si>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</si>
  <si>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</si>
  <si>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</si>
  <si>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</si>
  <si>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</si>
  <si>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</si>
  <si>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</si>
  <si>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</si>
  <si>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</si>
  <si>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</si>
  <si>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</si>
  <si>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</si>
  <si>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</si>
  <si>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</si>
  <si>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</si>
  <si>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</si>
  <si>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</si>
  <si>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</si>
  <si>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</si>
  <si>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</si>
  <si>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</si>
  <si>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</si>
  <si>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</si>
  <si>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</si>
  <si>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</si>
  <si>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</si>
  <si>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</si>
  <si>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</si>
  <si>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</si>
  <si>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</si>
  <si>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</si>
  <si>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</si>
  <si>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</si>
  <si>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</si>
  <si>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</si>
  <si>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</si>
  <si>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</si>
  <si>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</si>
  <si>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</si>
  <si>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</si>
  <si>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</si>
  <si>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</si>
  <si>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</si>
  <si>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</si>
  <si>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</si>
  <si>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</si>
  <si>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</si>
  <si>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</si>
  <si>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</si>
  <si>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</si>
  <si>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</si>
  <si>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</si>
  <si>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</si>
  <si>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</si>
  <si>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</si>
  <si>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</si>
  <si>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</si>
  <si>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</si>
  <si>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</si>
  <si>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</si>
  <si>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</si>
  <si>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</si>
  <si>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</si>
  <si>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</si>
  <si>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</si>
  <si>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</si>
  <si>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</si>
  <si>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</si>
  <si>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</si>
  <si>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</si>
  <si>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</si>
  <si>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</si>
  <si>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</si>
  <si>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</si>
  <si>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</si>
  <si>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</si>
  <si>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</si>
  <si>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</si>
  <si>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</si>
  <si>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</si>
  <si>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</si>
  <si>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</si>
  <si>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</si>
  <si>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</si>
  <si>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</si>
  <si>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</si>
  <si>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</si>
  <si>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</si>
  <si>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</si>
  <si>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</si>
  <si>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</si>
  <si>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</si>
  <si>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</si>
  <si>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</si>
  <si>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</si>
  <si>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</si>
  <si>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</si>
  <si>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</si>
  <si>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</si>
  <si>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</si>
  <si>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</si>
  <si>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</si>
  <si>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</si>
  <si>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</si>
  <si>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</si>
  <si>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</si>
  <si>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</si>
  <si>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</si>
  <si>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</si>
  <si>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</si>
  <si>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</si>
  <si>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</si>
  <si>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</si>
  <si>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</si>
  <si>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</si>
  <si>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</si>
  <si>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</si>
  <si>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</si>
  <si>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</si>
  <si>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</si>
  <si>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</si>
  <si>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</si>
  <si>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</si>
  <si>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</si>
  <si>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</si>
  <si>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</si>
  <si>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</si>
  <si>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</si>
  <si>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</si>
  <si>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</si>
  <si>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</si>
  <si>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</si>
  <si>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</si>
  <si>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</si>
  <si>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</si>
  <si>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</si>
  <si>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</si>
  <si>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</si>
  <si>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</si>
  <si>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</si>
  <si>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</si>
  <si>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</si>
  <si>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</si>
  <si>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</si>
  <si>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</si>
  <si>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</si>
  <si>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</si>
  <si>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</si>
  <si>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</si>
  <si>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</si>
  <si>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</si>
  <si>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</si>
  <si>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</si>
  <si>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</si>
  <si>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</si>
  <si>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</si>
  <si>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</si>
  <si>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</si>
  <si>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</si>
  <si>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</si>
  <si>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</si>
  <si>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</si>
  <si>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</si>
  <si>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</si>
  <si>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</si>
  <si>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</si>
  <si>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</si>
  <si>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</si>
  <si>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</si>
  <si>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</si>
  <si>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</si>
  <si>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</si>
  <si>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</si>
  <si>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</si>
  <si>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</si>
  <si>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</si>
  <si>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</si>
  <si>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</si>
  <si>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</si>
  <si>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</si>
  <si>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</si>
  <si>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</si>
  <si>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</si>
  <si>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</si>
  <si>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</si>
  <si>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</si>
  <si>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</si>
  <si>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</si>
  <si>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</si>
  <si>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</si>
  <si>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</si>
  <si>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</si>
  <si>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</si>
  <si>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</si>
  <si>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</si>
  <si>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</si>
  <si>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</si>
  <si>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</si>
  <si>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</si>
  <si>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</si>
  <si>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</si>
  <si>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</si>
  <si>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</si>
  <si>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</si>
  <si>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</si>
  <si>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</si>
  <si>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</si>
  <si>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</si>
  <si>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</si>
  <si>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</si>
  <si>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</si>
  <si>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</si>
  <si>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</si>
  <si>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</si>
  <si>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</si>
  <si>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</si>
  <si>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</si>
  <si>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</si>
  <si>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</si>
  <si>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</si>
  <si>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</si>
  <si>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</si>
  <si>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</si>
  <si>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</si>
  <si>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</si>
  <si>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</si>
  <si>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</si>
  <si>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</si>
  <si>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</si>
  <si>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</si>
  <si>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</si>
  <si>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</si>
  <si>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</si>
  <si>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</si>
  <si>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</si>
  <si>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</si>
  <si>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</si>
  <si>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</si>
  <si>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</si>
  <si>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</si>
  <si>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</si>
  <si>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</si>
  <si>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</si>
  <si>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</si>
  <si>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</si>
  <si>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</si>
  <si>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</si>
  <si>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</si>
  <si>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</si>
  <si>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</si>
  <si>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</si>
  <si>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</si>
  <si>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</si>
  <si>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</si>
  <si>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</si>
  <si>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</si>
  <si>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</si>
  <si>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</si>
  <si>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</si>
  <si>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</si>
  <si>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</si>
  <si>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</si>
  <si>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</si>
  <si>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</si>
  <si>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</si>
  <si>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</si>
  <si>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</si>
  <si>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</si>
  <si>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</si>
  <si>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</si>
  <si>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</si>
  <si>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</si>
  <si>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</si>
  <si>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</si>
  <si>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</si>
  <si>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</si>
  <si>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</si>
  <si>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</si>
  <si>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</si>
  <si>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</si>
  <si>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</si>
  <si>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</si>
  <si>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</si>
  <si>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</si>
  <si>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</si>
  <si>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</si>
  <si>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</si>
  <si>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</si>
  <si>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</si>
  <si>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</si>
  <si>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</si>
  <si>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</si>
  <si>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</si>
  <si>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</si>
  <si>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</si>
  <si>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</si>
  <si>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</si>
  <si>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</si>
  <si>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</si>
  <si>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</si>
  <si>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</si>
  <si>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</si>
  <si>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</si>
  <si>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</si>
  <si>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</si>
  <si>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</si>
  <si>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</si>
  <si>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</si>
  <si>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</si>
  <si>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</si>
  <si>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</si>
  <si>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</si>
  <si>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</si>
  <si>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</si>
  <si>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</si>
  <si>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</si>
  <si>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</si>
  <si>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</si>
  <si>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</si>
  <si>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</si>
  <si>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</si>
  <si>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</si>
  <si>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</si>
  <si>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</si>
  <si>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</si>
  <si>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</si>
  <si>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</si>
  <si>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</si>
  <si>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</si>
  <si>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</si>
  <si>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</si>
  <si>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</si>
  <si>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</si>
  <si>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</si>
  <si>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</si>
  <si>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</si>
  <si>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</si>
  <si>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</si>
  <si>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</si>
  <si>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</si>
  <si>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</si>
  <si>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</si>
  <si>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</si>
  <si>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</si>
  <si>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</si>
  <si>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</si>
  <si>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</si>
  <si>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</si>
  <si>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</si>
  <si>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</si>
  <si>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</si>
  <si>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</si>
  <si>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</si>
  <si>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</si>
  <si>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</si>
  <si>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</si>
  <si>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</si>
  <si>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</si>
  <si>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</si>
  <si>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</si>
  <si>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</si>
  <si>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</si>
  <si>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</si>
  <si>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</si>
  <si>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</si>
  <si>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</si>
  <si>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</si>
  <si>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</si>
  <si>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</si>
  <si>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</si>
  <si>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</si>
  <si>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</si>
  <si>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</si>
  <si>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</si>
  <si>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</si>
  <si>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</si>
  <si>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</si>
  <si>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</si>
  <si>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</si>
  <si>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</si>
  <si>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</si>
  <si>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</si>
  <si>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</si>
  <si>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</si>
  <si>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</si>
  <si>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</si>
  <si>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</si>
  <si>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</si>
  <si>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</si>
  <si>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</si>
  <si>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</si>
  <si>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</si>
  <si>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</si>
  <si>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</si>
  <si>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</si>
  <si>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</si>
  <si>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</si>
  <si>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</si>
  <si>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</si>
  <si>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</si>
  <si>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</si>
  <si>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</si>
  <si>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</si>
  <si>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</si>
  <si>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</si>
  <si>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</si>
  <si>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</si>
  <si>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</si>
  <si>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</si>
  <si>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</si>
  <si>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</si>
  <si>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</si>
  <si>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</si>
  <si>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</si>
  <si>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</si>
  <si>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</si>
  <si>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</si>
  <si>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</si>
  <si>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</si>
  <si>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</si>
  <si>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</si>
  <si>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</si>
  <si>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</si>
  <si>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</si>
  <si>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</si>
  <si>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</si>
  <si>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</si>
  <si>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</si>
  <si>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</si>
  <si>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</si>
  <si>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</si>
  <si>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</si>
  <si>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</si>
  <si>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</si>
  <si>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</si>
  <si>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</si>
  <si>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</si>
  <si>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</si>
  <si>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</si>
  <si>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</si>
  <si>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</si>
  <si>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</si>
  <si>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</si>
  <si>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</si>
  <si>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</si>
  <si>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</si>
  <si>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</si>
  <si>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</si>
  <si>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</si>
  <si>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</si>
  <si>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</si>
  <si>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</si>
  <si>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</si>
  <si>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</si>
  <si>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</si>
  <si>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</si>
  <si>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</si>
  <si>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</si>
  <si>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</si>
  <si>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</si>
  <si>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</si>
  <si>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</si>
  <si>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</si>
  <si>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</si>
  <si>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</si>
  <si>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</si>
  <si>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</si>
  <si>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</si>
  <si>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</si>
  <si>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</si>
  <si>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</si>
  <si>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</si>
  <si>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</si>
  <si>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</si>
  <si>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</si>
  <si>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</si>
  <si>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</si>
  <si>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</si>
  <si>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</si>
  <si>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</si>
  <si>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</si>
  <si>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</si>
  <si>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</si>
  <si>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</si>
  <si>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</si>
  <si>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</si>
  <si>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</si>
  <si>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</si>
  <si>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</si>
  <si>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</si>
  <si>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</si>
  <si>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</si>
  <si>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</si>
  <si>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</si>
  <si>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</si>
  <si>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</si>
  <si>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</si>
  <si>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</si>
  <si>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</si>
  <si>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</si>
  <si>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</si>
  <si>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</si>
  <si>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</si>
  <si>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</si>
  <si>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</si>
  <si>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</si>
  <si>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</si>
  <si>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</si>
  <si>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</si>
  <si>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</si>
  <si>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</si>
  <si>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</si>
  <si>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</si>
  <si>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</si>
  <si>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</si>
  <si>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</si>
  <si>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</si>
  <si>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</si>
  <si>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</si>
  <si>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</si>
  <si>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</si>
  <si>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</si>
  <si>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</si>
  <si>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</si>
  <si>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</si>
  <si>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</si>
  <si>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</si>
  <si>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</si>
  <si>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</si>
  <si>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</si>
  <si>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</si>
  <si>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</si>
  <si>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</si>
  <si>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</si>
  <si>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</si>
  <si>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</si>
  <si>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</si>
  <si>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</si>
  <si>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</si>
  <si>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</si>
  <si>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</si>
  <si>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</si>
  <si>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</si>
  <si>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</si>
  <si>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</si>
  <si>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</si>
  <si>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</si>
  <si>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</si>
  <si>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</si>
  <si>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</si>
  <si>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</si>
  <si>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</si>
  <si>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</si>
  <si>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</si>
  <si>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</si>
  <si>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</si>
  <si>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</si>
  <si>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</si>
  <si>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</si>
  <si>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</si>
  <si>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</si>
  <si>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</si>
  <si>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</si>
  <si>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</si>
  <si>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</si>
  <si>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</si>
  <si>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</si>
  <si>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</si>
  <si>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</si>
  <si>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</si>
  <si>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</si>
  <si>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</si>
  <si>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</si>
  <si>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</si>
  <si>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</si>
  <si>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</si>
  <si>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</si>
  <si>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</si>
  <si>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</si>
  <si>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</si>
  <si>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</si>
  <si>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</si>
  <si>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</si>
  <si>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</si>
  <si>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</si>
  <si>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</si>
  <si>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</si>
  <si>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</si>
  <si>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</si>
  <si>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</si>
  <si>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</si>
  <si>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</si>
  <si>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</si>
  <si>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</si>
  <si>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</si>
  <si>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</si>
  <si>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</si>
  <si>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</si>
  <si>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</si>
  <si>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</si>
  <si>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</si>
  <si>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</si>
  <si>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</si>
  <si>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</si>
  <si>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</si>
  <si>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</si>
  <si>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</si>
  <si>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</si>
  <si>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</si>
  <si>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</si>
  <si>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</si>
  <si>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</si>
  <si>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</si>
  <si>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</si>
  <si>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</si>
  <si>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</si>
  <si>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</si>
  <si>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</si>
  <si>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</si>
  <si>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</si>
  <si>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</si>
  <si>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</si>
  <si>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</si>
  <si>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</si>
  <si>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</si>
  <si>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</si>
  <si>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</si>
  <si>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</si>
  <si>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</si>
  <si>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</si>
  <si>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</si>
  <si>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</si>
  <si>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</si>
  <si>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</si>
  <si>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</si>
  <si>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</si>
  <si>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</si>
  <si>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</si>
  <si>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</si>
  <si>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</si>
  <si>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</si>
  <si>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</si>
  <si>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</si>
  <si>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</si>
  <si>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</si>
  <si>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</si>
  <si>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</si>
  <si>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</si>
  <si>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</si>
  <si>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</si>
  <si>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</si>
  <si>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</si>
  <si>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</si>
  <si>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</si>
  <si>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</si>
  <si>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</si>
  <si>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</si>
  <si>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</si>
  <si>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</si>
  <si>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</si>
  <si>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</si>
  <si>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</si>
  <si>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</si>
  <si>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</si>
  <si>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</si>
  <si>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</si>
  <si>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</si>
  <si>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</si>
  <si>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</si>
  <si>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</si>
  <si>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</si>
  <si>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</si>
  <si>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</si>
  <si>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</si>
  <si>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</si>
  <si>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</si>
  <si>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</si>
  <si>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</si>
  <si>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</si>
  <si>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</si>
  <si>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</si>
  <si>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</si>
  <si>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</si>
  <si>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</si>
  <si>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</si>
  <si>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</si>
  <si>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</si>
  <si>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</si>
  <si>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</si>
  <si>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</si>
  <si>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</si>
  <si>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</si>
  <si>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</si>
  <si>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</si>
  <si>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</si>
  <si>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</si>
  <si>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</si>
  <si>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</si>
  <si>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</si>
  <si>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</si>
  <si>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</si>
  <si>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</si>
  <si>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</si>
  <si>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</si>
  <si>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</si>
  <si>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</si>
  <si>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</si>
  <si>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</si>
  <si>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</si>
  <si>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</si>
  <si>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</si>
  <si>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</si>
  <si>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</si>
  <si>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</si>
  <si>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</si>
  <si>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</si>
  <si>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</si>
  <si>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</si>
  <si>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</si>
  <si>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</si>
  <si>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</si>
  <si>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</si>
  <si>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</si>
  <si>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</si>
  <si>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</si>
  <si>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</si>
  <si>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</si>
  <si>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</si>
  <si>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</si>
  <si>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</si>
  <si>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</si>
  <si>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</si>
  <si>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</si>
  <si>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</si>
  <si>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</si>
  <si>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</si>
  <si>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</si>
  <si>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</si>
  <si>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</si>
  <si>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</si>
  <si>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</si>
  <si>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</si>
  <si>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</si>
  <si>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</si>
  <si>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</si>
  <si>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</si>
  <si>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</si>
  <si>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</si>
  <si>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</si>
  <si>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</si>
  <si>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</si>
  <si>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</si>
  <si>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</si>
  <si>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</si>
  <si>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</si>
  <si>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</si>
  <si>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</si>
  <si>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</si>
  <si>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</si>
  <si>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</si>
  <si>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</si>
  <si>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</si>
  <si>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</si>
  <si>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</si>
  <si>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</si>
  <si>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</si>
  <si>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</si>
  <si>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</si>
  <si>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</si>
  <si>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</si>
  <si>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</si>
  <si>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</si>
  <si>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</si>
  <si>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</si>
  <si>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</si>
  <si>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</si>
  <si>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</si>
  <si>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</si>
  <si>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</si>
  <si>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</si>
  <si>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</si>
  <si>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</si>
  <si>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</si>
  <si>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</si>
  <si>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</si>
  <si>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</si>
  <si>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</si>
  <si>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</si>
  <si>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</si>
  <si>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</si>
  <si>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</si>
  <si>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</si>
  <si>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</si>
  <si>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</si>
  <si>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</si>
  <si>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</si>
  <si>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</si>
  <si>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</si>
  <si>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</si>
  <si>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</si>
  <si>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</si>
  <si>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</si>
  <si>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</si>
  <si>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</si>
  <si>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</si>
  <si>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</si>
  <si>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</si>
  <si>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</si>
  <si>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</si>
  <si>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</si>
  <si>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</si>
  <si>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</si>
  <si>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</si>
  <si>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</si>
  <si>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</si>
  <si>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</si>
  <si>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</si>
  <si>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</si>
  <si>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</si>
  <si>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</si>
  <si>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</si>
  <si>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</si>
  <si>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</si>
  <si>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</si>
  <si>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</si>
  <si>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</si>
  <si>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</si>
  <si>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</si>
  <si>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</si>
  <si>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</si>
  <si>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</si>
  <si>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</si>
  <si>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</si>
  <si>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</si>
  <si>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</si>
  <si>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</si>
  <si>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</si>
  <si>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</si>
  <si>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</si>
  <si>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</si>
  <si>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</si>
  <si>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</si>
  <si>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</si>
  <si>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</si>
  <si>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</si>
  <si>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</si>
  <si>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</si>
  <si>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</si>
  <si>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</si>
  <si>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</si>
  <si>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</si>
  <si>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</si>
  <si>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</si>
  <si>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</si>
  <si>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</si>
  <si>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</si>
  <si>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</si>
  <si>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</si>
  <si>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</si>
  <si>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</si>
  <si>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</si>
  <si>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</si>
  <si>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</si>
  <si>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</si>
  <si>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</si>
  <si>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</si>
  <si>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</si>
  <si>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</si>
  <si>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</si>
  <si>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</si>
  <si>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</si>
  <si>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</si>
  <si>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</si>
  <si>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</si>
  <si>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</si>
  <si>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</si>
  <si>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</si>
  <si>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</si>
  <si>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</si>
  <si>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</si>
  <si>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</si>
  <si>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</si>
  <si>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</si>
  <si>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</si>
  <si>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</si>
  <si>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</si>
  <si>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</si>
  <si>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</si>
  <si>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</si>
  <si>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</si>
  <si>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</si>
  <si>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</si>
  <si>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</si>
  <si>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</si>
  <si>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</si>
  <si>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</si>
  <si>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</si>
  <si>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</si>
  <si>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</si>
  <si>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</si>
  <si>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</si>
  <si>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</si>
  <si>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</si>
  <si>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</si>
  <si>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</si>
  <si>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</si>
  <si>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</si>
  <si>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</si>
  <si>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</si>
  <si>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</si>
  <si>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</si>
  <si>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</si>
  <si>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</si>
  <si>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</si>
  <si>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</si>
  <si>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</si>
  <si>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</si>
  <si>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</si>
  <si>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</si>
  <si>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</si>
  <si>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</si>
  <si>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</si>
  <si>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</si>
  <si>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</si>
  <si>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</si>
  <si>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</si>
  <si>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</si>
  <si>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</si>
  <si>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</si>
  <si>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</si>
  <si>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</si>
  <si>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</si>
  <si>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</si>
  <si>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</si>
  <si>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</si>
  <si>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</si>
  <si>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</si>
  <si>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</si>
  <si>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</si>
  <si>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</si>
  <si>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</si>
  <si>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</si>
  <si>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</si>
  <si>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</si>
  <si>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</si>
  <si>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</si>
  <si>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</si>
  <si>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</si>
  <si>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</si>
  <si>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</si>
  <si>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</si>
  <si>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</si>
  <si>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</si>
  <si>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</si>
  <si>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</si>
  <si>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</si>
  <si>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</si>
  <si>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</si>
  <si>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</si>
  <si>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</si>
  <si>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</si>
  <si>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</si>
  <si>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</si>
  <si>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</si>
  <si>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</si>
  <si>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</si>
  <si>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</si>
  <si>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</si>
  <si>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</si>
  <si>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</si>
  <si>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</si>
  <si>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</si>
  <si>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</si>
  <si>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</si>
  <si>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</si>
  <si>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</si>
  <si>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</si>
  <si>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</si>
  <si>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</si>
  <si>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</si>
  <si>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</si>
  <si>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</si>
  <si>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</si>
  <si>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</si>
  <si>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</si>
  <si>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</si>
  <si>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</si>
  <si>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</si>
  <si>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</si>
  <si>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</si>
  <si>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</si>
  <si>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</si>
  <si>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</si>
  <si>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</si>
  <si>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</si>
  <si>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</si>
  <si>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</si>
  <si>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</si>
  <si>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</si>
  <si>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</si>
  <si>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</si>
  <si>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</si>
  <si>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</si>
  <si>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</si>
  <si>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</si>
  <si>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</si>
  <si>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</si>
  <si>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</si>
  <si>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</si>
  <si>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</si>
  <si>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</si>
  <si>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</si>
  <si>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</si>
  <si>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</si>
  <si>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</si>
  <si>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</si>
  <si>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</si>
  <si>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</si>
  <si>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</si>
  <si>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</si>
  <si>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</si>
  <si>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</si>
  <si>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</si>
  <si>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</si>
  <si>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</si>
  <si>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</si>
  <si>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</si>
  <si>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</si>
  <si>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</si>
  <si>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</si>
  <si>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</si>
  <si>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</si>
  <si>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</si>
  <si>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</si>
  <si>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</si>
  <si>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</si>
  <si>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</si>
  <si>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</si>
  <si>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</si>
  <si>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</si>
  <si>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</si>
  <si>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</si>
  <si>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</si>
  <si>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</si>
  <si>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</si>
  <si>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</si>
  <si>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</si>
  <si>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</si>
  <si>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</si>
  <si>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</si>
  <si>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</si>
  <si>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</si>
  <si>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</si>
  <si>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</si>
  <si>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</si>
  <si>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</si>
  <si>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</si>
  <si>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</si>
  <si>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</si>
  <si>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</si>
  <si>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</si>
  <si>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</si>
  <si>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</si>
  <si>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</si>
  <si>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</si>
  <si>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</si>
  <si>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</si>
  <si>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</si>
  <si>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</si>
  <si>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</si>
  <si>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</si>
  <si>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</si>
  <si>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</si>
  <si>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</si>
  <si>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</si>
  <si>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</si>
  <si>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</si>
  <si>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</si>
  <si>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</si>
  <si>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</si>
  <si>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</si>
  <si>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</si>
  <si>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</si>
  <si>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</si>
  <si>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</si>
  <si>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</si>
  <si>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</si>
  <si>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</si>
  <si>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</si>
  <si>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</si>
  <si>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</si>
  <si>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</si>
  <si>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</si>
  <si>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</si>
  <si>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</si>
  <si>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</si>
  <si>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</si>
  <si>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</si>
  <si>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</si>
  <si>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</si>
  <si>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</si>
  <si>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</si>
  <si>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</si>
  <si>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</si>
  <si>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</si>
  <si>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</si>
  <si>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</si>
  <si>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</si>
  <si>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</si>
  <si>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</si>
  <si>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</si>
  <si>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</si>
  <si>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</si>
  <si>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</si>
  <si>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</si>
  <si>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</si>
  <si>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</si>
  <si>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</si>
  <si>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</si>
  <si>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</si>
  <si>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</si>
  <si>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</si>
  <si>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</si>
  <si>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</si>
  <si>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</si>
  <si>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</si>
  <si>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</si>
  <si>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</si>
  <si>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</si>
  <si>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</si>
  <si>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</si>
  <si>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</si>
  <si>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</si>
  <si>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</si>
  <si>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</si>
  <si>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</si>
  <si>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</si>
  <si>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</si>
  <si>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</si>
  <si>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</si>
  <si>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</si>
  <si>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</si>
  <si>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</si>
  <si>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</si>
  <si>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</si>
  <si>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</si>
  <si>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</si>
  <si>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</si>
  <si>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</si>
  <si>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</si>
  <si>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</si>
  <si>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</si>
  <si>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</si>
  <si>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</si>
  <si>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</si>
  <si>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</si>
  <si>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</si>
  <si>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</si>
  <si>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</si>
  <si>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</si>
  <si>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</si>
  <si>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</si>
  <si>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</si>
  <si>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</si>
  <si>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</si>
  <si>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</si>
  <si>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</si>
  <si>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</si>
  <si>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</si>
  <si>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</si>
  <si>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</si>
  <si>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</si>
  <si>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</si>
  <si>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</si>
  <si>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</si>
  <si>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</si>
  <si>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</si>
  <si>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</si>
  <si>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</si>
  <si>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</si>
  <si>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</si>
  <si>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</si>
  <si>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</si>
  <si>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</si>
  <si>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</si>
  <si>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</si>
  <si>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</si>
  <si>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</si>
  <si>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</si>
  <si>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</si>
  <si>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</si>
  <si>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</si>
  <si>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</si>
  <si>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</si>
  <si>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</si>
  <si>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</si>
  <si>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</si>
  <si>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</si>
  <si>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</si>
  <si>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</si>
  <si>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</si>
  <si>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</si>
  <si>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</si>
  <si>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</si>
  <si>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</si>
  <si>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</si>
  <si>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</si>
  <si>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</si>
  <si>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</si>
  <si>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</si>
  <si>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</si>
  <si>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</si>
  <si>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</si>
  <si>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</si>
  <si>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</si>
  <si>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</si>
  <si>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</si>
  <si>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</si>
  <si>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</si>
  <si>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</si>
  <si>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</si>
  <si>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</si>
  <si>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</si>
  <si>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</si>
  <si>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</si>
  <si>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</si>
  <si>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</si>
  <si>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</si>
  <si>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</si>
  <si>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</si>
  <si>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</si>
  <si>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</si>
  <si>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</si>
  <si>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</si>
  <si>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</si>
  <si>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</si>
  <si>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</si>
  <si>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</si>
  <si>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</si>
  <si>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</si>
  <si>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</si>
  <si>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</si>
  <si>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</si>
  <si>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</si>
  <si>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</si>
  <si>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</si>
  <si>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</si>
  <si>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</si>
  <si>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</si>
  <si>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</si>
  <si>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</si>
  <si>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</si>
  <si>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</si>
  <si>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</si>
  <si>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</si>
  <si>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</si>
  <si>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</si>
  <si>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</si>
  <si>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</si>
  <si>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</si>
  <si>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</si>
  <si>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</si>
  <si>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</si>
  <si>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</si>
  <si>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</si>
  <si>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</si>
  <si>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</si>
  <si>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</si>
  <si>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</si>
  <si>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</si>
  <si>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</si>
  <si>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</si>
  <si>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</si>
  <si>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</si>
  <si>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</si>
  <si>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</si>
  <si>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</si>
  <si>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</si>
  <si>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</si>
  <si>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</si>
  <si>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</si>
  <si>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</si>
  <si>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</si>
  <si>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</si>
  <si>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</si>
  <si>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</si>
  <si>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</si>
  <si>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</si>
  <si>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</si>
  <si>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</si>
  <si>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</si>
  <si>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</si>
  <si>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</si>
  <si>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</si>
  <si>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</si>
  <si>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</si>
  <si>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</si>
  <si>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</si>
  <si>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</si>
  <si>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</si>
  <si>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</si>
  <si>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</si>
  <si>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</si>
  <si>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</si>
  <si>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</si>
  <si>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</si>
  <si>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</si>
  <si>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</si>
  <si>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</si>
  <si>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</si>
  <si>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</si>
  <si>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</si>
  <si>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</si>
  <si>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</si>
  <si>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</si>
  <si>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</si>
  <si>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</si>
  <si>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</si>
  <si>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</si>
  <si>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</si>
  <si>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</si>
  <si>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</si>
  <si>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</si>
  <si>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</si>
  <si>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</si>
  <si>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</si>
  <si>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</si>
  <si>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</si>
  <si>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</si>
  <si>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</si>
  <si>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</si>
  <si>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</si>
  <si>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</si>
  <si>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</si>
  <si>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</si>
  <si>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</si>
  <si>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</si>
  <si>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</si>
  <si>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</si>
  <si>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</si>
  <si>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</si>
  <si>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</si>
  <si>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</si>
  <si>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</si>
  <si>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</si>
  <si>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</si>
  <si>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</si>
  <si>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</si>
  <si>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</si>
  <si>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</si>
  <si>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</si>
  <si>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</si>
  <si>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</si>
  <si>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</si>
  <si>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</si>
  <si>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</si>
  <si>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</si>
  <si>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</si>
  <si>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</si>
  <si>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</si>
  <si>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</si>
  <si>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</si>
  <si>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</si>
  <si>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</si>
  <si>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</si>
  <si>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</si>
  <si>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</si>
  <si>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</si>
  <si>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</si>
  <si>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</si>
  <si>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</si>
  <si>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</si>
  <si>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</si>
  <si>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</si>
  <si>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</si>
  <si>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</si>
  <si>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</si>
  <si>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</si>
  <si>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</si>
  <si>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</si>
  <si>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</si>
  <si>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</si>
  <si>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</si>
  <si>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</si>
  <si>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</si>
  <si>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</si>
  <si>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</si>
  <si>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</si>
  <si>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</si>
  <si>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</si>
  <si>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</si>
  <si>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</si>
  <si>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</si>
  <si>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</si>
  <si>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</si>
  <si>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</si>
  <si>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</si>
  <si>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</si>
  <si>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</si>
  <si>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</si>
  <si>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</si>
  <si>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</si>
  <si>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</si>
  <si>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</si>
  <si>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</si>
  <si>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</si>
  <si>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</si>
  <si>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</si>
  <si>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</si>
  <si>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</si>
  <si>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</si>
  <si>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</si>
  <si>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</si>
  <si>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</si>
  <si>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</si>
  <si>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</si>
  <si>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</si>
  <si>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</si>
  <si>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</si>
  <si>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</si>
  <si>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</si>
  <si>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</si>
  <si>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</si>
  <si>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</si>
  <si>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</si>
  <si>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</si>
  <si>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</si>
  <si>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</si>
  <si>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</si>
  <si>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</si>
  <si>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</si>
  <si>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</si>
  <si>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</si>
  <si>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</si>
  <si>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</si>
  <si>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</si>
  <si>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</si>
  <si>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</si>
  <si>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</si>
  <si>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</si>
  <si>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</si>
  <si>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</si>
  <si>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</si>
  <si>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</si>
  <si>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</si>
  <si>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</si>
  <si>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</si>
  <si>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</si>
  <si>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</si>
  <si>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</si>
  <si>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</si>
  <si>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</si>
  <si>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</si>
  <si>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</si>
  <si>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</si>
  <si>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</si>
  <si>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</si>
  <si>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</si>
  <si>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</si>
  <si>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</si>
  <si>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</si>
  <si>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</si>
  <si>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</si>
  <si>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</si>
  <si>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</si>
  <si>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</si>
  <si>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</si>
  <si>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</si>
  <si>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</si>
  <si>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</si>
  <si>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</si>
  <si>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</si>
  <si>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</si>
  <si>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</si>
  <si>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</si>
  <si>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</si>
  <si>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</si>
  <si>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</si>
  <si>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</si>
  <si>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</si>
  <si>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</si>
  <si>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</si>
  <si>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</si>
  <si>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</si>
  <si>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</si>
  <si>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</si>
  <si>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</si>
  <si>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</si>
  <si>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</si>
  <si>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</si>
  <si>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</si>
  <si>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</si>
  <si>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</si>
  <si>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</si>
  <si>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</si>
  <si>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</si>
  <si>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</si>
  <si>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</si>
  <si>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</si>
  <si>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</si>
  <si>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</si>
  <si>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</si>
  <si>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</si>
  <si>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</si>
  <si>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</si>
  <si>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</si>
  <si>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</si>
  <si>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</si>
  <si>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</si>
  <si>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</si>
  <si>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</si>
  <si>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</si>
  <si>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</si>
  <si>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</si>
  <si>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</si>
  <si>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</si>
  <si>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</si>
  <si>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</si>
  <si>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</si>
  <si>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</si>
  <si>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</si>
  <si>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</si>
  <si>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</si>
  <si>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</si>
  <si>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</si>
  <si>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</si>
  <si>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</si>
  <si>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</si>
  <si>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</si>
  <si>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</si>
  <si>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</si>
  <si>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</si>
  <si>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</si>
  <si>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</si>
  <si>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</si>
  <si>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</si>
  <si>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</si>
  <si>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</si>
  <si>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</si>
  <si>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</si>
  <si>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</si>
  <si>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</si>
  <si>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</si>
  <si>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</si>
  <si>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</si>
  <si>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</si>
  <si>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</si>
  <si>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</si>
  <si>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</si>
  <si>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</si>
  <si>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</si>
  <si>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</si>
  <si>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</si>
  <si>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</si>
  <si>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</si>
  <si>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</si>
  <si>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</si>
  <si>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</si>
  <si>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</si>
  <si>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</si>
  <si>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</si>
  <si>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</si>
  <si>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</si>
  <si>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</si>
  <si>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</si>
  <si>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</si>
  <si>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</si>
  <si>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</si>
  <si>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</si>
  <si>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</si>
  <si>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</si>
  <si>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</si>
  <si>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</si>
  <si>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</si>
  <si>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</si>
  <si>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</si>
  <si>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</si>
  <si>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</si>
  <si>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</si>
  <si>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</si>
  <si>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</si>
  <si>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</si>
  <si>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</si>
  <si>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</si>
  <si>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</si>
  <si>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</si>
  <si>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</si>
  <si>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</si>
  <si>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</si>
  <si>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</si>
  <si>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</si>
  <si>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</si>
  <si>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</si>
  <si>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</si>
  <si>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</si>
  <si>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</si>
  <si>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</si>
  <si>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</si>
  <si>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</si>
  <si>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</si>
  <si>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</si>
  <si>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</si>
  <si>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</si>
  <si>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</si>
  <si>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</si>
  <si>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</si>
  <si>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</si>
  <si>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</si>
  <si>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</si>
  <si>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</si>
  <si>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</si>
  <si>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</si>
  <si>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</si>
  <si>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</si>
  <si>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</si>
  <si>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</si>
  <si>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</si>
  <si>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</si>
  <si>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</si>
  <si>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</si>
  <si>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</si>
  <si>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</si>
  <si>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</si>
  <si>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</si>
  <si>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</si>
  <si>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</si>
  <si>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</si>
  <si>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</si>
  <si>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</si>
  <si>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</si>
  <si>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</si>
  <si>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</si>
  <si>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</si>
  <si>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</si>
  <si>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</si>
  <si>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</si>
  <si>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</si>
  <si>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</si>
  <si>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</si>
  <si>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</si>
  <si>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</si>
  <si>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</si>
  <si>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</si>
  <si>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</si>
  <si>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</si>
  <si>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</si>
  <si>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</si>
  <si>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</si>
  <si>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</si>
  <si>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</si>
  <si>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</si>
  <si>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</si>
  <si>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</si>
  <si>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</si>
  <si>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</si>
  <si>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</si>
  <si>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</si>
  <si>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</si>
  <si>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</si>
  <si>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</si>
  <si>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</si>
  <si>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</si>
  <si>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</si>
  <si>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</si>
  <si>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</si>
  <si>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</si>
  <si>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</si>
  <si>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</si>
  <si>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</si>
  <si>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</si>
  <si>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</si>
  <si>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</si>
  <si>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</si>
  <si>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</si>
  <si>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</si>
  <si>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</si>
  <si>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</si>
  <si>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</si>
  <si>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</si>
  <si>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</si>
  <si>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</si>
  <si>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</si>
  <si>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</si>
  <si>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</si>
  <si>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</si>
  <si>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</si>
  <si>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</si>
  <si>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</si>
  <si>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</si>
  <si>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</si>
  <si>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</si>
  <si>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</si>
  <si>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</si>
  <si>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</si>
  <si>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</si>
  <si>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</si>
  <si>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</si>
  <si>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</si>
  <si>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</si>
  <si>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</si>
  <si>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</si>
  <si>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</si>
  <si>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</si>
  <si>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</si>
  <si>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</si>
  <si>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</si>
  <si>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</si>
  <si>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</si>
  <si>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</si>
  <si>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</si>
  <si>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</si>
  <si>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</si>
  <si>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</si>
  <si>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</si>
  <si>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</si>
  <si>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</si>
  <si>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</si>
  <si>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</si>
  <si>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</si>
  <si>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</si>
  <si>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</si>
  <si>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</si>
  <si>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</si>
  <si>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</si>
  <si>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</si>
  <si>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</si>
  <si>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</si>
  <si>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</si>
  <si>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</si>
  <si>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</si>
  <si>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</si>
  <si>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</si>
  <si>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</si>
  <si>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</si>
  <si>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</si>
  <si>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</si>
  <si>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</si>
  <si>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</si>
  <si>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</si>
  <si>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</si>
  <si>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</si>
  <si>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</si>
  <si>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</si>
  <si>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</si>
  <si>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</si>
  <si>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</si>
  <si>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</si>
  <si>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</si>
  <si>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</si>
  <si>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</si>
  <si>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</si>
  <si>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</si>
  <si>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</si>
  <si>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</si>
  <si>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</si>
  <si>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</si>
  <si>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</si>
  <si>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</si>
  <si>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</si>
  <si>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</si>
  <si>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</si>
  <si>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</si>
  <si>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</si>
  <si>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</si>
  <si>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</si>
  <si>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</si>
  <si>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</si>
  <si>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</si>
  <si>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</si>
  <si>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</si>
  <si>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</si>
  <si>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</si>
  <si>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</si>
  <si>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</si>
  <si>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</si>
  <si>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</si>
  <si>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</si>
  <si>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</si>
  <si>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</si>
  <si>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</si>
  <si>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</si>
  <si>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</si>
  <si>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</si>
  <si>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</si>
  <si>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</si>
  <si>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</si>
  <si>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</si>
  <si>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</si>
  <si>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</si>
  <si>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</si>
  <si>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</si>
  <si>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</si>
  <si>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</si>
  <si>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</si>
  <si>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</si>
  <si>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</si>
  <si>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</si>
  <si>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</si>
  <si>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</si>
  <si>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</si>
  <si>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</si>
  <si>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</si>
  <si>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</si>
  <si>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</si>
  <si>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</si>
  <si>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</si>
  <si>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</si>
  <si>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</si>
  <si>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</si>
  <si>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</si>
  <si>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</si>
  <si>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</si>
  <si>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</si>
  <si>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</si>
  <si>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</si>
  <si>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</si>
  <si>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</si>
  <si>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</si>
  <si>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</si>
  <si>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</si>
  <si>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</si>
  <si>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</si>
  <si>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</si>
  <si>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</si>
  <si>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</si>
  <si>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</si>
  <si>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</si>
  <si>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</si>
  <si>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</si>
  <si>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</si>
  <si>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</si>
  <si>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</si>
  <si>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</si>
  <si>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</si>
  <si>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</si>
  <si>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</si>
  <si>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</si>
  <si>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</si>
  <si>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</si>
  <si>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</si>
  <si>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</si>
  <si>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</si>
  <si>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</si>
  <si>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</si>
  <si>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</si>
  <si>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</si>
  <si>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</si>
  <si>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</si>
  <si>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</si>
  <si>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</si>
  <si>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</si>
  <si>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</si>
  <si>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</si>
  <si>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</si>
  <si>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</si>
  <si>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</si>
  <si>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</si>
  <si>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</si>
  <si>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</si>
  <si>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</si>
  <si>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</si>
  <si>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</si>
  <si>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</si>
  <si>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</si>
  <si>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</si>
  <si>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</si>
  <si>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</si>
  <si>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</si>
  <si>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</si>
  <si>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</si>
  <si>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</si>
  <si>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</si>
  <si>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</si>
  <si>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</si>
  <si>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</si>
  <si>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</si>
  <si>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</si>
  <si>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</si>
  <si>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</si>
  <si>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</si>
  <si>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</si>
  <si>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</si>
  <si>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</si>
  <si>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</si>
  <si>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</si>
  <si>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</si>
  <si>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</si>
  <si>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</si>
  <si>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</si>
  <si>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</si>
  <si>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</si>
  <si>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</si>
  <si>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</si>
  <si>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</si>
  <si>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</si>
  <si>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</si>
  <si>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</si>
  <si>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</si>
  <si>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</si>
  <si>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</si>
  <si>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</si>
  <si>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</si>
  <si>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</si>
  <si>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</si>
  <si>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</si>
  <si>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</si>
  <si>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</si>
  <si>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</si>
  <si>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</si>
  <si>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</si>
  <si>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</si>
  <si>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</si>
  <si>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</si>
  <si>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</si>
  <si>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</si>
  <si>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</si>
  <si>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</si>
  <si>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</si>
  <si>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</si>
  <si>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</si>
  <si>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</si>
  <si>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</si>
  <si>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</si>
  <si>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</si>
  <si>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</si>
  <si>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</si>
  <si>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</si>
  <si>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</si>
  <si>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</si>
  <si>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</si>
  <si>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</si>
  <si>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</si>
  <si>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</si>
  <si>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</si>
  <si>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</si>
  <si>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</si>
  <si>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</si>
  <si>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</si>
  <si>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</si>
  <si>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</si>
  <si>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</si>
  <si>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</si>
  <si>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</si>
  <si>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</si>
  <si>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</si>
  <si>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</si>
  <si>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</si>
  <si>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</si>
  <si>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</si>
  <si>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</si>
  <si>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</si>
  <si>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</si>
  <si>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</si>
  <si>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</si>
  <si>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</si>
  <si>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</si>
  <si>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</si>
  <si>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</si>
  <si>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</si>
  <si>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</si>
  <si>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</si>
  <si>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</si>
  <si>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</si>
  <si>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</si>
  <si>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</si>
  <si>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</si>
  <si>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</si>
  <si>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</si>
  <si>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</si>
  <si>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</si>
  <si>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</si>
  <si>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</si>
  <si>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</si>
  <si>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</si>
  <si>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</si>
  <si>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</si>
  <si>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</si>
  <si>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</si>
  <si>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</si>
  <si>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</si>
  <si>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</si>
  <si>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</si>
  <si>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</si>
  <si>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</si>
  <si>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</si>
  <si>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</si>
  <si>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</si>
  <si>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</si>
  <si>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</si>
  <si>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</si>
  <si>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</si>
  <si>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</si>
  <si>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</si>
  <si>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</si>
  <si>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</si>
  <si>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</si>
  <si>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</si>
  <si>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</si>
  <si>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</si>
  <si>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</si>
  <si>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</si>
  <si>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</si>
  <si>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</si>
  <si>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</si>
  <si>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</si>
  <si>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</si>
  <si>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</si>
  <si>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</si>
  <si>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</si>
  <si>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</si>
  <si>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</si>
  <si>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</si>
  <si>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</si>
  <si>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</si>
  <si>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</si>
  <si>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</si>
  <si>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</si>
  <si>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</si>
  <si>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</si>
  <si>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</si>
  <si>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</si>
  <si>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</si>
  <si>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</si>
  <si>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</si>
  <si>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</si>
  <si>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</si>
  <si>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</si>
  <si>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</si>
  <si>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</si>
  <si>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</si>
  <si>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</si>
  <si>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</si>
  <si>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</si>
  <si>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</si>
  <si>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</si>
  <si>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</si>
  <si>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</si>
  <si>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</si>
  <si>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</si>
  <si>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</si>
  <si>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</si>
  <si>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</si>
  <si>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</si>
  <si>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</si>
  <si>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</si>
  <si>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</si>
  <si>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</si>
  <si>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</si>
  <si>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</si>
  <si>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</si>
  <si>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</si>
  <si>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</si>
  <si>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</si>
  <si>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</si>
  <si>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</si>
  <si>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</si>
  <si>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</si>
  <si>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</si>
  <si>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</si>
  <si>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</si>
  <si>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</si>
  <si>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</si>
  <si>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</si>
  <si>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</si>
  <si>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</si>
  <si>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</si>
  <si>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</si>
  <si>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</si>
  <si>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</si>
  <si>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</si>
  <si>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</si>
  <si>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</si>
  <si>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</si>
  <si>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</si>
  <si>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</si>
  <si>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</si>
  <si>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</si>
  <si>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</si>
  <si>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</si>
  <si>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</si>
  <si>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</si>
  <si>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</si>
  <si>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</si>
  <si>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</si>
  <si>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</si>
  <si>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</si>
  <si>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</si>
  <si>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</si>
  <si>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</si>
  <si>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</si>
  <si>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</si>
  <si>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</si>
  <si>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</si>
  <si>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</si>
  <si>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</si>
  <si>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</si>
  <si>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</si>
  <si>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</si>
  <si>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</si>
  <si>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</si>
  <si>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</si>
  <si>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</si>
  <si>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</si>
  <si>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</si>
  <si>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</si>
  <si>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</si>
  <si>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</si>
  <si>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</si>
  <si>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</si>
  <si>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</si>
  <si>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</si>
  <si>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</si>
  <si>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</si>
  <si>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</si>
  <si>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</si>
  <si>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</si>
  <si>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</si>
  <si>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</si>
  <si>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</si>
  <si>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</si>
  <si>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</si>
  <si>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</si>
  <si>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</si>
  <si>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</si>
  <si>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</si>
  <si>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</si>
  <si>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</si>
  <si>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</si>
  <si>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</si>
  <si>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</si>
  <si>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</si>
  <si>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</si>
  <si>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</si>
  <si>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</si>
  <si>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</si>
  <si>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</si>
  <si>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</si>
  <si>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</si>
  <si>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</si>
  <si>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</si>
  <si>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</si>
  <si>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</si>
  <si>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</si>
  <si>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</si>
  <si>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</si>
  <si>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</si>
  <si>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</si>
  <si>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</si>
  <si>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</si>
  <si>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</si>
  <si>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</si>
  <si>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</si>
  <si>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</si>
  <si>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</si>
  <si>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</si>
  <si>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</si>
  <si>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</si>
  <si>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</si>
  <si>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</si>
  <si>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</si>
  <si>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</si>
  <si>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</si>
  <si>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</si>
  <si>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</si>
  <si>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</si>
  <si>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</si>
  <si>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</si>
  <si>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</si>
  <si>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</si>
  <si>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</si>
  <si>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</si>
  <si>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</si>
  <si>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</si>
  <si>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</si>
  <si>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</si>
  <si>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</si>
  <si>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</si>
  <si>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</si>
  <si>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</si>
  <si>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</si>
  <si>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</si>
  <si>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</si>
  <si>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</si>
  <si>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</si>
  <si>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</si>
  <si>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</si>
  <si>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</si>
  <si>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</si>
  <si>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</si>
  <si>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</si>
  <si>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</si>
  <si>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</si>
  <si>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</si>
  <si>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</si>
  <si>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</si>
  <si>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</si>
  <si>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</si>
  <si>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</si>
  <si>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</si>
  <si>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</si>
  <si>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</si>
  <si>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</si>
  <si>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</si>
  <si>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</si>
  <si>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</si>
  <si>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</si>
  <si>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</si>
  <si>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</si>
  <si>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</si>
  <si>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</si>
  <si>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</si>
  <si>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</si>
  <si>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</si>
  <si>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</si>
  <si>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</si>
  <si>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</si>
  <si>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</si>
  <si>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</si>
  <si>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</si>
  <si>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</si>
  <si>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</si>
  <si>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</si>
  <si>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</si>
  <si>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</si>
  <si>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</si>
  <si>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</si>
  <si>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</si>
  <si>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</si>
  <si>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</si>
  <si>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</si>
  <si>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</si>
  <si>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</si>
  <si>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</si>
  <si>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</si>
  <si>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</si>
  <si>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</si>
  <si>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</si>
  <si>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</si>
  <si>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</si>
  <si>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</si>
  <si>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</si>
  <si>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</si>
  <si>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</si>
  <si>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</si>
  <si>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</si>
  <si>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</si>
  <si>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</si>
  <si>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</si>
  <si>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</si>
  <si>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</si>
  <si>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</si>
  <si>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</si>
  <si>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</si>
  <si>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</si>
  <si>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</si>
  <si>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</si>
  <si>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</si>
  <si>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</si>
  <si>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</si>
  <si>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</si>
  <si>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</si>
  <si>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</si>
  <si>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</si>
  <si>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</si>
  <si>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</si>
  <si>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</si>
  <si>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</si>
  <si>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</si>
  <si>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</si>
  <si>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</si>
  <si>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</si>
  <si>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</si>
  <si>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</si>
  <si>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</si>
  <si>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</si>
  <si>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</si>
  <si>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</si>
  <si>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</si>
  <si>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</si>
  <si>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</si>
  <si>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</si>
  <si>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</si>
  <si>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</si>
  <si>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</si>
  <si>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</si>
  <si>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</si>
  <si>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</si>
  <si>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</si>
  <si>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</si>
  <si>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</si>
  <si>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</si>
  <si>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</si>
  <si>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</si>
  <si>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</si>
  <si>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</si>
  <si>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</si>
  <si>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</si>
  <si>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</si>
  <si>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</si>
  <si>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</si>
  <si>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</si>
  <si>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</si>
  <si>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</si>
  <si>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</si>
  <si>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</si>
  <si>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</si>
  <si>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</si>
  <si>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</si>
  <si>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</si>
  <si>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</si>
  <si>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</si>
  <si>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</si>
  <si>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</si>
  <si>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</si>
  <si>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</si>
  <si>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</si>
  <si>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</si>
  <si>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</si>
  <si>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</si>
  <si>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</si>
  <si>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</si>
  <si>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</si>
  <si>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</si>
  <si>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</si>
  <si>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</si>
  <si>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</si>
  <si>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</si>
  <si>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</si>
  <si>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</si>
  <si>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</si>
  <si>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</si>
  <si>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</si>
  <si>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</si>
  <si>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</si>
  <si>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</si>
  <si>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</si>
  <si>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</si>
  <si>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</si>
  <si>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</si>
  <si>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</si>
  <si>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</si>
  <si>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</si>
  <si>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</si>
  <si>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</si>
  <si>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</si>
  <si>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</si>
  <si>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</si>
  <si>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</si>
  <si>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</si>
  <si>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</si>
  <si>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</si>
  <si>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</si>
  <si>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</si>
  <si>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</si>
  <si>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</si>
  <si>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</si>
  <si>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</si>
  <si>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</si>
  <si>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</si>
  <si>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</si>
  <si>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</si>
  <si>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</si>
  <si>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</si>
  <si>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</si>
  <si>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</si>
  <si>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</si>
  <si>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</si>
  <si>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</si>
  <si>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</si>
  <si>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</si>
  <si>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</si>
  <si>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</si>
  <si>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</si>
  <si>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</si>
  <si>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</si>
  <si>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</si>
  <si>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</si>
  <si>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</si>
  <si>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</si>
  <si>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</si>
  <si>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</si>
  <si>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</si>
  <si>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</si>
  <si>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</si>
  <si>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</si>
  <si>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</si>
  <si>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</si>
  <si>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</si>
  <si>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</si>
  <si>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</si>
  <si>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</si>
  <si>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</si>
  <si>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</si>
  <si>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</si>
  <si>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</si>
  <si>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</si>
  <si>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</si>
  <si>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</si>
  <si>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</si>
  <si>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</si>
  <si>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</si>
  <si>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</si>
  <si>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</si>
  <si>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</si>
  <si>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</si>
  <si>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</si>
  <si>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</si>
  <si>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</si>
  <si>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</si>
  <si>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</si>
  <si>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</si>
  <si>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</si>
  <si>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</si>
  <si>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</si>
  <si>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</si>
  <si>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</si>
  <si>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</si>
  <si>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</si>
  <si>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</si>
  <si>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</si>
  <si>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</si>
  <si>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</si>
  <si>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</si>
  <si>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</si>
  <si>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</si>
  <si>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</si>
  <si>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</si>
  <si>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</si>
  <si>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</si>
  <si>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</si>
  <si>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</si>
  <si>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</si>
  <si>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</si>
  <si>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</si>
  <si>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</si>
  <si>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</si>
  <si>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</si>
  <si>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</si>
  <si>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</si>
  <si>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</si>
  <si>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</si>
  <si>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</si>
  <si>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</si>
  <si>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</si>
  <si>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</si>
  <si>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</si>
  <si>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</si>
  <si>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</si>
  <si>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</si>
  <si>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</si>
  <si>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</si>
  <si>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</si>
  <si>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</si>
  <si>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</si>
  <si>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</si>
  <si>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</si>
  <si>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</si>
  <si>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</si>
  <si>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</si>
  <si>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</si>
  <si>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</si>
  <si>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</si>
  <si>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</si>
  <si>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</si>
  <si>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</si>
  <si>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</si>
  <si>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</si>
  <si>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</si>
  <si>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</si>
  <si>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</si>
  <si>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</si>
  <si>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</si>
  <si>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</si>
  <si>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</si>
  <si>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</si>
  <si>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</si>
  <si>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</si>
  <si>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</si>
  <si>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</si>
  <si>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</si>
  <si>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</si>
  <si>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</si>
  <si>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</si>
  <si>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</si>
  <si>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</si>
  <si>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</si>
  <si>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</si>
  <si>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</si>
  <si>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</si>
  <si>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</si>
  <si>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</si>
  <si>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</si>
  <si>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</si>
  <si>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</si>
  <si>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</si>
  <si>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</si>
  <si>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</si>
  <si>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</si>
  <si>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</si>
  <si>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</si>
  <si>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</si>
  <si>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</si>
  <si>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</si>
  <si>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</si>
  <si>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</si>
  <si>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</si>
  <si>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</si>
  <si>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</si>
  <si>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</si>
  <si>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</si>
  <si>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</si>
  <si>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</si>
  <si>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</si>
  <si>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</si>
  <si>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</si>
  <si>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</si>
  <si>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</si>
  <si>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</si>
  <si>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</si>
  <si>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</si>
  <si>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</si>
  <si>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</si>
  <si>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</si>
  <si>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</si>
  <si>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</si>
  <si>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</si>
  <si>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</si>
  <si>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</si>
  <si>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</si>
  <si>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</si>
  <si>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</si>
  <si>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</si>
  <si>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</si>
  <si>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</si>
  <si>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</si>
  <si>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</si>
  <si>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</si>
  <si>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</si>
  <si>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</si>
  <si>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</si>
  <si>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</si>
  <si>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</si>
  <si>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</si>
  <si>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</si>
  <si>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</si>
  <si>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</si>
  <si>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</si>
  <si>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</si>
  <si>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</si>
  <si>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</si>
  <si>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</si>
  <si>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</si>
  <si>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</si>
  <si>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</si>
  <si>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</si>
  <si>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</si>
  <si>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</si>
  <si>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</si>
  <si>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</si>
  <si>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</si>
  <si>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</si>
  <si>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</si>
  <si>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</si>
  <si>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</si>
  <si>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</si>
  <si>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</si>
  <si>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</si>
  <si>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</si>
  <si>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</si>
  <si>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</si>
  <si>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</si>
  <si>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</si>
  <si>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</si>
  <si>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</si>
  <si>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</si>
  <si>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</si>
  <si>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</si>
  <si>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</si>
  <si>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</si>
  <si>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</si>
  <si>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</si>
  <si>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</si>
  <si>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</si>
  <si>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</si>
  <si>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</si>
  <si>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</si>
  <si>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</si>
  <si>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</si>
  <si>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</si>
  <si>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</si>
  <si>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</si>
  <si>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</si>
  <si>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</si>
  <si>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</si>
  <si>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</si>
  <si>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</si>
  <si>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</si>
  <si>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</si>
  <si>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</si>
  <si>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</si>
  <si>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</si>
  <si>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</si>
  <si>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</si>
  <si>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</si>
  <si>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</si>
  <si>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</si>
  <si>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</si>
  <si>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</si>
  <si>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</si>
  <si>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</si>
  <si>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</si>
  <si>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</si>
  <si>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</si>
  <si>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</si>
  <si>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</si>
  <si>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</si>
  <si>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</si>
  <si>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</si>
  <si>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</si>
  <si>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</si>
  <si>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</si>
  <si>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</si>
  <si>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</si>
  <si>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</si>
  <si>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</si>
  <si>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</si>
  <si>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</si>
  <si>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</si>
  <si>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</si>
  <si>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</si>
  <si>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</si>
  <si>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</si>
  <si>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</si>
  <si>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</si>
  <si>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</si>
  <si>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</si>
  <si>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</si>
  <si>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</si>
  <si>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</si>
  <si>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</si>
  <si>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</si>
  <si>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</si>
  <si>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</si>
  <si>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</si>
  <si>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</si>
  <si>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</si>
  <si>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</si>
  <si>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</si>
  <si>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</si>
  <si>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</si>
  <si>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</si>
  <si>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</si>
  <si>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</si>
  <si>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</si>
  <si>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</si>
  <si>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</si>
  <si>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</si>
  <si>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</si>
  <si>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</si>
  <si>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</si>
  <si>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</si>
  <si>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</si>
  <si>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</si>
  <si>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</si>
  <si>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</si>
  <si>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</si>
  <si>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</si>
  <si>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</si>
  <si>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</si>
  <si>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</si>
  <si>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</si>
  <si>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</si>
  <si>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</si>
  <si>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</si>
  <si>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</si>
  <si>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</si>
  <si>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</si>
  <si>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</si>
  <si>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</si>
  <si>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</si>
  <si>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</si>
  <si>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</si>
  <si>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</si>
  <si>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</si>
  <si>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</si>
  <si>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</si>
  <si>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</si>
  <si>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</si>
  <si>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</si>
  <si>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</si>
  <si>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</si>
  <si>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</si>
  <si>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</si>
  <si>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</si>
  <si>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</si>
  <si>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</si>
  <si>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</si>
  <si>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</si>
  <si>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</si>
  <si>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</si>
  <si>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</si>
  <si>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</si>
  <si>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</si>
  <si>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</si>
  <si>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</si>
  <si>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</si>
  <si>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</si>
  <si>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</si>
  <si>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</si>
  <si>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</si>
  <si>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</si>
  <si>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</si>
  <si>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</si>
  <si>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</si>
  <si>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</si>
  <si>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</si>
  <si>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</si>
  <si>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</si>
  <si>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</si>
  <si>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</si>
  <si>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</si>
  <si>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</si>
  <si>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</si>
  <si>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</si>
  <si>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</si>
  <si>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</si>
  <si>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</si>
  <si>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</si>
  <si>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</si>
  <si>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</si>
  <si>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</si>
  <si>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</si>
  <si>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</si>
  <si>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</si>
  <si>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</si>
  <si>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</si>
  <si>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</si>
  <si>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</si>
  <si>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</si>
  <si>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</si>
  <si>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</si>
  <si>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</si>
  <si>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</si>
  <si>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</si>
  <si>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</si>
  <si>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</si>
  <si>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</si>
  <si>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</si>
  <si>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</si>
  <si>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</si>
  <si>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</si>
  <si>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</si>
  <si>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</si>
  <si>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</si>
  <si>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</si>
  <si>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</si>
  <si>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</si>
  <si>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</si>
  <si>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</si>
  <si>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</si>
  <si>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</si>
  <si>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</si>
  <si>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</si>
  <si>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</si>
  <si>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</si>
  <si>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</si>
  <si>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</si>
  <si>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</si>
  <si>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</si>
  <si>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</si>
  <si>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</si>
  <si>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</si>
  <si>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</si>
  <si>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</si>
  <si>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</si>
  <si>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</si>
  <si>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</si>
  <si>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</si>
  <si>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</si>
  <si>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</si>
  <si>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</si>
  <si>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</si>
  <si>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</si>
  <si>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</si>
  <si>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</si>
  <si>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</si>
  <si>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</si>
  <si>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</si>
  <si>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</si>
  <si>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</si>
  <si>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</si>
  <si>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</si>
  <si>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</si>
  <si>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</si>
  <si>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</si>
  <si>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</si>
  <si>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</si>
  <si>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</si>
  <si>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</si>
  <si>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</si>
  <si>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</si>
  <si>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</si>
  <si>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</si>
  <si>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</si>
  <si>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</si>
  <si>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</si>
  <si>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</si>
  <si>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</si>
  <si>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</si>
  <si>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</si>
  <si>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</si>
  <si>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</si>
  <si>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</si>
  <si>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</si>
  <si>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</si>
  <si>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</si>
  <si>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</si>
  <si>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</si>
  <si>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</si>
  <si>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</si>
  <si>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</si>
  <si>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</si>
  <si>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</si>
  <si>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</si>
  <si>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</si>
  <si>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</si>
  <si>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</si>
  <si>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</si>
  <si>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</si>
  <si>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</si>
  <si>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</si>
  <si>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</si>
  <si>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</si>
  <si>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</si>
  <si>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</si>
  <si>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</si>
  <si>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</si>
  <si>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</si>
  <si>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</si>
  <si>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</si>
  <si>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</si>
  <si>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</si>
  <si>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</si>
  <si>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</si>
  <si>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</si>
  <si>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</si>
  <si>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</si>
  <si>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</si>
  <si>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</si>
  <si>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</si>
  <si>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</si>
  <si>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</si>
  <si>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</si>
  <si>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</si>
  <si>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</si>
  <si>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</si>
  <si>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</si>
  <si>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</si>
  <si>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</si>
  <si>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</si>
  <si>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</si>
  <si>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</si>
  <si>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</si>
  <si>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</si>
  <si>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</si>
  <si>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</si>
  <si>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</si>
  <si>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</si>
  <si>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</si>
  <si>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</si>
  <si>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</si>
  <si>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</si>
  <si>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</si>
  <si>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</si>
  <si>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</si>
  <si>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</si>
  <si>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</si>
  <si>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</si>
  <si>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</si>
  <si>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</si>
  <si>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</si>
  <si>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</si>
  <si>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</si>
  <si>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</si>
  <si>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</si>
  <si>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</si>
  <si>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</si>
  <si>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</si>
  <si>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</si>
  <si>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</si>
  <si>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</si>
  <si>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</si>
  <si>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</si>
  <si>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</si>
  <si>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</si>
  <si>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</si>
  <si>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</si>
  <si>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</si>
  <si>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</si>
  <si>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</si>
  <si>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</si>
  <si>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</si>
  <si>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</si>
  <si>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</si>
  <si>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</si>
  <si>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</si>
  <si>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</si>
  <si>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</si>
  <si>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</si>
  <si>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</si>
  <si>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</si>
  <si>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</si>
  <si>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</si>
  <si>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</si>
  <si>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</si>
  <si>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</si>
  <si>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</si>
  <si>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</si>
  <si>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</si>
  <si>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</si>
  <si>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</si>
  <si>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</si>
  <si>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</si>
  <si>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</si>
  <si>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</si>
  <si>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</si>
  <si>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</si>
  <si>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</si>
  <si>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</si>
  <si>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</si>
  <si>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</si>
  <si>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</si>
  <si>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</si>
  <si>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</si>
  <si>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</si>
  <si>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</si>
  <si>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</si>
  <si>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</si>
  <si>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</si>
  <si>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</si>
  <si>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</si>
  <si>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</si>
  <si>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</si>
  <si>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</si>
  <si>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</si>
  <si>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</si>
  <si>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</si>
  <si>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</si>
  <si>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</si>
  <si>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</si>
  <si>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</si>
  <si>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</si>
  <si>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</si>
  <si>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</si>
  <si>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</si>
  <si>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</si>
  <si>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</si>
  <si>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</si>
  <si>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</si>
  <si>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</si>
  <si>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</si>
  <si>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</si>
  <si>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</si>
  <si>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</si>
  <si>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</si>
  <si>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</si>
  <si>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</si>
  <si>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</si>
  <si>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</si>
  <si>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</si>
  <si>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</si>
  <si>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</si>
  <si>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</si>
  <si>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</si>
  <si>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</si>
  <si>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</si>
  <si>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</si>
  <si>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</si>
  <si>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</si>
  <si>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</si>
  <si>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</si>
  <si>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</si>
  <si>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</si>
  <si>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</si>
  <si>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</si>
  <si>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</si>
  <si>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</si>
  <si>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</si>
  <si>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</si>
  <si>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</si>
  <si>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</si>
  <si>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</si>
  <si>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</si>
  <si>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</si>
  <si>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</si>
  <si>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</si>
  <si>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</si>
  <si>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</si>
  <si>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</si>
  <si>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</si>
  <si>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</si>
  <si>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</si>
  <si>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</si>
  <si>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</si>
  <si>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</si>
  <si>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</si>
  <si>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</si>
  <si>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</si>
  <si>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</si>
  <si>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</si>
  <si>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</si>
  <si>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</si>
  <si>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</si>
  <si>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</si>
  <si>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</si>
  <si>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</si>
  <si>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</si>
  <si>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</si>
  <si>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</si>
  <si>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</si>
  <si>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</si>
  <si>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</si>
  <si>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</si>
  <si>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</si>
  <si>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</si>
  <si>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</si>
  <si>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</si>
  <si>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</si>
  <si>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</si>
  <si>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</si>
  <si>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</si>
  <si>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</si>
  <si>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</si>
  <si>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</si>
  <si>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</si>
  <si>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</si>
  <si>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</si>
  <si>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</si>
  <si>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</si>
  <si>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</si>
  <si>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</si>
  <si>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</si>
  <si>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</si>
  <si>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</si>
  <si>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</si>
  <si>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</si>
  <si>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</si>
  <si>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</si>
  <si>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</si>
  <si>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</si>
  <si>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</si>
  <si>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</si>
  <si>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</si>
  <si>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</si>
  <si>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</si>
  <si>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</si>
  <si>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</si>
  <si>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</si>
  <si>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</si>
  <si>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</si>
  <si>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</si>
  <si>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</si>
  <si>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</si>
  <si>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</si>
  <si>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</si>
  <si>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</si>
  <si>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</si>
  <si>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</si>
  <si>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</si>
  <si>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</si>
  <si>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</si>
  <si>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</si>
  <si>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</si>
  <si>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</si>
  <si>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</si>
  <si>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</si>
  <si>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</si>
  <si>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</si>
  <si>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</si>
  <si>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</si>
  <si>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</si>
  <si>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</si>
  <si>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</si>
  <si>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</si>
  <si>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</si>
  <si>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</si>
  <si>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</si>
  <si>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</si>
  <si>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</si>
  <si>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</si>
  <si>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</si>
  <si>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</si>
  <si>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</si>
  <si>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</si>
  <si>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</si>
  <si>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</si>
  <si>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</si>
  <si>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</si>
  <si>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</si>
  <si>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</si>
  <si>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</si>
  <si>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</si>
  <si>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</si>
  <si>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</si>
  <si>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</si>
  <si>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</si>
  <si>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</si>
  <si>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</si>
  <si>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</si>
  <si>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</si>
  <si>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</si>
  <si>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</si>
  <si>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</si>
  <si>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</si>
  <si>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</si>
  <si>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</si>
  <si>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</si>
  <si>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</si>
  <si>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</si>
  <si>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</si>
  <si>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</si>
  <si>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</si>
  <si>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</si>
  <si>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</si>
  <si>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</si>
  <si>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</si>
  <si>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</si>
  <si>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</si>
  <si>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</si>
  <si>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</si>
  <si>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</si>
  <si>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</si>
  <si>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</si>
  <si>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</si>
  <si>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</si>
  <si>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</si>
  <si>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</si>
  <si>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</si>
  <si>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</si>
  <si>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</si>
  <si>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</si>
  <si>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</si>
  <si>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</si>
  <si>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</si>
  <si>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</si>
  <si>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</si>
  <si>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</si>
  <si>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</si>
  <si>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</si>
  <si>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</si>
  <si>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</si>
  <si>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</si>
  <si>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</si>
  <si>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</si>
  <si>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</si>
  <si>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</si>
  <si>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</si>
  <si>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</si>
  <si>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</si>
  <si>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</si>
  <si>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</si>
  <si>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</si>
  <si>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</si>
  <si>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</si>
  <si>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</si>
  <si>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</si>
  <si>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</si>
  <si>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</si>
  <si>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</si>
  <si>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</si>
  <si>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</si>
  <si>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</si>
  <si>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</si>
  <si>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</si>
  <si>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</si>
  <si>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</si>
  <si>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</si>
  <si>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</si>
  <si>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</si>
  <si>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</si>
  <si>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</si>
  <si>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</si>
  <si>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</si>
  <si>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</si>
  <si>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</si>
  <si>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</si>
  <si>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</si>
  <si>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</si>
  <si>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</si>
  <si>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</si>
  <si>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</si>
  <si>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</si>
  <si>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</si>
  <si>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</si>
  <si>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</si>
  <si>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</si>
  <si>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</si>
  <si>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</si>
  <si>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</si>
  <si>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</si>
  <si>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</si>
  <si>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</si>
  <si>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</si>
  <si>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</si>
  <si>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</si>
  <si>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</si>
  <si>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</si>
  <si>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</si>
  <si>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</si>
  <si>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</si>
  <si>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</si>
  <si>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</si>
  <si>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</si>
  <si>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</si>
  <si>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</si>
  <si>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</si>
  <si>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</si>
  <si>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</si>
  <si>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</si>
  <si>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</si>
  <si>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</si>
  <si>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</si>
  <si>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</si>
  <si>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</si>
  <si>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</si>
  <si>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</si>
  <si>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</si>
  <si>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</si>
  <si>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</si>
  <si>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</si>
  <si>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</si>
  <si>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</si>
  <si>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</si>
  <si>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</si>
  <si>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</si>
  <si>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</si>
  <si>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</si>
  <si>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</si>
  <si>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</si>
  <si>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</si>
  <si>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</si>
  <si>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</si>
  <si>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</si>
  <si>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</si>
  <si>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</si>
  <si>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</si>
  <si>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</si>
  <si>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</si>
  <si>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</si>
  <si>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</si>
  <si>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</si>
  <si>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</si>
  <si>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</si>
  <si>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</si>
  <si>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</si>
  <si>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</si>
  <si>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</si>
  <si>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</si>
  <si>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</si>
  <si>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</si>
  <si>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</si>
  <si>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</si>
  <si>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</si>
  <si>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</si>
  <si>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</si>
  <si>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</si>
  <si>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</si>
  <si>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</si>
  <si>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</si>
  <si>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</si>
  <si>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</si>
  <si>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</si>
  <si>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</si>
  <si>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</si>
  <si>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</si>
  <si>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</si>
  <si>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</si>
  <si>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</si>
  <si>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</si>
  <si>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</si>
  <si>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</si>
  <si>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</si>
  <si>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</si>
  <si>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</si>
  <si>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</si>
  <si>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</si>
  <si>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</si>
  <si>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</si>
  <si>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</si>
  <si>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</si>
  <si>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</si>
  <si>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</si>
  <si>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</si>
  <si>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</si>
  <si>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</si>
  <si>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</si>
  <si>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</si>
  <si>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</si>
  <si>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</si>
  <si>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</si>
  <si>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</si>
  <si>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</si>
  <si>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</si>
  <si>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</si>
  <si>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</si>
  <si>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</si>
  <si>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</si>
  <si>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</si>
  <si>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</si>
  <si>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</si>
  <si>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</si>
  <si>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</si>
  <si>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</si>
  <si>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</si>
  <si>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</si>
  <si>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</si>
  <si>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</si>
  <si>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</si>
  <si>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</si>
  <si>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</si>
  <si>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</si>
  <si>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</si>
  <si>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</si>
  <si>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</si>
  <si>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</si>
  <si>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</si>
  <si>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</si>
  <si>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</si>
  <si>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</si>
  <si>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</si>
  <si>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</si>
  <si>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</si>
  <si>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</si>
  <si>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</si>
  <si>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</si>
  <si>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</si>
  <si>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</si>
  <si>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</si>
  <si>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</si>
  <si>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</si>
  <si>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</si>
  <si>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</si>
  <si>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</si>
  <si>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</si>
  <si>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</si>
  <si>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</si>
  <si>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</si>
  <si>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</si>
  <si>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</si>
  <si>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</si>
  <si>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</si>
  <si>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</si>
  <si>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</si>
  <si>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</si>
  <si>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</si>
  <si>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</si>
  <si>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</si>
  <si>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</si>
  <si>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</si>
  <si>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</si>
  <si>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</si>
  <si>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</si>
  <si>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</si>
  <si>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</si>
  <si>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</si>
  <si>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</si>
  <si>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</si>
  <si>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</si>
  <si>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</si>
  <si>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</si>
  <si>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</si>
  <si>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</si>
  <si>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</si>
  <si>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</si>
  <si>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</si>
  <si>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</si>
  <si>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</si>
  <si>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</si>
  <si>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</si>
  <si>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</si>
  <si>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</si>
  <si>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</si>
  <si>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</si>
  <si>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</si>
  <si>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</si>
  <si>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</si>
  <si>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</si>
  <si>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</si>
  <si>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</si>
  <si>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</si>
  <si>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</si>
  <si>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</si>
  <si>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</si>
  <si>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</si>
  <si>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</si>
  <si>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</si>
  <si>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</si>
  <si>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</si>
  <si>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</si>
  <si>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</si>
  <si>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</si>
  <si>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</si>
  <si>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</si>
  <si>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</si>
  <si>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</si>
  <si>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</si>
  <si>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</si>
  <si>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</si>
  <si>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</si>
  <si>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</si>
  <si>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</si>
  <si>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</si>
  <si>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</si>
  <si>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</si>
  <si>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</si>
  <si>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</si>
  <si>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</si>
  <si>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</si>
  <si>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</si>
  <si>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</si>
  <si>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</si>
  <si>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</si>
  <si>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</si>
  <si>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</si>
  <si>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</si>
  <si>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</si>
  <si>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</si>
  <si>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</si>
  <si>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</si>
  <si>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</si>
  <si>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</si>
  <si>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</si>
  <si>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</si>
  <si>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</si>
  <si>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</si>
  <si>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</si>
  <si>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</si>
  <si>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</si>
  <si>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</si>
  <si>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</si>
  <si>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</si>
  <si>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</si>
  <si>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</si>
  <si>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</si>
  <si>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</si>
  <si>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</si>
  <si>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</si>
  <si>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</si>
  <si>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</si>
  <si>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</si>
  <si>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</si>
  <si>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</si>
  <si>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</si>
  <si>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</si>
  <si>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</si>
  <si>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</si>
  <si>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</si>
  <si>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</si>
  <si>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</si>
  <si>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</si>
  <si>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</si>
  <si>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</si>
  <si>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</si>
  <si>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</si>
  <si>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</si>
  <si>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</si>
  <si>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</si>
  <si>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</si>
  <si>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</si>
  <si>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</si>
  <si>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</si>
  <si>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</si>
  <si>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</si>
  <si>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</si>
  <si>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</si>
  <si>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</si>
  <si>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</si>
  <si>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</si>
  <si>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</si>
  <si>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</si>
  <si>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</si>
  <si>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</si>
  <si>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</si>
  <si>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</si>
  <si>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</si>
  <si>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</si>
  <si>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</si>
  <si>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</si>
  <si>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</si>
  <si>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</si>
  <si>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</si>
  <si>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</si>
  <si>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</si>
  <si>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</si>
  <si>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</si>
  <si>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</si>
  <si>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</si>
  <si>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</si>
  <si>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</si>
  <si>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</si>
  <si>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</si>
  <si>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</si>
  <si>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</si>
  <si>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</si>
  <si>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</si>
  <si>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</si>
  <si>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</si>
  <si>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</si>
  <si>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</si>
  <si>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</si>
  <si>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</si>
  <si>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</si>
  <si>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</si>
  <si>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</si>
  <si>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</si>
  <si>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</si>
  <si>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</si>
  <si>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</si>
  <si>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</si>
  <si>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</si>
  <si>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</si>
  <si>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</si>
  <si>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</si>
  <si>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</si>
  <si>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</si>
  <si>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</si>
  <si>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</si>
  <si>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</si>
  <si>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</si>
  <si>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</si>
  <si>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</si>
  <si>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</si>
  <si>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</si>
  <si>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</si>
  <si>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</si>
  <si>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</si>
  <si>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</si>
  <si>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</si>
  <si>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</si>
  <si>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</si>
  <si>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</si>
  <si>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</si>
  <si>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</si>
  <si>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</si>
  <si>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</si>
  <si>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</si>
  <si>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</si>
  <si>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</si>
  <si>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</si>
  <si>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</si>
  <si>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</si>
  <si>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</si>
  <si>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</si>
  <si>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</si>
  <si>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</si>
  <si>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</si>
  <si>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</si>
  <si>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</si>
  <si>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</si>
  <si>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</si>
  <si>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</si>
  <si>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</si>
  <si>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</si>
  <si>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</si>
  <si>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</si>
  <si>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</si>
  <si>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</si>
  <si>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</si>
  <si>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</si>
  <si>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</si>
  <si>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</si>
  <si>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</si>
  <si>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</si>
  <si>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</si>
  <si>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</si>
  <si>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</si>
  <si>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</si>
  <si>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</si>
  <si>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</si>
  <si>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</si>
  <si>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</si>
  <si>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</si>
  <si>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</si>
  <si>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</si>
  <si>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</si>
  <si>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</si>
  <si>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</si>
  <si>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</si>
  <si>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</si>
  <si>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</si>
  <si>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</si>
  <si>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</si>
  <si>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</si>
  <si>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</si>
  <si>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</si>
  <si>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</si>
  <si>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</si>
  <si>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</si>
  <si>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</si>
  <si>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</si>
  <si>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</si>
  <si>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</si>
  <si>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</si>
  <si>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</si>
  <si>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</si>
  <si>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</si>
  <si>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</si>
  <si>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</si>
  <si>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</si>
  <si>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</si>
  <si>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</si>
  <si>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</si>
  <si>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</si>
  <si>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</si>
  <si>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</si>
  <si>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</si>
  <si>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</si>
  <si>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</si>
  <si>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</si>
  <si>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</si>
  <si>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</si>
  <si>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</si>
  <si>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</si>
  <si>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</si>
  <si>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</si>
  <si>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</si>
  <si>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</si>
  <si>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</si>
  <si>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</si>
  <si>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</si>
  <si>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</si>
  <si>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</si>
  <si>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</si>
  <si>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</si>
  <si>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</si>
  <si>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</si>
  <si>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</si>
  <si>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</si>
  <si>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</si>
  <si>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</si>
  <si>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</si>
  <si>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</si>
  <si>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</si>
  <si>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</si>
  <si>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</si>
  <si>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</si>
  <si>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</si>
  <si>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</si>
  <si>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</si>
  <si>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</si>
  <si>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</si>
  <si>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</si>
  <si>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</si>
  <si>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</si>
  <si>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</si>
  <si>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</si>
  <si>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</si>
  <si>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</si>
  <si>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</si>
  <si>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</si>
  <si>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</si>
  <si>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</si>
  <si>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</si>
  <si>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</si>
  <si>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</si>
  <si>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</si>
  <si>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</si>
  <si>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</si>
  <si>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</si>
  <si>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</si>
  <si>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</si>
  <si>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</si>
  <si>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</si>
  <si>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</si>
  <si>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</si>
  <si>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</si>
  <si>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</si>
  <si>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</si>
  <si>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</si>
  <si>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</si>
  <si>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</si>
  <si>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</si>
  <si>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</si>
  <si>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</si>
  <si>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</si>
  <si>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</si>
  <si>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</si>
  <si>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</si>
  <si>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</si>
  <si>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</si>
  <si>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</si>
  <si>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</si>
  <si>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</si>
  <si>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</si>
  <si>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</si>
  <si>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</si>
  <si>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</si>
  <si>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</si>
  <si>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</si>
  <si>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</si>
  <si>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</si>
  <si>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</si>
  <si>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</si>
  <si>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</si>
  <si>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</si>
  <si>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</si>
  <si>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</si>
  <si>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</si>
  <si>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</si>
  <si>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</si>
  <si>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</si>
  <si>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</si>
  <si>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</si>
  <si>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</si>
  <si>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</si>
  <si>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</si>
  <si>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</si>
  <si>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</si>
  <si>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</si>
  <si>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</si>
  <si>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</si>
  <si>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</si>
  <si>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</si>
  <si>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</si>
  <si>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</si>
  <si>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</si>
  <si>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</si>
  <si>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</si>
  <si>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</si>
  <si>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</si>
  <si>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</si>
  <si>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</si>
  <si>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</si>
  <si>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</si>
  <si>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</si>
  <si>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</si>
  <si>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</si>
  <si>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</si>
  <si>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</si>
  <si>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</si>
  <si>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</si>
  <si>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</si>
  <si>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</si>
  <si>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</si>
  <si>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</si>
  <si>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</si>
  <si>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</si>
  <si>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</si>
  <si>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</si>
  <si>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</si>
  <si>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</si>
  <si>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</si>
  <si>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</si>
  <si>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</si>
  <si>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</si>
  <si>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</si>
  <si>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</si>
  <si>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</si>
  <si>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</si>
  <si>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</si>
  <si>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</si>
  <si>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</si>
  <si>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</si>
  <si>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</si>
  <si>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</si>
  <si>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</si>
  <si>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</si>
  <si>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</si>
  <si>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</si>
  <si>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</si>
  <si>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</si>
  <si>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</si>
  <si>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</si>
  <si>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</si>
  <si>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</si>
  <si>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</si>
  <si>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</si>
  <si>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</si>
  <si>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</si>
  <si>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</si>
  <si>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</si>
  <si>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</si>
  <si>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</si>
  <si>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</si>
  <si>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</si>
  <si>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</si>
  <si>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</si>
  <si>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</si>
  <si>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</si>
  <si>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</si>
  <si>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</si>
  <si>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</si>
  <si>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</si>
  <si>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</si>
  <si>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</si>
  <si>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</si>
  <si>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</si>
  <si>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</si>
  <si>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</si>
  <si>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</si>
  <si>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</si>
  <si>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</si>
  <si>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</si>
  <si>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</si>
  <si>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</si>
  <si>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</si>
  <si>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</si>
  <si>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</si>
  <si>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</si>
  <si>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</si>
  <si>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</si>
  <si>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</si>
  <si>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</si>
  <si>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</si>
  <si>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</si>
  <si>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</si>
  <si>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</si>
  <si>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</si>
  <si>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</si>
  <si>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</si>
  <si>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</si>
  <si>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</si>
  <si>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</si>
  <si>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</si>
  <si>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</si>
  <si>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</si>
  <si>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</si>
  <si>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</si>
  <si>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</si>
  <si>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</si>
  <si>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</si>
  <si>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</si>
  <si>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</si>
  <si>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</si>
  <si>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</si>
  <si>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</si>
  <si>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</si>
  <si>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</si>
  <si>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</si>
  <si>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</si>
  <si>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</si>
  <si>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</si>
  <si>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</si>
  <si>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</si>
  <si>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</si>
  <si>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</si>
  <si>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</si>
  <si>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</si>
  <si>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</si>
  <si>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</si>
  <si>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</si>
  <si>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</si>
  <si>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</si>
  <si>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</si>
  <si>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</si>
  <si>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</si>
  <si>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</si>
  <si>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</si>
  <si>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</si>
  <si>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</si>
  <si>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</si>
  <si>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</si>
  <si>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</si>
  <si>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</si>
  <si>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</si>
  <si>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</si>
  <si>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</si>
  <si>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</si>
  <si>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</si>
  <si>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</si>
  <si>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</si>
  <si>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</si>
  <si>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</si>
  <si>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</si>
  <si>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</si>
  <si>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</si>
  <si>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</si>
  <si>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</si>
  <si>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</si>
  <si>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</si>
  <si>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</si>
  <si>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</si>
  <si>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</si>
  <si>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</si>
  <si>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</si>
  <si>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</si>
  <si>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</si>
  <si>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</si>
  <si>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</si>
  <si>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</si>
  <si>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</si>
  <si>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</si>
  <si>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</si>
  <si>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</si>
  <si>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</si>
  <si>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</si>
  <si>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</si>
  <si>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</si>
  <si>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</si>
  <si>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</si>
  <si>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</si>
  <si>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</si>
  <si>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</si>
  <si>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</si>
  <si>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</si>
  <si>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</si>
  <si>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</si>
  <si>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</si>
  <si>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</si>
  <si>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</si>
  <si>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</si>
  <si>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</si>
  <si>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</si>
  <si>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</si>
  <si>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</si>
  <si>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</si>
  <si>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</si>
  <si>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</si>
  <si>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</si>
  <si>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</si>
  <si>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</si>
  <si>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</si>
  <si>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</si>
  <si>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</si>
  <si>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</si>
  <si>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</si>
  <si>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</si>
  <si>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</si>
  <si>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</si>
  <si>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</si>
  <si>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</si>
  <si>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</si>
  <si>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</si>
  <si>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</si>
  <si>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</si>
  <si>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</si>
  <si>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</si>
  <si>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</si>
  <si>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</si>
  <si>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</si>
  <si>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</si>
  <si>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</si>
  <si>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</si>
  <si>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</si>
  <si>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</si>
  <si>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</si>
  <si>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</si>
  <si>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</si>
  <si>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</si>
  <si>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</si>
  <si>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</si>
  <si>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</si>
  <si>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</si>
  <si>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</si>
  <si>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</si>
  <si>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</si>
  <si>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</si>
  <si>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</si>
  <si>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</si>
  <si>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</si>
  <si>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</si>
  <si>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</si>
  <si>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</si>
  <si>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</si>
  <si>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</si>
  <si>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</si>
  <si>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</si>
  <si>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</si>
  <si>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</si>
  <si>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</si>
  <si>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</si>
  <si>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</si>
  <si>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</si>
  <si>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</si>
  <si>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</si>
  <si>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</si>
  <si>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</si>
  <si>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</si>
  <si>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</si>
  <si>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</si>
  <si>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</si>
  <si>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</si>
  <si>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</si>
  <si>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</si>
  <si>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</si>
  <si>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</si>
  <si>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</si>
  <si>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</si>
  <si>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</si>
  <si>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</si>
  <si>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</si>
  <si>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</si>
  <si>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</si>
  <si>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</si>
  <si>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</si>
  <si>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</si>
  <si>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</si>
  <si>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</si>
  <si>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</si>
  <si>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</si>
  <si>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</si>
  <si>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</si>
  <si>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</si>
  <si>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</si>
  <si>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</si>
  <si>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</si>
  <si>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</si>
  <si>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</si>
  <si>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</si>
  <si>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</si>
  <si>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</si>
  <si>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</si>
  <si>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</si>
  <si>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</si>
  <si>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</si>
  <si>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</si>
  <si>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</si>
  <si>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</si>
  <si>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</si>
  <si>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</si>
  <si>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</si>
  <si>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</si>
  <si>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</si>
  <si>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</si>
  <si>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</si>
  <si>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</si>
  <si>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</si>
  <si>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</si>
  <si>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</si>
  <si>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</si>
  <si>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</si>
  <si>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</si>
  <si>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</si>
  <si>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</si>
  <si>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</si>
  <si>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</si>
  <si>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</si>
  <si>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</si>
  <si>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</si>
  <si>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</si>
  <si>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</si>
  <si>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</si>
  <si>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</si>
  <si>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</si>
  <si>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</si>
  <si>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</si>
  <si>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</si>
  <si>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</si>
  <si>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</si>
  <si>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</si>
  <si>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</si>
  <si>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</si>
  <si>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</si>
  <si>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</si>
  <si>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</si>
  <si>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</si>
  <si>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</si>
  <si>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</si>
  <si>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</si>
  <si>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</si>
  <si>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</si>
  <si>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</si>
  <si>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</si>
  <si>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</si>
  <si>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</si>
  <si>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</si>
  <si>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</si>
  <si>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</si>
  <si>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</si>
  <si>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</si>
  <si>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</si>
  <si>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</si>
  <si>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</si>
  <si>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</si>
  <si>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</si>
  <si>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</si>
  <si>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</si>
  <si>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</si>
  <si>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</si>
  <si>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</si>
  <si>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</si>
  <si>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</si>
  <si>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</si>
  <si>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</si>
  <si>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</si>
  <si>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</si>
  <si>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</si>
  <si>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</si>
  <si>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</si>
  <si>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</si>
  <si>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</si>
  <si>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</si>
  <si>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</si>
  <si>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</si>
  <si>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</si>
  <si>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</si>
  <si>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</si>
  <si>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</si>
  <si>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</si>
  <si>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</si>
  <si>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</si>
  <si>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</si>
  <si>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</si>
  <si>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</si>
  <si>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</si>
  <si>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</si>
  <si>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</si>
  <si>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</si>
  <si>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</si>
  <si>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</si>
  <si>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</si>
  <si>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</si>
  <si>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</si>
  <si>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</si>
  <si>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</si>
  <si>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</si>
  <si>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</si>
  <si>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</si>
  <si>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</si>
  <si>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</si>
  <si>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</si>
  <si>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</si>
  <si>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</si>
  <si>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</si>
  <si>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</si>
  <si>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</si>
  <si>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</si>
  <si>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</si>
  <si>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</si>
  <si>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</si>
  <si>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</si>
  <si>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</si>
  <si>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</si>
  <si>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</si>
  <si>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</si>
  <si>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</si>
  <si>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</si>
  <si>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</si>
  <si>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</si>
  <si>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</si>
  <si>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</si>
  <si>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</si>
  <si>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</si>
  <si>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</si>
  <si>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</si>
  <si>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</si>
  <si>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</si>
  <si>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</si>
  <si>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</si>
  <si>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</si>
  <si>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</si>
  <si>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</si>
  <si>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</si>
  <si>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</si>
  <si>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</si>
  <si>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</si>
  <si>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</si>
  <si>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</si>
  <si>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</si>
  <si>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</si>
  <si>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</si>
  <si>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</si>
  <si>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</si>
  <si>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</si>
  <si>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</si>
  <si>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</si>
  <si>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</si>
  <si>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</si>
  <si>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</si>
  <si>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</si>
  <si>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</si>
  <si>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</si>
  <si>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</si>
  <si>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</si>
  <si>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</si>
  <si>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</si>
  <si>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</si>
  <si>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</si>
  <si>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</si>
  <si>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</si>
  <si>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</si>
  <si>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</si>
  <si>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</si>
  <si>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</si>
  <si>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</si>
  <si>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</si>
  <si>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</si>
  <si>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</si>
  <si>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</si>
  <si>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</si>
  <si>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</si>
  <si>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</si>
  <si>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</si>
  <si>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</si>
  <si>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</si>
  <si>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</si>
  <si>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</si>
  <si>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</si>
  <si>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</si>
  <si>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</si>
  <si>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</si>
  <si>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</si>
  <si>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</si>
  <si>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</si>
  <si>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</si>
  <si>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</si>
  <si>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</si>
  <si>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</si>
  <si>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</si>
  <si>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</si>
  <si>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</si>
  <si>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</si>
  <si>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</si>
  <si>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</si>
  <si>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</si>
  <si>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</si>
  <si>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</si>
  <si>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</si>
  <si>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</si>
  <si>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</si>
  <si>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</si>
  <si>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</si>
  <si>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</si>
  <si>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</si>
  <si>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</si>
  <si>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</si>
  <si>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</si>
  <si>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</si>
  <si>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</si>
  <si>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</si>
  <si>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</si>
  <si>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</si>
  <si>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</si>
  <si>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</si>
  <si>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</si>
  <si>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</si>
  <si>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</si>
  <si>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</si>
  <si>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</si>
  <si>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</si>
  <si>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</si>
  <si>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</si>
  <si>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</si>
  <si>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</si>
  <si>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</si>
  <si>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</si>
  <si>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</si>
  <si>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</si>
  <si>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</si>
  <si>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</si>
  <si>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</si>
  <si>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</si>
  <si>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</si>
  <si>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</si>
  <si>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</si>
  <si>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</si>
  <si>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</si>
  <si>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</si>
  <si>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</si>
  <si>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</si>
  <si>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</si>
  <si>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</si>
  <si>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</si>
  <si>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</si>
  <si>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</si>
  <si>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</si>
  <si>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</si>
  <si>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</si>
  <si>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</si>
  <si>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</si>
  <si>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</si>
  <si>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</si>
  <si>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</si>
  <si>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</si>
  <si>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</si>
  <si>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</si>
  <si>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</si>
  <si>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</si>
  <si>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</si>
  <si>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</si>
  <si>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</si>
  <si>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</si>
  <si>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</si>
  <si>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</si>
  <si>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</si>
  <si>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</si>
  <si>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</si>
  <si>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</si>
  <si>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</si>
  <si>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</si>
  <si>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</si>
  <si>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</si>
  <si>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</si>
  <si>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</si>
  <si>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</si>
  <si>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</si>
  <si>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</si>
  <si>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</si>
  <si>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</si>
  <si>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</si>
  <si>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</si>
  <si>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</si>
  <si>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</si>
  <si>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</si>
  <si>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</si>
  <si>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</si>
  <si>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</si>
  <si>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</si>
  <si>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</si>
  <si>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</si>
  <si>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</si>
  <si>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</si>
  <si>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</si>
  <si>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</si>
  <si>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</si>
  <si>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</si>
  <si>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</si>
  <si>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</si>
  <si>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</si>
  <si>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</si>
  <si>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</si>
  <si>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</si>
  <si>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</si>
  <si>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</si>
  <si>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</si>
  <si>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</si>
  <si>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</si>
  <si>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</si>
  <si>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</si>
  <si>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</si>
  <si>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</si>
  <si>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</si>
  <si>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</si>
  <si>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</si>
  <si>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</si>
  <si>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</si>
  <si>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</si>
  <si>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</si>
  <si>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</si>
  <si>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</si>
  <si>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</si>
  <si>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</si>
  <si>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</si>
  <si>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</si>
  <si>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</si>
  <si>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</si>
  <si>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</si>
  <si>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</si>
  <si>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</si>
  <si>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</si>
  <si>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</si>
  <si>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</si>
  <si>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</si>
  <si>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</si>
  <si>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</si>
  <si>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</si>
  <si>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</si>
  <si>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</si>
  <si>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</si>
  <si>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</si>
  <si>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</si>
  <si>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</si>
  <si>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</si>
  <si>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</si>
  <si>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</si>
  <si>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</si>
  <si>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</si>
  <si>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</si>
  <si>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</si>
  <si>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</si>
  <si>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</si>
  <si>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</si>
  <si>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</si>
  <si>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</si>
  <si>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</si>
  <si>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</si>
  <si>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</si>
  <si>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</si>
  <si>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</si>
  <si>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</si>
  <si>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</si>
  <si>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</si>
  <si>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</si>
  <si>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</si>
  <si>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</si>
  <si>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</si>
  <si>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</si>
  <si>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</si>
  <si>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</si>
  <si>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</si>
  <si>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</si>
  <si>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</si>
  <si>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</si>
  <si>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</si>
  <si>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</si>
  <si>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</si>
  <si>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</si>
  <si>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</si>
  <si>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</si>
  <si>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</si>
  <si>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</si>
  <si>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</si>
  <si>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</si>
  <si>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</si>
  <si>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</si>
  <si>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</si>
  <si>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</si>
  <si>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</si>
  <si>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</si>
  <si>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</si>
  <si>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</si>
  <si>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</si>
  <si>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</si>
  <si>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</si>
  <si>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</si>
  <si>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</si>
  <si>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</si>
  <si>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</si>
  <si>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</si>
  <si>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</si>
  <si>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</si>
  <si>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</si>
  <si>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</si>
  <si>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</si>
  <si>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</si>
  <si>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</si>
  <si>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</si>
  <si>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</si>
  <si>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</si>
  <si>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</si>
  <si>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</si>
  <si>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</si>
  <si>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</si>
  <si>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</si>
  <si>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</si>
  <si>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</si>
  <si>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</si>
  <si>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</si>
  <si>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</si>
  <si>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</si>
  <si>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</si>
  <si>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</si>
  <si>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</si>
  <si>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</si>
  <si>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</si>
  <si>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</si>
  <si>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</si>
  <si>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</si>
  <si>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</si>
  <si>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</si>
  <si>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</si>
  <si>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</si>
  <si>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</si>
  <si>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</si>
  <si>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</si>
  <si>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</si>
  <si>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</si>
  <si>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</si>
  <si>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</si>
  <si>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</si>
  <si>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</si>
  <si>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</si>
  <si>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</si>
  <si>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</si>
  <si>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</si>
  <si>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</si>
  <si>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</si>
  <si>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</si>
  <si>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</si>
  <si>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</si>
  <si>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</si>
  <si>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</si>
  <si>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</si>
  <si>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</si>
  <si>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</si>
  <si>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</si>
  <si>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</si>
  <si>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</si>
  <si>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</si>
  <si>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</si>
  <si>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</si>
  <si>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</si>
  <si>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</si>
  <si>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</si>
  <si>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</si>
  <si>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</si>
  <si>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</si>
  <si>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</si>
  <si>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</si>
  <si>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</si>
  <si>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</si>
  <si>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</si>
  <si>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</si>
  <si>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</si>
  <si>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</si>
  <si>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</si>
  <si>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</si>
  <si>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</si>
  <si>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</si>
  <si>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</si>
  <si>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</si>
  <si>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</si>
  <si>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</si>
  <si>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</si>
  <si>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</si>
  <si>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</si>
  <si>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</si>
  <si>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</si>
  <si>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</si>
  <si>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</si>
  <si>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</si>
  <si>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</si>
  <si>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</si>
  <si>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</si>
  <si>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</si>
  <si>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</si>
  <si>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</si>
  <si>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</si>
  <si>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</si>
  <si>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</si>
  <si>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</si>
  <si>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</si>
  <si>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</si>
  <si>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</si>
  <si>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</si>
  <si>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</si>
  <si>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</si>
  <si>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</si>
  <si>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</si>
  <si>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</si>
  <si>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</si>
  <si>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</si>
  <si>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</si>
  <si>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</si>
  <si>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</si>
  <si>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</si>
  <si>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</si>
  <si>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</si>
  <si>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</si>
  <si>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</si>
  <si>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</si>
  <si>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</si>
  <si>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</si>
  <si>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</si>
  <si>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</si>
  <si>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</si>
  <si>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</si>
  <si>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</si>
  <si>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</si>
  <si>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</si>
  <si>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</si>
  <si>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</si>
  <si>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</si>
  <si>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</si>
  <si>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</si>
  <si>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</si>
  <si>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</si>
  <si>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</si>
  <si>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</si>
  <si>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</si>
  <si>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</si>
  <si>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</si>
  <si>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</si>
  <si>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</si>
  <si>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</si>
  <si>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</si>
  <si>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</si>
  <si>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</si>
  <si>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</si>
  <si>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</si>
  <si>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</si>
  <si>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</si>
  <si>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</si>
  <si>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</si>
  <si>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</si>
  <si>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</si>
  <si>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</si>
  <si>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</si>
  <si>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</si>
  <si>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</si>
  <si>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</si>
  <si>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</si>
  <si>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</si>
  <si>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</si>
  <si>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</si>
  <si>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</si>
  <si>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</si>
  <si>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</si>
  <si>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</si>
  <si>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</si>
  <si>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</si>
  <si>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</si>
  <si>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</si>
  <si>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</si>
  <si>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</si>
  <si>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</si>
  <si>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</si>
  <si>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</si>
  <si>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</si>
  <si>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</si>
  <si>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</si>
  <si>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</si>
  <si>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</si>
  <si>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</si>
  <si>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</si>
  <si>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</si>
  <si>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</si>
  <si>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</si>
  <si>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</si>
  <si>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</si>
  <si>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</si>
  <si>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</si>
  <si>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</si>
  <si>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</si>
  <si>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</si>
  <si>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</si>
  <si>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</si>
  <si>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</si>
  <si>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</si>
  <si>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</si>
  <si>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</si>
  <si>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</si>
  <si>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</si>
  <si>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</si>
  <si>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</si>
  <si>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</si>
  <si>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</si>
  <si>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</si>
  <si>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</si>
  <si>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</si>
  <si>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</si>
  <si>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</si>
  <si>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</si>
  <si>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</si>
  <si>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</si>
  <si>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</si>
  <si>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</si>
  <si>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</si>
  <si>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</si>
  <si>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</si>
  <si>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</si>
  <si>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</si>
  <si>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</si>
  <si>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</si>
  <si>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</si>
  <si>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</si>
  <si>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</si>
  <si>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</si>
  <si>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</si>
  <si>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</si>
  <si>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</si>
  <si>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</si>
  <si>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</si>
  <si>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</si>
  <si>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</si>
  <si>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</si>
  <si>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</si>
  <si>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</si>
  <si>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</si>
  <si>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</si>
  <si>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</si>
  <si>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</si>
  <si>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</si>
  <si>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</si>
  <si>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</si>
  <si>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</si>
  <si>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</si>
  <si>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</si>
  <si>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</si>
  <si>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</si>
  <si>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</si>
  <si>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</si>
  <si>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</si>
  <si>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</si>
  <si>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</si>
  <si>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</si>
  <si>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</si>
  <si>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</si>
  <si>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</si>
  <si>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</si>
  <si>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</si>
  <si>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</si>
  <si>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</si>
  <si>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</si>
  <si>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</si>
  <si>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</si>
  <si>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</si>
  <si>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</si>
  <si>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</si>
  <si>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</si>
  <si>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</si>
  <si>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</si>
  <si>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</si>
  <si>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</si>
  <si>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</si>
  <si>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</si>
  <si>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</si>
  <si>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</si>
  <si>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</si>
  <si>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</si>
  <si>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</si>
  <si>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</si>
  <si>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</si>
  <si>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</si>
  <si>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</si>
  <si>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</si>
  <si>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</si>
  <si>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</si>
  <si>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</si>
  <si>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</si>
  <si>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</si>
  <si>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</si>
  <si>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</si>
  <si>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</si>
  <si>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</si>
  <si>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</si>
  <si>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</si>
  <si>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</si>
  <si>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</si>
  <si>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</si>
  <si>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</si>
  <si>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</si>
  <si>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</si>
  <si>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</si>
  <si>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</si>
  <si>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</si>
  <si>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</si>
  <si>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</si>
  <si>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</si>
  <si>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</si>
  <si>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</si>
  <si>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</si>
  <si>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</si>
  <si>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</si>
  <si>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</si>
  <si>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</si>
  <si>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</si>
  <si>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</si>
  <si>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</si>
  <si>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</si>
  <si>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</si>
  <si>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</si>
  <si>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</si>
  <si>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</si>
  <si>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</si>
  <si>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</si>
  <si>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</si>
  <si>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</si>
  <si>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</si>
  <si>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</si>
  <si>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</si>
  <si>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</si>
  <si>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</si>
  <si>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</si>
  <si>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</si>
  <si>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</si>
  <si>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</si>
  <si>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</si>
  <si>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</si>
  <si>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</si>
  <si>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</si>
  <si>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</si>
  <si>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</si>
  <si>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</si>
  <si>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</si>
  <si>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</si>
  <si>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</si>
  <si>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</si>
  <si>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</si>
  <si>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</si>
  <si>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</si>
  <si>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</si>
  <si>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</si>
  <si>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</si>
  <si>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</si>
  <si>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</si>
  <si>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</si>
  <si>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</si>
  <si>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</si>
  <si>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</si>
  <si>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</si>
  <si>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</si>
  <si>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</si>
  <si>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</si>
  <si>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</si>
  <si>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</si>
  <si>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</si>
  <si>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</si>
  <si>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</si>
  <si>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</si>
  <si>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</si>
  <si>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</si>
  <si>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</si>
  <si>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</si>
  <si>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</si>
  <si>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</si>
  <si>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</si>
  <si>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</si>
  <si>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</si>
  <si>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</si>
  <si>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</si>
  <si>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</si>
  <si>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</si>
  <si>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</si>
  <si>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</si>
  <si>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</si>
  <si>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</si>
  <si>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</si>
  <si>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</si>
  <si>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</si>
  <si>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</si>
  <si>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</si>
  <si>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</si>
  <si>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</si>
  <si>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</si>
  <si>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</si>
  <si>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</si>
  <si>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</si>
  <si>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</si>
  <si>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</si>
  <si>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</si>
  <si>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</si>
  <si>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</si>
  <si>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</si>
  <si>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</si>
  <si>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</si>
  <si>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</si>
  <si>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</si>
  <si>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</si>
  <si>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</si>
  <si>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</si>
  <si>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</si>
  <si>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</si>
  <si>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</si>
  <si>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</si>
  <si>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</si>
  <si>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</si>
  <si>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</si>
  <si>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</si>
  <si>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</si>
  <si>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</si>
  <si>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</si>
  <si>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</si>
  <si>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</si>
  <si>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</si>
  <si>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</si>
  <si>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</si>
  <si>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</si>
  <si>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</si>
  <si>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</si>
  <si>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</si>
  <si>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</si>
  <si>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</si>
  <si>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</si>
  <si>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</si>
  <si>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</si>
  <si>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</si>
  <si>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</si>
  <si>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</si>
  <si>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</si>
  <si>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</si>
  <si>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</si>
  <si>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</si>
  <si>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</si>
  <si>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</si>
  <si>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</si>
  <si>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</si>
  <si>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</si>
  <si>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</si>
  <si>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</si>
  <si>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</si>
  <si>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</si>
  <si>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</si>
  <si>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</si>
  <si>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</si>
  <si>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</si>
  <si>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</si>
  <si>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</si>
  <si>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</si>
  <si>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</si>
  <si>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</si>
  <si>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</si>
  <si>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</si>
  <si>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</si>
  <si>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</si>
  <si>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</si>
  <si>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</si>
  <si>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</si>
  <si>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</si>
  <si>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</si>
  <si>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</si>
  <si>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</si>
  <si>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</si>
  <si>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</si>
  <si>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</si>
  <si>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</si>
  <si>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</si>
  <si>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</si>
  <si>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</si>
  <si>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</si>
  <si>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</si>
  <si>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</si>
  <si>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</si>
  <si>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</si>
  <si>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</si>
  <si>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</si>
  <si>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</si>
  <si>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</si>
  <si>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</si>
  <si>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</si>
  <si>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</si>
  <si>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</si>
  <si>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</si>
  <si>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</si>
  <si>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</si>
  <si>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</si>
  <si>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</si>
  <si>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</si>
  <si>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</si>
  <si>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</si>
  <si>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</si>
  <si>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</si>
  <si>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</si>
  <si>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</si>
  <si>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</si>
  <si>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</si>
  <si>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</si>
  <si>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</si>
  <si>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</si>
  <si>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</si>
  <si>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</si>
  <si>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</si>
  <si>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</si>
  <si>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</si>
  <si>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</si>
  <si>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</si>
  <si>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</si>
  <si>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</si>
  <si>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</si>
  <si>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</si>
  <si>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</si>
  <si>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</si>
  <si>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</si>
  <si>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</si>
  <si>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</si>
  <si>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</si>
  <si>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</si>
  <si>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</si>
  <si>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</si>
  <si>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</si>
  <si>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</si>
  <si>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</si>
  <si>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</si>
  <si>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</si>
  <si>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</si>
  <si>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</si>
  <si>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</si>
  <si>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</si>
  <si>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</si>
  <si>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</si>
  <si>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</si>
  <si>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</si>
  <si>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</si>
  <si>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</si>
  <si>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</si>
  <si>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</si>
  <si>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</si>
  <si>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</si>
  <si>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</si>
  <si>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</si>
  <si>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</si>
  <si>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</si>
  <si>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</si>
  <si>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</si>
  <si>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</si>
  <si>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</si>
  <si>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</si>
  <si>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</si>
  <si>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</si>
  <si>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</si>
  <si>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</si>
  <si>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</si>
  <si>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</si>
  <si>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</si>
  <si>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</si>
  <si>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</si>
  <si>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</si>
  <si>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</si>
  <si>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</si>
  <si>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</si>
  <si>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</si>
  <si>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</si>
  <si>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</si>
  <si>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</si>
  <si>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</si>
  <si>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</si>
  <si>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</si>
  <si>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</si>
  <si>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</si>
  <si>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</si>
  <si>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</si>
  <si>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</si>
  <si>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</si>
  <si>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</si>
  <si>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</si>
  <si>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</si>
  <si>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</si>
  <si>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</si>
  <si>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</si>
  <si>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</si>
  <si>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</si>
  <si>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</si>
  <si>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</si>
  <si>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</si>
  <si>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</si>
  <si>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</si>
  <si>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</si>
  <si>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</si>
  <si>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</si>
  <si>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</si>
  <si>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</si>
  <si>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</si>
  <si>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</si>
  <si>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</si>
  <si>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</si>
  <si>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</si>
  <si>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</si>
  <si>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</si>
  <si>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</si>
  <si>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</si>
  <si>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</si>
  <si>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</si>
  <si>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</si>
  <si>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</si>
  <si>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</si>
  <si>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</si>
  <si>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</si>
  <si>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</si>
  <si>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</si>
  <si>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</si>
  <si>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</si>
  <si>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</si>
  <si>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</si>
  <si>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</si>
  <si>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</si>
  <si>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</si>
  <si>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</si>
  <si>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</si>
  <si>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</si>
  <si>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</si>
  <si>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</si>
  <si>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</si>
  <si>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</si>
  <si>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</si>
  <si>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</si>
  <si>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</si>
  <si>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</si>
  <si>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</si>
  <si>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</si>
  <si>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</si>
  <si>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</si>
  <si>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</si>
  <si>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</si>
  <si>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</si>
  <si>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</si>
  <si>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</si>
  <si>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</si>
  <si>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</si>
  <si>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</si>
  <si>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</si>
  <si>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</si>
  <si>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</si>
  <si>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</si>
  <si>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</si>
  <si>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</si>
  <si>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</si>
  <si>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</si>
  <si>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</si>
  <si>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</si>
  <si>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</si>
  <si>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</si>
  <si>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</si>
  <si>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</si>
  <si>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</si>
  <si>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</si>
  <si>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</si>
  <si>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</si>
  <si>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</si>
  <si>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</si>
  <si>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</si>
  <si>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</si>
  <si>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</si>
  <si>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</si>
  <si>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</si>
  <si>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</si>
  <si>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</si>
  <si>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</si>
  <si>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</si>
  <si>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</si>
  <si>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</si>
  <si>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</si>
  <si>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</si>
  <si>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</si>
  <si>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</si>
  <si>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</si>
  <si>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</si>
  <si>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</si>
  <si>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</si>
  <si>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</si>
  <si>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</si>
  <si>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</si>
  <si>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</si>
  <si>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</si>
  <si>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</si>
  <si>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</si>
  <si>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</si>
  <si>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</si>
  <si>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</si>
  <si>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</si>
  <si>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</si>
  <si>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</si>
  <si>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</si>
  <si>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</si>
  <si>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</si>
  <si>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</si>
  <si>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</si>
  <si>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</si>
  <si>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</si>
  <si>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</si>
  <si>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</si>
  <si>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</si>
  <si>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</si>
  <si>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</si>
  <si>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</si>
  <si>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</si>
  <si>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</si>
  <si>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</si>
  <si>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</si>
  <si>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</si>
  <si>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</si>
  <si>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</si>
  <si>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</si>
  <si>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</si>
  <si>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</si>
  <si>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</si>
  <si>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</si>
  <si>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</si>
  <si>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</si>
  <si>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</si>
  <si>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</si>
  <si>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</si>
  <si>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</si>
  <si>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</si>
  <si>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</si>
  <si>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</si>
  <si>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</si>
  <si>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</si>
  <si>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</si>
  <si>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</si>
  <si>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</si>
  <si>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</si>
  <si>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</si>
  <si>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</si>
  <si>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</si>
  <si>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</si>
  <si>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</si>
  <si>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</si>
  <si>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</si>
  <si>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</si>
  <si>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</si>
  <si>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</si>
  <si>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</si>
  <si>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</si>
  <si>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</si>
  <si>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</si>
  <si>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</si>
  <si>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</si>
  <si>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</si>
  <si>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</si>
  <si>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</si>
  <si>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</si>
  <si>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</si>
  <si>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</si>
  <si>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</si>
  <si>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</si>
  <si>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</si>
  <si>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</si>
  <si>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</si>
  <si>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</si>
  <si>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</si>
  <si>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</si>
  <si>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</si>
  <si>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</si>
  <si>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</si>
  <si>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</si>
  <si>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</si>
  <si>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</si>
  <si>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</si>
  <si>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</si>
  <si>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</si>
  <si>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</si>
  <si>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</si>
  <si>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</si>
  <si>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</si>
  <si>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</si>
  <si>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</si>
  <si>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</si>
  <si>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</si>
  <si>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</si>
  <si>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</si>
  <si>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</si>
  <si>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</si>
  <si>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</si>
  <si>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</si>
  <si>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</si>
  <si>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</si>
  <si>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</si>
  <si>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</si>
  <si>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</si>
  <si>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</si>
  <si>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</si>
  <si>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</si>
  <si>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</si>
  <si>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</si>
  <si>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</si>
  <si>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</si>
  <si>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</si>
  <si>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</si>
  <si>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</si>
  <si>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</si>
  <si>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</si>
  <si>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</si>
  <si>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</si>
  <si>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</si>
  <si>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</si>
  <si>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</si>
  <si>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</si>
  <si>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</si>
  <si>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</si>
  <si>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</si>
  <si>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</si>
  <si>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</si>
  <si>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</si>
  <si>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</si>
  <si>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</si>
  <si>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</si>
  <si>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</si>
  <si>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</si>
  <si>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</si>
  <si>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</si>
  <si>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</si>
  <si>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</si>
  <si>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</si>
  <si>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</si>
  <si>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</si>
  <si>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</si>
  <si>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</si>
  <si>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</si>
  <si>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</si>
  <si>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</si>
  <si>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</si>
  <si>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</si>
  <si>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</si>
  <si>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</si>
  <si>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</si>
  <si>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</si>
  <si>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</si>
  <si>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</si>
  <si>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</si>
  <si>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</si>
  <si>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</si>
  <si>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</si>
  <si>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</si>
  <si>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</si>
  <si>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</si>
  <si>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</si>
  <si>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</si>
  <si>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</si>
  <si>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</si>
  <si>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</si>
  <si>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</si>
  <si>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</si>
  <si>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</si>
  <si>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</si>
  <si>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</si>
  <si>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</si>
  <si>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</si>
  <si>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</si>
  <si>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</si>
  <si>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</si>
  <si>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</si>
  <si>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</si>
  <si>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</si>
  <si>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</si>
  <si>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</si>
  <si>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</si>
  <si>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</si>
  <si>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</si>
  <si>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</si>
  <si>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</si>
  <si>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</si>
  <si>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</si>
  <si>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</si>
  <si>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</si>
  <si>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</si>
  <si>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</si>
  <si>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</si>
  <si>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</si>
  <si>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</si>
  <si>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</si>
  <si>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</si>
  <si>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</si>
  <si>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</si>
  <si>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</si>
  <si>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</si>
  <si>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</si>
  <si>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</si>
  <si>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</si>
  <si>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</si>
  <si>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</si>
  <si>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</si>
  <si>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</si>
  <si>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</si>
  <si>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</si>
  <si>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</si>
  <si>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</si>
  <si>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</si>
  <si>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</si>
  <si>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</si>
  <si>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</si>
  <si>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</si>
  <si>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</si>
  <si>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</si>
  <si>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</si>
  <si>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</si>
  <si>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</si>
  <si>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</si>
  <si>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</si>
  <si>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</si>
  <si>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</si>
  <si>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</si>
  <si>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</si>
  <si>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</si>
  <si>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</si>
  <si>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</si>
  <si>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</si>
  <si>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</si>
  <si>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</si>
  <si>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</si>
  <si>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</si>
  <si>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</si>
  <si>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</si>
  <si>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</si>
  <si>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</si>
  <si>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</si>
  <si>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</si>
  <si>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</si>
  <si>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</si>
  <si>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</si>
  <si>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</si>
  <si>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</si>
  <si>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</si>
  <si>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</si>
  <si>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</si>
  <si>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</si>
  <si>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</si>
  <si>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</si>
  <si>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</si>
  <si>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</si>
  <si>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</si>
  <si>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</si>
  <si>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</si>
  <si>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</si>
  <si>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</si>
  <si>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</si>
  <si>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</si>
  <si>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</si>
  <si>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</si>
  <si>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</si>
  <si>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</si>
  <si>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</si>
  <si>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</si>
  <si>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</si>
  <si>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</si>
  <si>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</si>
  <si>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</si>
  <si>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</si>
  <si>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</si>
  <si>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</si>
  <si>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</si>
  <si>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</si>
  <si>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</si>
  <si>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</si>
  <si>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</si>
  <si>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</si>
  <si>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</si>
  <si>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</si>
  <si>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</si>
  <si>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</si>
  <si>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</si>
  <si>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</si>
  <si>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</si>
  <si>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</si>
  <si>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</si>
  <si>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</si>
  <si>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</si>
  <si>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</si>
  <si>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</si>
  <si>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</si>
  <si>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</si>
  <si>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</si>
  <si>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</si>
  <si>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</si>
  <si>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</si>
  <si>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</si>
  <si>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</si>
  <si>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</si>
  <si>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</si>
  <si>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</si>
  <si>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</si>
  <si>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</si>
  <si>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</si>
  <si>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</si>
  <si>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</si>
  <si>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</si>
  <si>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</si>
  <si>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</si>
  <si>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</si>
  <si>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</si>
  <si>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</si>
  <si>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</si>
  <si>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</si>
  <si>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</si>
  <si>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</si>
  <si>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</si>
  <si>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</si>
  <si>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</si>
  <si>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</si>
  <si>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</si>
  <si>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</si>
  <si>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</si>
  <si>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</si>
  <si>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</si>
  <si>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</si>
  <si>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</si>
  <si>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</si>
  <si>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</si>
  <si>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</si>
  <si>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</si>
  <si>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</si>
  <si>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</si>
  <si>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</si>
  <si>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</si>
  <si>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</si>
  <si>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</si>
  <si>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</si>
  <si>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</si>
  <si>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</si>
  <si>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</si>
  <si>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</si>
  <si>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</si>
  <si>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</si>
  <si>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</si>
  <si>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</si>
  <si>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</si>
  <si>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</si>
  <si>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</si>
  <si>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</si>
  <si>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</si>
  <si>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</si>
  <si>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</si>
  <si>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</si>
  <si>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</si>
  <si>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</si>
  <si>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</si>
  <si>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</si>
  <si>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</si>
  <si>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</si>
  <si>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</si>
  <si>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</si>
  <si>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</si>
  <si>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</si>
  <si>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</si>
  <si>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</si>
  <si>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</si>
  <si>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</si>
  <si>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</si>
  <si>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</si>
  <si>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</si>
  <si>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</si>
  <si>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</si>
  <si>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</si>
  <si>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</si>
  <si>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</si>
  <si>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</si>
  <si>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</si>
  <si>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</si>
  <si>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</si>
  <si>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</si>
  <si>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</si>
  <si>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</si>
  <si>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</si>
  <si>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</si>
  <si>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</si>
  <si>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</si>
  <si>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</si>
  <si>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</si>
  <si>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</si>
  <si>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</si>
  <si>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</si>
  <si>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</si>
  <si>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</si>
  <si>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</si>
  <si>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</si>
  <si>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</si>
  <si>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</si>
  <si>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</si>
  <si>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</si>
  <si>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</si>
  <si>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</si>
  <si>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</si>
  <si>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</si>
  <si>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</si>
  <si>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</si>
  <si>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</si>
  <si>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</si>
  <si>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</si>
  <si>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</si>
  <si>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</si>
  <si>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</si>
  <si>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</si>
  <si>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</si>
  <si>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</si>
  <si>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</si>
  <si>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</si>
  <si>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</si>
  <si>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</si>
  <si>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</si>
  <si>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</si>
  <si>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</si>
  <si>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</si>
  <si>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</si>
  <si>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</si>
  <si>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</si>
  <si>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</si>
  <si>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</si>
  <si>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</si>
  <si>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</si>
  <si>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</si>
  <si>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</si>
  <si>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</si>
  <si>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</si>
  <si>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</si>
  <si>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</si>
  <si>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</si>
  <si>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</si>
  <si>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</si>
  <si>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</si>
  <si>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</si>
  <si>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</si>
  <si>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</si>
  <si>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</si>
  <si>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</si>
  <si>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</si>
  <si>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</si>
  <si>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</si>
  <si>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</si>
  <si>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</si>
  <si>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</si>
  <si>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</si>
  <si>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</si>
  <si>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</si>
  <si>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</si>
  <si>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</si>
  <si>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</si>
  <si>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</si>
  <si>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</si>
  <si>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</si>
  <si>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</si>
  <si>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</si>
  <si>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</si>
  <si>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</si>
  <si>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</si>
  <si>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</si>
  <si>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</si>
  <si>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</si>
  <si>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</si>
  <si>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</si>
  <si>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</si>
  <si>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</si>
  <si>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</si>
  <si>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</si>
  <si>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</si>
  <si>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</si>
  <si>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</si>
  <si>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</si>
  <si>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</si>
  <si>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</si>
  <si>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</si>
  <si>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</si>
  <si>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</si>
  <si>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</si>
  <si>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</si>
  <si>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</si>
  <si>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</si>
  <si>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</si>
  <si>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</si>
  <si>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</si>
  <si>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</si>
  <si>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</si>
  <si>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</si>
  <si>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</si>
  <si>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</si>
  <si>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</si>
  <si>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</si>
  <si>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</si>
  <si>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</si>
  <si>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</si>
  <si>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</si>
  <si>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</si>
  <si>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</si>
  <si>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</si>
  <si>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</si>
  <si>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</si>
  <si>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</si>
  <si>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</si>
  <si>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</si>
  <si>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</si>
  <si>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</si>
  <si>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</si>
  <si>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</si>
  <si>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</si>
  <si>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</si>
  <si>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</si>
  <si>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</si>
  <si>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</si>
  <si>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</si>
  <si>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</si>
  <si>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</si>
  <si>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</si>
  <si>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</si>
  <si>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</si>
  <si>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</si>
  <si>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</si>
  <si>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</si>
  <si>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</si>
  <si>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</si>
  <si>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</si>
  <si>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</si>
  <si>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</si>
  <si>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</si>
  <si>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</si>
  <si>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</si>
  <si>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</si>
  <si>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</si>
  <si>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</si>
  <si>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</si>
  <si>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</si>
  <si>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</si>
  <si>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</si>
  <si>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</si>
  <si>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</si>
  <si>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</si>
  <si>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</si>
  <si>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</si>
  <si>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</si>
  <si>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</si>
  <si>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</si>
  <si>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</si>
  <si>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</si>
  <si>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</si>
  <si>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</si>
  <si>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</si>
  <si>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</si>
  <si>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</si>
  <si>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</si>
  <si>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</si>
  <si>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</si>
  <si>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</si>
  <si>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</si>
  <si>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</si>
  <si>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</si>
  <si>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</si>
  <si>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</si>
  <si>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</si>
  <si>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</si>
  <si>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</si>
  <si>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</si>
  <si>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</si>
  <si>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</si>
  <si>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</si>
  <si>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</si>
  <si>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</si>
  <si>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</si>
  <si>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</si>
  <si>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</si>
  <si>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</si>
  <si>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</si>
  <si>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</si>
  <si>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</si>
  <si>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</si>
  <si>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</si>
  <si>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</si>
  <si>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</si>
  <si>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</si>
  <si>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</si>
  <si>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</si>
  <si>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</si>
  <si>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</si>
  <si>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</si>
  <si>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</si>
  <si>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</si>
  <si>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</si>
  <si>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</si>
  <si>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</si>
  <si>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</si>
  <si>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</si>
  <si>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</si>
  <si>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</si>
  <si>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</si>
  <si>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</si>
  <si>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</si>
  <si>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</si>
  <si>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</si>
  <si>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</si>
  <si>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</si>
  <si>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</si>
  <si>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</si>
  <si>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</si>
  <si>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</si>
  <si>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</si>
  <si>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</si>
  <si>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</si>
  <si>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</si>
  <si>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</si>
  <si>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</si>
  <si>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</si>
  <si>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</si>
  <si>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</si>
  <si>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</si>
  <si>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</si>
  <si>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</si>
  <si>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</si>
  <si>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</si>
  <si>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</si>
  <si>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</si>
  <si>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</si>
  <si>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</si>
  <si>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</si>
  <si>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</si>
  <si>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</si>
  <si>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</si>
  <si>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</si>
  <si>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</si>
  <si>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</si>
  <si>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</si>
  <si>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</si>
  <si>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</si>
  <si>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</si>
  <si>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</si>
  <si>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</si>
  <si>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</si>
  <si>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</si>
  <si>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</si>
  <si>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</si>
  <si>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</si>
  <si>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</si>
  <si>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</si>
  <si>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</si>
  <si>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</si>
  <si>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</si>
  <si>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</si>
  <si>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</si>
  <si>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</si>
  <si>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</si>
  <si>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</si>
  <si>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</si>
  <si>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</si>
  <si>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</si>
  <si>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</si>
  <si>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</si>
  <si>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</si>
  <si>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</si>
  <si>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</si>
  <si>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</si>
  <si>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</si>
  <si>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</si>
  <si>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</si>
  <si>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</si>
  <si>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</si>
  <si>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</si>
  <si>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</si>
  <si>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</si>
  <si>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</si>
  <si>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</si>
  <si>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</si>
  <si>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</si>
  <si>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</si>
  <si>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</si>
  <si>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</si>
  <si>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</si>
  <si>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</si>
  <si>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</si>
  <si>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</si>
  <si>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</si>
  <si>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</si>
  <si>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</si>
  <si>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</si>
  <si>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</si>
  <si>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</si>
  <si>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</si>
  <si>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</si>
  <si>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</si>
  <si>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</si>
  <si>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</si>
  <si>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</si>
  <si>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</si>
  <si>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</si>
  <si>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</si>
  <si>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</si>
  <si>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</si>
  <si>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</si>
  <si>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</si>
  <si>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</si>
  <si>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</si>
  <si>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</si>
  <si>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</si>
  <si>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</si>
  <si>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</si>
  <si>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</si>
  <si>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</si>
  <si>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</si>
  <si>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</si>
  <si>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</si>
  <si>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</si>
  <si>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</si>
  <si>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</si>
  <si>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</si>
  <si>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</si>
  <si>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</si>
  <si>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</si>
  <si>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</si>
  <si>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</si>
  <si>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</si>
  <si>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</si>
  <si>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</si>
  <si>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</si>
  <si>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</si>
  <si>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</si>
  <si>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</si>
  <si>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</si>
  <si>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</si>
  <si>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</si>
  <si>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</si>
  <si>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</si>
  <si>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</si>
  <si>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</si>
  <si>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</si>
  <si>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</si>
  <si>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</si>
  <si>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</si>
  <si>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</si>
  <si>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</si>
  <si>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</si>
  <si>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</si>
  <si>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</si>
  <si>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</si>
  <si>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</si>
  <si>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</si>
  <si>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</si>
  <si>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</si>
  <si>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</si>
  <si>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</si>
  <si>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</si>
  <si>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</si>
  <si>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</si>
  <si>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</si>
  <si>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</si>
  <si>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</si>
  <si>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</si>
  <si>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</si>
  <si>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</si>
  <si>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</si>
  <si>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</si>
  <si>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</si>
  <si>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</si>
  <si>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</si>
  <si>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</si>
  <si>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</si>
  <si>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</si>
  <si>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</si>
  <si>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</si>
  <si>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</si>
  <si>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</si>
  <si>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</si>
  <si>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</si>
  <si>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</si>
  <si>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</si>
  <si>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</si>
  <si>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</si>
  <si>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</si>
  <si>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</si>
  <si>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</si>
  <si>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</si>
  <si>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</si>
  <si>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</si>
  <si>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</si>
  <si>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</si>
  <si>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</si>
  <si>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</si>
  <si>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</si>
  <si>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</si>
  <si>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</si>
  <si>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</si>
  <si>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</si>
  <si>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</si>
  <si>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</si>
  <si>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</si>
  <si>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</si>
  <si>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</si>
  <si>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</si>
  <si>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</si>
  <si>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</si>
  <si>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</si>
  <si>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</si>
  <si>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</si>
  <si>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</si>
  <si>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</si>
  <si>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</si>
  <si>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</si>
  <si>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</si>
  <si>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</si>
  <si>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</si>
  <si>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</si>
  <si>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</si>
  <si>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</si>
  <si>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</si>
  <si>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</si>
  <si>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</si>
  <si>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</si>
  <si>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</si>
  <si>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</si>
  <si>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</si>
  <si>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</si>
  <si>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</si>
  <si>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</si>
  <si>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</si>
  <si>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</si>
  <si>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</si>
  <si>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</si>
  <si>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</si>
  <si>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</si>
  <si>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</si>
  <si>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</si>
  <si>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</si>
  <si>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</si>
  <si>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</si>
  <si>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</si>
  <si>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</si>
  <si>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</si>
  <si>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</si>
  <si>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</si>
  <si>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</si>
  <si>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</si>
  <si>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</si>
  <si>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</si>
  <si>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</si>
  <si>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</si>
  <si>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</si>
  <si>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</si>
  <si>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</si>
  <si>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</si>
  <si>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</si>
  <si>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</si>
  <si>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</si>
  <si>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</si>
  <si>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</si>
  <si>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</si>
  <si>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</si>
  <si>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</si>
  <si>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</si>
  <si>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</si>
  <si>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</si>
  <si>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</si>
  <si>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</si>
  <si>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</si>
  <si>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</si>
  <si>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</si>
  <si>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</si>
  <si>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</si>
  <si>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</si>
  <si>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</si>
  <si>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</si>
  <si>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</si>
  <si>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</si>
  <si>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</si>
  <si>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</si>
  <si>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</si>
  <si>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</si>
  <si>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</si>
  <si>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</si>
  <si>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</si>
  <si>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</si>
  <si>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</si>
  <si>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</si>
  <si>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</si>
  <si>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</si>
  <si>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</si>
  <si>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</si>
  <si>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</si>
  <si>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</si>
  <si>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</si>
  <si>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</si>
  <si>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</si>
  <si>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</si>
  <si>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</si>
  <si>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</si>
  <si>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</si>
  <si>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</si>
  <si>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</si>
  <si>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</si>
  <si>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</si>
  <si>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</si>
  <si>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</si>
  <si>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</si>
  <si>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</si>
  <si>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</si>
  <si>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</si>
  <si>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</si>
  <si>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</si>
  <si>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</si>
  <si>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</si>
  <si>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</si>
  <si>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</si>
  <si>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</si>
  <si>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</si>
  <si>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</si>
  <si>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</si>
  <si>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</si>
  <si>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</si>
  <si>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</si>
  <si>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</si>
  <si>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</si>
  <si>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</si>
  <si>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</si>
  <si>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</si>
  <si>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</si>
  <si>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</si>
  <si>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</si>
  <si>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</si>
  <si>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</si>
  <si>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</si>
  <si>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</si>
  <si>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</si>
  <si>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</si>
  <si>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</si>
  <si>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</si>
  <si>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</si>
  <si>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</si>
  <si>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</si>
  <si>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</si>
  <si>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</si>
  <si>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</si>
  <si>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</si>
  <si>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</si>
  <si>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</si>
  <si>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</si>
  <si>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</si>
  <si>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</si>
  <si>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</si>
  <si>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</si>
  <si>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</si>
  <si>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</si>
  <si>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</si>
  <si>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</si>
  <si>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</si>
  <si>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</si>
  <si>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</si>
  <si>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</si>
  <si>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</si>
  <si>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</si>
  <si>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</si>
  <si>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</si>
  <si>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</si>
  <si>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</si>
  <si>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</si>
  <si>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</si>
  <si>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</si>
  <si>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</si>
  <si>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</si>
  <si>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</si>
  <si>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</si>
  <si>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</si>
  <si>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</si>
  <si>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</si>
  <si>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</si>
  <si>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</si>
  <si>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</si>
  <si>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</si>
  <si>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</si>
  <si>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</si>
  <si>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</si>
  <si>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</si>
  <si>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</si>
  <si>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</si>
  <si>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</si>
  <si>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</si>
  <si>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</si>
  <si>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</si>
  <si>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</si>
  <si>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</si>
  <si>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</si>
  <si>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</si>
  <si>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</si>
  <si>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</si>
  <si>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</si>
  <si>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</si>
  <si>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</si>
  <si>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</si>
  <si>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</si>
  <si>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</si>
  <si>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</si>
  <si>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</si>
  <si>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</si>
  <si>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</si>
  <si>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</si>
  <si>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</si>
  <si>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</si>
  <si>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</si>
  <si>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</si>
  <si>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</si>
  <si>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</si>
  <si>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</si>
  <si>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</si>
  <si>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</si>
  <si>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</si>
  <si>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</si>
  <si>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</si>
  <si>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</si>
  <si>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</si>
  <si>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</si>
  <si>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</si>
  <si>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</si>
  <si>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</si>
  <si>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</si>
  <si>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</si>
  <si>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</si>
  <si>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</si>
  <si>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</si>
  <si>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</si>
  <si>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</si>
  <si>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</si>
  <si>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</si>
  <si>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</si>
  <si>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</si>
  <si>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</si>
  <si>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</si>
  <si>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</si>
  <si>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</si>
  <si>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</si>
  <si>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</si>
  <si>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</si>
  <si>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</si>
  <si>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</si>
  <si>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</si>
  <si>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</si>
  <si>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</si>
  <si>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</si>
  <si>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</si>
  <si>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</si>
  <si>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</si>
  <si>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</si>
  <si>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</si>
  <si>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</si>
  <si>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</si>
  <si>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</si>
  <si>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</si>
  <si>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</si>
  <si>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</si>
  <si>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</si>
  <si>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</si>
  <si>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</si>
  <si>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</si>
  <si>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</si>
  <si>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</si>
  <si>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</si>
  <si>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</si>
  <si>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</si>
  <si>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</si>
  <si>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</si>
  <si>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</si>
  <si>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</si>
  <si>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</si>
  <si>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</si>
  <si>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</si>
  <si>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</si>
  <si>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</si>
  <si>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</si>
  <si>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</si>
  <si>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</si>
  <si>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</si>
  <si>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</si>
  <si>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</si>
  <si>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</si>
  <si>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</si>
  <si>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</si>
  <si>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</si>
  <si>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</si>
  <si>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</si>
  <si>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</si>
  <si>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</si>
  <si>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</si>
  <si>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</si>
  <si>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</si>
  <si>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</si>
  <si>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</si>
  <si>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</si>
  <si>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</si>
  <si>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</si>
  <si>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</si>
  <si>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</si>
  <si>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</si>
  <si>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</si>
  <si>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</si>
  <si>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</si>
  <si>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</si>
  <si>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</si>
  <si>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</si>
  <si>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</si>
  <si>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</si>
  <si>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</si>
  <si>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</si>
  <si>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</si>
  <si>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</si>
  <si>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</si>
  <si>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</si>
  <si>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</si>
  <si>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</si>
  <si>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</si>
  <si>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</si>
  <si>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</si>
  <si>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</si>
  <si>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</si>
  <si>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</si>
  <si>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</si>
  <si>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</si>
  <si>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</si>
  <si>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</si>
  <si>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</si>
  <si>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</si>
  <si>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</si>
  <si>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</si>
  <si>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</si>
  <si>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</si>
  <si>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</si>
  <si>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</si>
  <si>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</si>
  <si>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</si>
  <si>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</si>
  <si>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</si>
  <si>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</si>
  <si>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</si>
  <si>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</si>
  <si>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</si>
  <si>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</si>
  <si>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</si>
  <si>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</si>
  <si>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</si>
  <si>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</si>
  <si>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</si>
  <si>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</si>
  <si>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</si>
  <si>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</si>
  <si>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</si>
  <si>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</si>
  <si>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</si>
  <si>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</si>
  <si>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</si>
  <si>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</si>
  <si>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</si>
  <si>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</si>
  <si>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</si>
  <si>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</si>
  <si>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</si>
  <si>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</si>
  <si>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</si>
  <si>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</si>
  <si>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</si>
  <si>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</si>
  <si>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</si>
  <si>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</si>
  <si>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 xml:space="preserve">Date Created Conversion </t>
  </si>
  <si>
    <t>Date Ended Converson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</si>
  <si>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</si>
  <si>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</si>
  <si>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</si>
  <si>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</si>
  <si>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</si>
  <si>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</si>
  <si>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</si>
  <si>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</si>
  <si>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</si>
  <si>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</si>
  <si>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</si>
  <si>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</si>
  <si>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</si>
  <si>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</si>
  <si>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 xml:space="preserve">Goal 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</si>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</sst>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F-1A46-B06B-F167EDA1E778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F-1A46-B06B-F167EDA1E778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F-1A46-B06B-F167EDA1E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738751"/>
        <c:axId val="1207171999"/>
      </c:lineChart>
      <c:catAx>
        <c:axId val="120773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171999"/>
        <c:crosses val="autoZero"/>
        <c:auto val="1"/>
        <c:lblAlgn val="ctr"/>
        <c:lblOffset val="100"/>
        <c:noMultiLvlLbl val="0"/>
      </c:catAx>
      <c:valAx>
        <c:axId val="120717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73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5-7A40-A621-4A095AA35FE2}"/>
            </c:ext>
          </c:extLst>
        </c:ser>
        <c:ser>
          <c:idx val="1"/>
          <c:order val="1"/>
          <c:tx>
            <c:strRef>
              <c:f>'Category Pivot 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D5-7A40-A621-4A095AA35FE2}"/>
            </c:ext>
          </c:extLst>
        </c:ser>
        <c:ser>
          <c:idx val="2"/>
          <c:order val="2"/>
          <c:tx>
            <c:strRef>
              <c:f>'Category Pivot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D5-7A40-A621-4A095AA35FE2}"/>
            </c:ext>
          </c:extLst>
        </c:ser>
        <c:ser>
          <c:idx val="3"/>
          <c:order val="3"/>
          <c:tx>
            <c:strRef>
              <c:f>'Category Pivot 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D5-7A40-A621-4A095AA35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3526943"/>
        <c:axId val="1143350143"/>
      </c:barChart>
      <c:catAx>
        <c:axId val="11435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350143"/>
        <c:crosses val="autoZero"/>
        <c:auto val="1"/>
        <c:lblAlgn val="ctr"/>
        <c:lblOffset val="100"/>
        <c:noMultiLvlLbl val="0"/>
      </c:catAx>
      <c:valAx>
        <c:axId val="114335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2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A-1841-BA51-01C343286FDC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5A-1841-BA51-01C343286FDC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5A-1841-BA51-01C343286FDC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5A-1841-BA51-01C343286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0047567"/>
        <c:axId val="1121700031"/>
      </c:barChart>
      <c:catAx>
        <c:axId val="114004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700031"/>
        <c:crosses val="autoZero"/>
        <c:auto val="1"/>
        <c:lblAlgn val="ctr"/>
        <c:lblOffset val="100"/>
        <c:noMultiLvlLbl val="0"/>
      </c:catAx>
      <c:valAx>
        <c:axId val="112170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04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9-1046-9712-EF056CEB8514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9-1046-9712-EF056CEB8514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9-1046-9712-EF056CEB8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4052639"/>
        <c:axId val="1202769631"/>
      </c:lineChart>
      <c:catAx>
        <c:axId val="121405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769631"/>
        <c:crosses val="autoZero"/>
        <c:auto val="1"/>
        <c:lblAlgn val="ctr"/>
        <c:lblOffset val="100"/>
        <c:noMultiLvlLbl val="0"/>
      </c:catAx>
      <c:valAx>
        <c:axId val="120276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05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146050</xdr:rowOff>
    </xdr:from>
    <xdr:to>
      <xdr:col>6</xdr:col>
      <xdr:colOff>838200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A655A-E14E-874E-88DF-983E2A022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14</xdr:row>
      <xdr:rowOff>184150</xdr:rowOff>
    </xdr:from>
    <xdr:to>
      <xdr:col>6</xdr:col>
      <xdr:colOff>234950</xdr:colOff>
      <xdr:row>29</xdr:row>
      <xdr:rowOff>69850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58C153-BFA8-8941-A39B-6AB4B439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5</xdr:row>
      <xdr:rowOff>120650</xdr:rowOff>
    </xdr:from>
    <xdr:to>
      <xdr:col>12</xdr:col>
      <xdr:colOff>546100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54B63-27EC-324B-BAA3-874709887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4</xdr:row>
      <xdr:rowOff>6350</xdr:rowOff>
    </xdr:from>
    <xdr:to>
      <xdr:col>11</xdr:col>
      <xdr:colOff>457200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90879-D75A-A741-B8C8-10133609D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iz Farouk" refreshedDate="43667.737592361111" createdVersion="6" refreshedVersion="6" minRefreshableVersion="3" recordCount="4114" xr:uid="{0B95CBF1-2900-3449-A1D5-A199E8B84B8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iz Farouk" refreshedDate="43667.879996527779" createdVersion="6" refreshedVersion="6" minRefreshableVersion="3" recordCount="4114" xr:uid="{7089156E-5A4B-CF40-B9FD-F65544733E4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B279D7-C44A-614F-9F7A-9BB33101AFB8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9BD9A-48E3-A444-9C38-65605E5B8E3B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1A80D-A895-3249-990B-7F879DC7B82B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55" zoomScaleNormal="55" workbookViewId="0">
      <selection activeCell="U1" sqref="U1:A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25" bestFit="1" customWidth="1"/>
    <col min="17" max="17" width="17.6640625" bestFit="1" customWidth="1"/>
    <col min="18" max="18" width="21" bestFit="1" customWidth="1"/>
    <col min="19" max="19" width="22.6640625" style="9" bestFit="1" customWidth="1"/>
    <col min="20" max="20" width="19.5" customWidth="1"/>
    <col min="21" max="21" width="10.5" customWidth="1"/>
    <col min="22" max="22" width="16.5" bestFit="1" customWidth="1"/>
    <col min="23" max="23" width="14.1640625" bestFit="1" customWidth="1"/>
    <col min="24" max="24" width="16" bestFit="1" customWidth="1"/>
    <col min="25" max="25" width="12.83203125" bestFit="1" customWidth="1"/>
    <col min="26" max="26" width="19.33203125" bestFit="1" customWidth="1"/>
    <col min="27" max="27" width="16.5" bestFit="1" customWidth="1"/>
    <col min="28" max="28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SUM($E2/$D2)</f>
        <v>1.3685882352941177</v>
      </c>
      <c r="P2">
        <f>SUM($E2/$L2)</f>
        <v>63.917582417582416</v>
      </c>
      <c r="Q2" t="str">
        <f>LEFT(N:N,(FIND("/",N2))-1)</f>
        <v>film &amp; video</v>
      </c>
      <c r="R2" t="str">
        <f>RIGHT(N:N,LEN(N:N)-FIND("/",N2))</f>
        <v>television</v>
      </c>
      <c r="S2" s="9">
        <f>(((J:J/60)/60)/24)+DATE(1970,1,1)</f>
        <v>42177.007071759261</v>
      </c>
      <c r="T2" s="9">
        <f>(((I:I/60)/60)/24)+DATE(1970,1,1)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SUM($E3/$D3)</f>
        <v>1.4260827250608272</v>
      </c>
      <c r="P3">
        <f t="shared" ref="P3:P66" si="1">SUM($E3/$L3)</f>
        <v>185.48101265822785</v>
      </c>
      <c r="Q3" t="str">
        <f t="shared" ref="Q3:Q66" si="2">LEFT(N:N,(FIND("/",N3))-1)</f>
        <v>film &amp; video</v>
      </c>
      <c r="R3" t="str">
        <f t="shared" ref="R3:R66" si="3">RIGHT(N:N,LEN(N:N)-FIND("/",N3))</f>
        <v>television</v>
      </c>
      <c r="S3" s="9">
        <f t="shared" ref="S3:S66" si="4">(((J:J/60)/60)/24)+DATE(1970,1,1)</f>
        <v>42766.600497685184</v>
      </c>
      <c r="T3" s="9">
        <f t="shared" ref="T3:T66" si="5">(((I:I/60)/60)/24)+DATE(1970,1,1)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SUM($E67/$D67)</f>
        <v>1.0752857142857142</v>
      </c>
      <c r="P67">
        <f t="shared" ref="P67:P130" si="7">SUM($E67/$L67)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RIGHT(N:N,LEN(N:N)-FIND("/",N67))</f>
        <v>shorts</v>
      </c>
      <c r="S67" s="9">
        <f t="shared" ref="S67:S130" si="10">(((J:J/60)/60)/24)+DATE(1970,1,1)</f>
        <v>41835.821226851855</v>
      </c>
      <c r="T67" s="9">
        <f t="shared" ref="T67:T130" si="11">(((I:I/60)/60)/24)+DATE(1970,1,1)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SUM($E131/$D131)</f>
        <v>0</v>
      </c>
      <c r="P131" t="e">
        <f t="shared" ref="P131:P194" si="13">SUM($E131/$L131)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RIGHT(N:N,LEN(N:N)-FIND("/",N131))</f>
        <v>science fiction</v>
      </c>
      <c r="S131" s="9">
        <f t="shared" ref="S131:S194" si="16">(((J:J/60)/60)/24)+DATE(1970,1,1)</f>
        <v>41882.937303240738</v>
      </c>
      <c r="T131" s="9">
        <f t="shared" ref="T131:T194" si="17">(((I:I/60)/60)/24)+DATE(1970,1,1)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SUM($E195/$D195)</f>
        <v>0</v>
      </c>
      <c r="P195" t="e">
        <f t="shared" ref="P195:P258" si="19">SUM($E195/$L195)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RIGHT(N:N,LEN(N:N)-FIND("/",N195))</f>
        <v>drama</v>
      </c>
      <c r="S195" s="9">
        <f t="shared" ref="S195:S258" si="22">(((J:J/60)/60)/24)+DATE(1970,1,1)</f>
        <v>41911.934791666667</v>
      </c>
      <c r="T195" s="9">
        <f t="shared" ref="T195:T258" si="23">(((I:I/60)/60)/24)+DATE(1970,1,1)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SUM($E259/$D259)</f>
        <v>1.0672648571428571</v>
      </c>
      <c r="P259">
        <f t="shared" ref="P259:P322" si="25">SUM($E259/$L259)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RIGHT(N:N,LEN(N:N)-FIND("/",N259))</f>
        <v>documentary</v>
      </c>
      <c r="S259" s="9">
        <f t="shared" ref="S259:S322" si="28">(((J:J/60)/60)/24)+DATE(1970,1,1)</f>
        <v>42479.626875000002</v>
      </c>
      <c r="T259" s="9">
        <f t="shared" ref="T259:T322" si="29">(((I:I/60)/60)/24)+DATE(1970,1,1)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SUM($E323/$D323)</f>
        <v>1.0266285714285714</v>
      </c>
      <c r="P323">
        <f t="shared" ref="P323:P386" si="31">SUM($E323/$L323)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RIGHT(N:N,LEN(N:N)-FIND("/",N323))</f>
        <v>documentary</v>
      </c>
      <c r="S323" s="9">
        <f t="shared" ref="S323:S386" si="34">(((J:J/60)/60)/24)+DATE(1970,1,1)</f>
        <v>42647.446597222224</v>
      </c>
      <c r="T323" s="9">
        <f t="shared" ref="T323:T386" si="35">(((I:I/60)/60)/24)+DATE(1970,1,1)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SUM($E387/$D387)</f>
        <v>1.05982</v>
      </c>
      <c r="P387">
        <f t="shared" ref="P387:P450" si="37">SUM($E387/$L387)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RIGHT(N:N,LEN(N:N)-FIND("/",N387))</f>
        <v>documentary</v>
      </c>
      <c r="S387" s="9">
        <f t="shared" ref="S387:S450" si="40">(((J:J/60)/60)/24)+DATE(1970,1,1)</f>
        <v>41934.584502314814</v>
      </c>
      <c r="T387" s="9">
        <f t="shared" ref="T387:T450" si="41">(((I:I/60)/60)/24)+DATE(1970,1,1)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SUM($E451/$D451)</f>
        <v>2.2499999999999999E-2</v>
      </c>
      <c r="P451">
        <f t="shared" ref="P451:P514" si="43">SUM($E451/$L451)</f>
        <v>9</v>
      </c>
      <c r="Q451" t="str">
        <f t="shared" ref="Q451:Q514" si="44">LEFT(N:N,(FIND("/",N451))-1)</f>
        <v>film &amp; video</v>
      </c>
      <c r="R451" t="str">
        <f t="shared" ref="R451:R514" si="45">RIGHT(N:N,LEN(N:N)-FIND("/",N451))</f>
        <v>animation</v>
      </c>
      <c r="S451" s="9">
        <f t="shared" ref="S451:S514" si="46">(((J:J/60)/60)/24)+DATE(1970,1,1)</f>
        <v>41534.568113425928</v>
      </c>
      <c r="T451" s="9">
        <f t="shared" ref="T451:T514" si="47">(((I:I/60)/60)/24)+DATE(1970,1,1)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SUM($E515/$D515)</f>
        <v>0.13924</v>
      </c>
      <c r="P515">
        <f t="shared" ref="P515:P578" si="49">SUM($E515/$L515)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RIGHT(N:N,LEN(N:N)-FIND("/",N515))</f>
        <v>animation</v>
      </c>
      <c r="S515" s="9">
        <f t="shared" ref="S515:S578" si="52">(((J:J/60)/60)/24)+DATE(1970,1,1)</f>
        <v>42552.653993055559</v>
      </c>
      <c r="T515" s="9">
        <f t="shared" ref="T515:T578" si="53">(((I:I/60)/60)/24)+DATE(1970,1,1)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SUM($E579/$D579)</f>
        <v>2E-3</v>
      </c>
      <c r="P579">
        <f t="shared" ref="P579:P642" si="55">SUM($E579/$L579)</f>
        <v>10</v>
      </c>
      <c r="Q579" t="str">
        <f t="shared" ref="Q579:Q642" si="56">LEFT(N:N,(FIND("/",N579))-1)</f>
        <v>technology</v>
      </c>
      <c r="R579" t="str">
        <f t="shared" ref="R579:R642" si="57">RIGHT(N:N,LEN(N:N)-FIND("/",N579))</f>
        <v>web</v>
      </c>
      <c r="S579" s="9">
        <f t="shared" ref="S579:S642" si="58">(((J:J/60)/60)/24)+DATE(1970,1,1)</f>
        <v>42450.589143518519</v>
      </c>
      <c r="T579" s="9">
        <f t="shared" ref="T579:T642" si="59">(((I:I/60)/60)/24)+DATE(1970,1,1)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SUM($E643/$D643)</f>
        <v>1.1916249999999999</v>
      </c>
      <c r="P643">
        <f t="shared" ref="P643:P706" si="61">SUM($E643/$L643)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RIGHT(N:N,LEN(N:N)-FIND("/",N643))</f>
        <v>wearables</v>
      </c>
      <c r="S643" s="9">
        <f t="shared" ref="S643:S706" si="64">(((J:J/60)/60)/24)+DATE(1970,1,1)</f>
        <v>42199.57</v>
      </c>
      <c r="T643" s="9">
        <f t="shared" ref="T643:T706" si="65">(((I:I/60)/60)/24)+DATE(1970,1,1)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SUM($E707/$D707)</f>
        <v>9.7699999999999992E-3</v>
      </c>
      <c r="P707">
        <f t="shared" ref="P707:P770" si="67">SUM($E707/$L707)</f>
        <v>195.4</v>
      </c>
      <c r="Q707" t="str">
        <f t="shared" ref="Q707:Q770" si="68">LEFT(N:N,(FIND("/",N707))-1)</f>
        <v>technology</v>
      </c>
      <c r="R707" t="str">
        <f t="shared" ref="R707:R770" si="69">RIGHT(N:N,LEN(N:N)-FIND("/",N707))</f>
        <v>wearables</v>
      </c>
      <c r="S707" s="9">
        <f t="shared" ref="S707:S770" si="70">(((J:J/60)/60)/24)+DATE(1970,1,1)</f>
        <v>42726.491643518515</v>
      </c>
      <c r="T707" s="9">
        <f t="shared" ref="T707:T770" si="71">(((I:I/60)/60)/24)+DATE(1970,1,1)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SUM($E771/$D771)</f>
        <v>0.41399999999999998</v>
      </c>
      <c r="P771">
        <f t="shared" ref="P771:P834" si="73">SUM($E771/$L771)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RIGHT(N:N,LEN(N:N)-FIND("/",N771))</f>
        <v>fiction</v>
      </c>
      <c r="S771" s="9">
        <f t="shared" ref="S771:S834" si="76">(((J:J/60)/60)/24)+DATE(1970,1,1)</f>
        <v>41604.996458333335</v>
      </c>
      <c r="T771" s="9">
        <f t="shared" ref="T771:T834" si="77">(((I:I/60)/60)/24)+DATE(1970,1,1)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SUM($E835/$D835)</f>
        <v>1.0166666666666666</v>
      </c>
      <c r="P835">
        <f t="shared" ref="P835:P898" si="79">SUM($E835/$L835)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RIGHT(N:N,LEN(N:N)-FIND("/",N835))</f>
        <v>rock</v>
      </c>
      <c r="S835" s="9">
        <f t="shared" ref="S835:S898" si="82">(((J:J/60)/60)/24)+DATE(1970,1,1)</f>
        <v>41718.878182870372</v>
      </c>
      <c r="T835" s="9">
        <f t="shared" ref="T835:T898" si="83">(((I:I/60)/60)/24)+DATE(1970,1,1)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SUM($E899/$D899)</f>
        <v>0</v>
      </c>
      <c r="P899" t="e">
        <f t="shared" ref="P899:P962" si="85">SUM($E899/$L899)</f>
        <v>#DIV/0!</v>
      </c>
      <c r="Q899" t="str">
        <f t="shared" ref="Q899:Q962" si="86">LEFT(N:N,(FIND("/",N899))-1)</f>
        <v>music</v>
      </c>
      <c r="R899" t="str">
        <f t="shared" ref="R899:R962" si="87">RIGHT(N:N,LEN(N:N)-FIND("/",N899))</f>
        <v>indie rock</v>
      </c>
      <c r="S899" s="9">
        <f t="shared" ref="S899:S962" si="88">(((J:J/60)/60)/24)+DATE(1970,1,1)</f>
        <v>41211.688750000001</v>
      </c>
      <c r="T899" s="9">
        <f t="shared" ref="T899:T962" si="89">(((I:I/60)/60)/24)+DATE(1970,1,1)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SUM($E963/$D963)</f>
        <v>0.42188421052631581</v>
      </c>
      <c r="P963">
        <f t="shared" ref="P963:P1026" si="91">SUM($E963/$L963)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RIGHT(N:N,LEN(N:N)-FIND("/",N963))</f>
        <v>wearables</v>
      </c>
      <c r="S963" s="9">
        <f t="shared" ref="S963:S1026" si="94">(((J:J/60)/60)/24)+DATE(1970,1,1)</f>
        <v>42740.693692129629</v>
      </c>
      <c r="T963" s="9">
        <f t="shared" ref="T963:T1026" si="95">(((I:I/60)/60)/24)+DATE(1970,1,1)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SUM($E1027/$D1027)</f>
        <v>1.099283142857143</v>
      </c>
      <c r="P1027">
        <f t="shared" ref="P1027:P1090" si="97">SUM($E1027/$L1027)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RIGHT(N:N,LEN(N:N)-FIND("/",N1027))</f>
        <v>electronic music</v>
      </c>
      <c r="S1027" s="9">
        <f t="shared" ref="S1027:S1090" si="100">(((J:J/60)/60)/24)+DATE(1970,1,1)</f>
        <v>42049.833761574075</v>
      </c>
      <c r="T1027" s="9">
        <f t="shared" ref="T1027:T1090" si="101">(((I:I/60)/60)/24)+DATE(1970,1,1)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SUM($E1091/$D1091)</f>
        <v>7.8266666666666665E-2</v>
      </c>
      <c r="P1091">
        <f t="shared" ref="P1091:P1154" si="103">SUM($E1091/$L1091)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RIGHT(N:N,LEN(N:N)-FIND("/",N1091))</f>
        <v>video games</v>
      </c>
      <c r="S1091" s="9">
        <f t="shared" ref="S1091:S1154" si="106">(((J:J/60)/60)/24)+DATE(1970,1,1)</f>
        <v>42151.189525462964</v>
      </c>
      <c r="T1091" s="9">
        <f t="shared" ref="T1091:T1154" si="107">(((I:I/60)/60)/24)+DATE(1970,1,1)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SUM($E1155/$D1155)</f>
        <v>6.2500000000000003E-3</v>
      </c>
      <c r="P1155">
        <f t="shared" ref="P1155:P1218" si="109">SUM($E1155/$L1155)</f>
        <v>50</v>
      </c>
      <c r="Q1155" t="str">
        <f t="shared" ref="Q1155:Q1218" si="110">LEFT(N:N,(FIND("/",N1155))-1)</f>
        <v>food</v>
      </c>
      <c r="R1155" t="str">
        <f t="shared" ref="R1155:R1218" si="111">RIGHT(N:N,LEN(N:N)-FIND("/",N1155))</f>
        <v>food trucks</v>
      </c>
      <c r="S1155" s="9">
        <f t="shared" ref="S1155:S1218" si="112">(((J:J/60)/60)/24)+DATE(1970,1,1)</f>
        <v>42143.714178240742</v>
      </c>
      <c r="T1155" s="9">
        <f t="shared" ref="T1155:T1218" si="113">(((I:I/60)/60)/24)+DATE(1970,1,1)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SUM($E1219/$D1219)</f>
        <v>1.026</v>
      </c>
      <c r="P1219">
        <f t="shared" ref="P1219:P1282" si="115">SUM($E1219/$L1219)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RIGHT(N:N,LEN(N:N)-FIND("/",N1219))</f>
        <v>photobooks</v>
      </c>
      <c r="S1219" s="9">
        <f t="shared" ref="S1219:S1282" si="118">(((J:J/60)/60)/24)+DATE(1970,1,1)</f>
        <v>42535.809490740736</v>
      </c>
      <c r="T1219" s="9">
        <f t="shared" ref="T1219:T1282" si="119">(((I:I/60)/60)/24)+DATE(1970,1,1)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SUM($E1283/$D1283)</f>
        <v>1.1071428571428572</v>
      </c>
      <c r="P1283">
        <f t="shared" ref="P1283:P1346" si="121">SUM($E1283/$L1283)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RIGHT(N:N,LEN(N:N)-FIND("/",N1283))</f>
        <v>rock</v>
      </c>
      <c r="S1283" s="9">
        <f t="shared" ref="S1283:S1346" si="124">(((J:J/60)/60)/24)+DATE(1970,1,1)</f>
        <v>41463.743472222224</v>
      </c>
      <c r="T1283" s="9">
        <f t="shared" ref="T1283:T1346" si="125">(((I:I/60)/60)/24)+DATE(1970,1,1)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SUM($E1347/$D1347)</f>
        <v>1.25</v>
      </c>
      <c r="P1347">
        <f t="shared" ref="P1347:P1410" si="127">SUM($E1347/$L1347)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RIGHT(N:N,LEN(N:N)-FIND("/",N1347))</f>
        <v>nonfiction</v>
      </c>
      <c r="S1347" s="9">
        <f t="shared" ref="S1347:S1410" si="130">(((J:J/60)/60)/24)+DATE(1970,1,1)</f>
        <v>41799.814340277779</v>
      </c>
      <c r="T1347" s="9">
        <f t="shared" ref="T1347:T1410" si="131">(((I:I/60)/60)/24)+DATE(1970,1,1)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SUM($E1411/$D1411)</f>
        <v>0</v>
      </c>
      <c r="P1411" t="e">
        <f t="shared" ref="P1411:P1474" si="133">SUM($E1411/$L1411)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RIGHT(N:N,LEN(N:N)-FIND("/",N1411))</f>
        <v>translations</v>
      </c>
      <c r="S1411" s="9">
        <f t="shared" ref="S1411:S1474" si="136">(((J:J/60)/60)/24)+DATE(1970,1,1)</f>
        <v>41945.133506944447</v>
      </c>
      <c r="T1411" s="9">
        <f t="shared" ref="T1411:T1474" si="137">(((I:I/60)/60)/24)+DATE(1970,1,1)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SUM($E1475/$D1475)</f>
        <v>1.20516</v>
      </c>
      <c r="P1475">
        <f t="shared" ref="P1475:P1538" si="139">SUM($E1475/$L1475)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RIGHT(N:N,LEN(N:N)-FIND("/",N1475))</f>
        <v>radio &amp; podcasts</v>
      </c>
      <c r="S1475" s="9">
        <f t="shared" ref="S1475:S1538" si="142">(((J:J/60)/60)/24)+DATE(1970,1,1)</f>
        <v>40939.979618055557</v>
      </c>
      <c r="T1475" s="9">
        <f t="shared" ref="T1475:T1538" si="143">(((I:I/60)/60)/24)+DATE(1970,1,1)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SUM($E1539/$D1539)</f>
        <v>1.7989999999999999</v>
      </c>
      <c r="P1539">
        <f t="shared" ref="P1539:P1602" si="145">SUM($E1539/$L1539)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RIGHT(N:N,LEN(N:N)-FIND("/",N1539))</f>
        <v>photobooks</v>
      </c>
      <c r="S1539" s="9">
        <f t="shared" ref="S1539:S1602" si="148">(((J:J/60)/60)/24)+DATE(1970,1,1)</f>
        <v>42552.315127314811</v>
      </c>
      <c r="T1539" s="9">
        <f t="shared" ref="T1539:T1602" si="149">(((I:I/60)/60)/24)+DATE(1970,1,1)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SUM($E1603/$D1603)</f>
        <v>1.082492</v>
      </c>
      <c r="P1603">
        <f t="shared" ref="P1603:P1666" si="151">SUM($E1603/$L1603)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RIGHT(N:N,LEN(N:N)-FIND("/",N1603))</f>
        <v>rock</v>
      </c>
      <c r="S1603" s="9">
        <f t="shared" ref="S1603:S1666" si="154">(((J:J/60)/60)/24)+DATE(1970,1,1)</f>
        <v>40638.092974537038</v>
      </c>
      <c r="T1603" s="9">
        <f t="shared" ref="T1603:T1666" si="155">(((I:I/60)/60)/24)+DATE(1970,1,1)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SUM($E1667/$D1667)</f>
        <v>1.1945714285714286</v>
      </c>
      <c r="P1667">
        <f t="shared" ref="P1667:P1730" si="157">SUM($E1667/$L1667)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RIGHT(N:N,LEN(N:N)-FIND("/",N1667))</f>
        <v>pop</v>
      </c>
      <c r="S1667" s="9">
        <f t="shared" ref="S1667:S1730" si="160">(((J:J/60)/60)/24)+DATE(1970,1,1)</f>
        <v>40564.649456018517</v>
      </c>
      <c r="T1667" s="9">
        <f t="shared" ref="T1667:T1730" si="161">(((I:I/60)/60)/24)+DATE(1970,1,1)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SUM($E1731/$D1731)</f>
        <v>0</v>
      </c>
      <c r="P1731" t="e">
        <f t="shared" ref="P1731:P1794" si="163">SUM($E1731/$L1731)</f>
        <v>#DIV/0!</v>
      </c>
      <c r="Q1731" t="str">
        <f t="shared" ref="Q1731:Q1794" si="164">LEFT(N:N,(FIND("/",N1731))-1)</f>
        <v>music</v>
      </c>
      <c r="R1731" t="str">
        <f t="shared" ref="R1731:R1794" si="165">RIGHT(N:N,LEN(N:N)-FIND("/",N1731))</f>
        <v>faith</v>
      </c>
      <c r="S1731" s="9">
        <f t="shared" ref="S1731:S1794" si="166">(((J:J/60)/60)/24)+DATE(1970,1,1)</f>
        <v>42471.052152777775</v>
      </c>
      <c r="T1731" s="9">
        <f t="shared" ref="T1731:T1794" si="167">(((I:I/60)/60)/24)+DATE(1970,1,1)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SUM($E1795/$D1795)</f>
        <v>1.3333333333333334E-2</v>
      </c>
      <c r="P1795">
        <f t="shared" ref="P1795:P1858" si="169">SUM($E1795/$L1795)</f>
        <v>20</v>
      </c>
      <c r="Q1795" t="str">
        <f t="shared" ref="Q1795:Q1858" si="170">LEFT(N:N,(FIND("/",N1795))-1)</f>
        <v>photography</v>
      </c>
      <c r="R1795" t="str">
        <f t="shared" ref="R1795:R1858" si="171">RIGHT(N:N,LEN(N:N)-FIND("/",N1795))</f>
        <v>photobooks</v>
      </c>
      <c r="S1795" s="9">
        <f t="shared" ref="S1795:S1858" si="172">(((J:J/60)/60)/24)+DATE(1970,1,1)</f>
        <v>41940.89166666667</v>
      </c>
      <c r="T1795" s="9">
        <f t="shared" ref="T1795:T1858" si="173">(((I:I/60)/60)/24)+DATE(1970,1,1)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SUM($E1859/$D1859)</f>
        <v>1</v>
      </c>
      <c r="P1859">
        <f t="shared" ref="P1859:P1922" si="175">SUM($E1859/$L1859)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RIGHT(N:N,LEN(N:N)-FIND("/",N1859))</f>
        <v>rock</v>
      </c>
      <c r="S1859" s="9">
        <f t="shared" ref="S1859:S1922" si="178">(((J:J/60)/60)/24)+DATE(1970,1,1)</f>
        <v>41864.76866898148</v>
      </c>
      <c r="T1859" s="9">
        <f t="shared" ref="T1859:T1922" si="179">(((I:I/60)/60)/24)+DATE(1970,1,1)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SUM($E1923/$D1923)</f>
        <v>1.3680000000000001</v>
      </c>
      <c r="P1923">
        <f t="shared" ref="P1923:P1986" si="181">SUM($E1923/$L1923)</f>
        <v>54</v>
      </c>
      <c r="Q1923" t="str">
        <f t="shared" ref="Q1923:Q1986" si="182">LEFT(N:N,(FIND("/",N1923))-1)</f>
        <v>music</v>
      </c>
      <c r="R1923" t="str">
        <f t="shared" ref="R1923:R1986" si="183">RIGHT(N:N,LEN(N:N)-FIND("/",N1923))</f>
        <v>indie rock</v>
      </c>
      <c r="S1923" s="9">
        <f t="shared" ref="S1923:S1986" si="184">(((J:J/60)/60)/24)+DATE(1970,1,1)</f>
        <v>41074.221562500003</v>
      </c>
      <c r="T1923" s="9">
        <f t="shared" ref="T1923:T1986" si="185">(((I:I/60)/60)/24)+DATE(1970,1,1)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SUM($E1987/$D1987)</f>
        <v>3.1875000000000001E-2</v>
      </c>
      <c r="P1987">
        <f t="shared" ref="P1987:P2050" si="187">SUM($E1987/$L1987)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RIGHT(N:N,LEN(N:N)-FIND("/",N1987))</f>
        <v>people</v>
      </c>
      <c r="S1987" s="9">
        <f t="shared" ref="S1987:S2050" si="190">(((J:J/60)/60)/24)+DATE(1970,1,1)</f>
        <v>42555.698738425926</v>
      </c>
      <c r="T1987" s="9">
        <f t="shared" ref="T1987:T2050" si="191">(((I:I/60)/60)/24)+DATE(1970,1,1)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SUM($E2051/$D2051)</f>
        <v>1.2019070000000001</v>
      </c>
      <c r="P2051">
        <f t="shared" ref="P2051:P2114" si="193">SUM($E2051/$L2051)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RIGHT(N:N,LEN(N:N)-FIND("/",N2051))</f>
        <v>hardware</v>
      </c>
      <c r="S2051" s="9">
        <f t="shared" ref="S2051:S2114" si="196">(((J:J/60)/60)/24)+DATE(1970,1,1)</f>
        <v>41575.527349537035</v>
      </c>
      <c r="T2051" s="9">
        <f t="shared" ref="T2051:T2114" si="197">(((I:I/60)/60)/24)+DATE(1970,1,1)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SUM($E2115/$D2115)</f>
        <v>1.0485714285714285</v>
      </c>
      <c r="P2115">
        <f t="shared" ref="P2115:P2178" si="199">SUM($E2115/$L2115)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RIGHT(N:N,LEN(N:N)-FIND("/",N2115))</f>
        <v>indie rock</v>
      </c>
      <c r="S2115" s="9">
        <f t="shared" ref="S2115:S2178" si="202">(((J:J/60)/60)/24)+DATE(1970,1,1)</f>
        <v>41870.86546296296</v>
      </c>
      <c r="T2115" s="9">
        <f t="shared" ref="T2115:T2178" si="203">(((I:I/60)/60)/24)+DATE(1970,1,1)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SUM($E2179/$D2179)</f>
        <v>1.0012000000000001</v>
      </c>
      <c r="P2179">
        <f t="shared" ref="P2179:P2242" si="205">SUM($E2179/$L2179)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RIGHT(N:N,LEN(N:N)-FIND("/",N2179))</f>
        <v>rock</v>
      </c>
      <c r="S2179" s="9">
        <f t="shared" ref="S2179:S2242" si="208">(((J:J/60)/60)/24)+DATE(1970,1,1)</f>
        <v>42502.250775462962</v>
      </c>
      <c r="T2179" s="9">
        <f t="shared" ref="T2179:T2242" si="209">(((I:I/60)/60)/24)+DATE(1970,1,1)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SUM($E2243/$D2243)</f>
        <v>8.0640000000000001</v>
      </c>
      <c r="P2243">
        <f t="shared" ref="P2243:P2306" si="211">SUM($E2243/$L2243)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RIGHT(N:N,LEN(N:N)-FIND("/",N2243))</f>
        <v>tabletop games</v>
      </c>
      <c r="S2243" s="9">
        <f t="shared" ref="S2243:S2306" si="214">(((J:J/60)/60)/24)+DATE(1970,1,1)</f>
        <v>42766.827546296292</v>
      </c>
      <c r="T2243" s="9">
        <f t="shared" ref="T2243:T2306" si="215">(((I:I/60)/60)/24)+DATE(1970,1,1)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SUM($E2307/$D2307)</f>
        <v>1.0122777777777778</v>
      </c>
      <c r="P2307">
        <f t="shared" ref="P2307:P2370" si="217">SUM($E2307/$L2307)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RIGHT(N:N,LEN(N:N)-FIND("/",N2307))</f>
        <v>indie rock</v>
      </c>
      <c r="S2307" s="9">
        <f t="shared" ref="S2307:S2370" si="220">(((J:J/60)/60)/24)+DATE(1970,1,1)</f>
        <v>41834.695277777777</v>
      </c>
      <c r="T2307" s="9">
        <f t="shared" ref="T2307:T2370" si="221">(((I:I/60)/60)/24)+DATE(1970,1,1)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SUM($E2371/$D2371)</f>
        <v>0</v>
      </c>
      <c r="P2371" t="e">
        <f t="shared" ref="P2371:P2434" si="223">SUM($E2371/$L2371)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RIGHT(N:N,LEN(N:N)-FIND("/",N2371))</f>
        <v>web</v>
      </c>
      <c r="S2371" s="9">
        <f t="shared" ref="S2371:S2434" si="226">(((J:J/60)/60)/24)+DATE(1970,1,1)</f>
        <v>42380.812627314815</v>
      </c>
      <c r="T2371" s="9">
        <f t="shared" ref="T2371:T2434" si="227">(((I:I/60)/60)/24)+DATE(1970,1,1)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SUM($E2435/$D2435)</f>
        <v>0</v>
      </c>
      <c r="P2435" t="e">
        <f t="shared" ref="P2435:P2498" si="229">SUM($E2435/$L2435)</f>
        <v>#DIV/0!</v>
      </c>
      <c r="Q2435" t="str">
        <f t="shared" ref="Q2435:Q2498" si="230">LEFT(N:N,(FIND("/",N2435))-1)</f>
        <v>food</v>
      </c>
      <c r="R2435" t="str">
        <f t="shared" ref="R2435:R2498" si="231">RIGHT(N:N,LEN(N:N)-FIND("/",N2435))</f>
        <v>food trucks</v>
      </c>
      <c r="S2435" s="9">
        <f t="shared" ref="S2435:S2498" si="232">(((J:J/60)/60)/24)+DATE(1970,1,1)</f>
        <v>42397.89980324074</v>
      </c>
      <c r="T2435" s="9">
        <f t="shared" ref="T2435:T2498" si="233">(((I:I/60)/60)/24)+DATE(1970,1,1)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SUM($E2499/$D2499)</f>
        <v>1.127715</v>
      </c>
      <c r="P2499">
        <f t="shared" ref="P2499:P2562" si="235">SUM($E2499/$L2499)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RIGHT(N:N,LEN(N:N)-FIND("/",N2499))</f>
        <v>indie rock</v>
      </c>
      <c r="S2499" s="9">
        <f t="shared" ref="S2499:S2562" si="238">(((J:J/60)/60)/24)+DATE(1970,1,1)</f>
        <v>40730.878912037035</v>
      </c>
      <c r="T2499" s="9">
        <f t="shared" ref="T2499:T2562" si="239">(((I:I/60)/60)/24)+DATE(1970,1,1)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SUM($E2563/$D2563)</f>
        <v>0</v>
      </c>
      <c r="P2563" t="e">
        <f t="shared" ref="P2563:P2626" si="241">SUM($E2563/$L2563)</f>
        <v>#DIV/0!</v>
      </c>
      <c r="Q2563" t="str">
        <f t="shared" ref="Q2563:Q2626" si="242">LEFT(N:N,(FIND("/",N2563))-1)</f>
        <v>food</v>
      </c>
      <c r="R2563" t="str">
        <f t="shared" ref="R2563:R2626" si="243">RIGHT(N:N,LEN(N:N)-FIND("/",N2563))</f>
        <v>food trucks</v>
      </c>
      <c r="S2563" s="9">
        <f t="shared" ref="S2563:S2626" si="244">(((J:J/60)/60)/24)+DATE(1970,1,1)</f>
        <v>42260.528807870374</v>
      </c>
      <c r="T2563" s="9">
        <f t="shared" ref="T2563:T2626" si="245">(((I:I/60)/60)/24)+DATE(1970,1,1)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SUM($E2627/$D2627)</f>
        <v>9.56</v>
      </c>
      <c r="P2627">
        <f t="shared" ref="P2627:P2690" si="247">SUM($E2627/$L2627)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RIGHT(N:N,LEN(N:N)-FIND("/",N2627))</f>
        <v>space exploration</v>
      </c>
      <c r="S2627" s="9">
        <f t="shared" ref="S2627:S2690" si="250">(((J:J/60)/60)/24)+DATE(1970,1,1)</f>
        <v>42658.810277777782</v>
      </c>
      <c r="T2627" s="9">
        <f t="shared" ref="T2627:T2690" si="251">(((I:I/60)/60)/24)+DATE(1970,1,1)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SUM($E2691/$D2691)</f>
        <v>2.8571428571428571E-5</v>
      </c>
      <c r="P2691">
        <f t="shared" ref="P2691:P2754" si="253">SUM($E2691/$L2691)</f>
        <v>1</v>
      </c>
      <c r="Q2691" t="str">
        <f t="shared" ref="Q2691:Q2754" si="254">LEFT(N:N,(FIND("/",N2691))-1)</f>
        <v>food</v>
      </c>
      <c r="R2691" t="str">
        <f t="shared" ref="R2691:R2754" si="255">RIGHT(N:N,LEN(N:N)-FIND("/",N2691))</f>
        <v>food trucks</v>
      </c>
      <c r="S2691" s="9">
        <f t="shared" ref="S2691:S2754" si="256">(((J:J/60)/60)/24)+DATE(1970,1,1)</f>
        <v>42551.961689814809</v>
      </c>
      <c r="T2691" s="9">
        <f t="shared" ref="T2691:T2754" si="257">(((I:I/60)/60)/24)+DATE(1970,1,1)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SUM($E2755/$D2755)</f>
        <v>0.19</v>
      </c>
      <c r="P2755">
        <f t="shared" ref="P2755:P2818" si="259">SUM($E2755/$L2755)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RIGHT(N:N,LEN(N:N)-FIND("/",N2755))</f>
        <v>children's books</v>
      </c>
      <c r="S2755" s="9">
        <f t="shared" ref="S2755:S2818" si="262">(((J:J/60)/60)/24)+DATE(1970,1,1)</f>
        <v>41117.900729166664</v>
      </c>
      <c r="T2755" s="9">
        <f t="shared" ref="T2755:T2818" si="263">(((I:I/60)/60)/24)+DATE(1970,1,1)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SUM($E2819/$D2819)</f>
        <v>1.3</v>
      </c>
      <c r="P2819">
        <f t="shared" ref="P2819:P2882" si="265">SUM($E2819/$L2819)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RIGHT(N:N,LEN(N:N)-FIND("/",N2819))</f>
        <v>plays</v>
      </c>
      <c r="S2819" s="9">
        <f t="shared" ref="S2819:S2882" si="268">(((J:J/60)/60)/24)+DATE(1970,1,1)</f>
        <v>42023.634976851856</v>
      </c>
      <c r="T2819" s="9">
        <f t="shared" ref="T2819:T2882" si="269">(((I:I/60)/60)/24)+DATE(1970,1,1)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SUM($E2883/$D2883)</f>
        <v>0</v>
      </c>
      <c r="P2883" t="e">
        <f t="shared" ref="P2883:P2946" si="271">SUM($E2883/$L2883)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RIGHT(N:N,LEN(N:N)-FIND("/",N2883))</f>
        <v>plays</v>
      </c>
      <c r="S2883" s="9">
        <f t="shared" ref="S2883:S2946" si="274">(((J:J/60)/60)/24)+DATE(1970,1,1)</f>
        <v>41916.597638888888</v>
      </c>
      <c r="T2883" s="9">
        <f t="shared" ref="T2883:T2946" si="275">(((I:I/60)/60)/24)+DATE(1970,1,1)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SUM($E2947/$D2947)</f>
        <v>0</v>
      </c>
      <c r="P2947" t="e">
        <f t="shared" ref="P2947:P3010" si="277">SUM($E2947/$L2947)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RIGHT(N:N,LEN(N:N)-FIND("/",N2947))</f>
        <v>spaces</v>
      </c>
      <c r="S2947" s="9">
        <f t="shared" ref="S2947:S3010" si="280">(((J:J/60)/60)/24)+DATE(1970,1,1)</f>
        <v>42118.139583333337</v>
      </c>
      <c r="T2947" s="9">
        <f t="shared" ref="T2947:T3010" si="281">(((I:I/60)/60)/24)+DATE(1970,1,1)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SUM($E3011/$D3011)</f>
        <v>1.19756</v>
      </c>
      <c r="P3011">
        <f t="shared" ref="P3011:P3074" si="283">SUM($E3011/$L3011)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RIGHT(N:N,LEN(N:N)-FIND("/",N3011))</f>
        <v>spaces</v>
      </c>
      <c r="S3011" s="9">
        <f t="shared" ref="S3011:S3074" si="286">(((J:J/60)/60)/24)+DATE(1970,1,1)</f>
        <v>41939.569907407407</v>
      </c>
      <c r="T3011" s="9">
        <f t="shared" ref="T3011:T3074" si="287">(((I:I/60)/60)/24)+DATE(1970,1,1)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SUM($E3075/$D3075)</f>
        <v>2.3035714285714285E-4</v>
      </c>
      <c r="P3075">
        <f t="shared" ref="P3075:P3138" si="289">SUM($E3075/$L3075)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RIGHT(N:N,LEN(N:N)-FIND("/",N3075))</f>
        <v>spaces</v>
      </c>
      <c r="S3075" s="9">
        <f t="shared" ref="S3075:S3138" si="292">(((J:J/60)/60)/24)+DATE(1970,1,1)</f>
        <v>42111.684027777781</v>
      </c>
      <c r="T3075" s="9">
        <f t="shared" ref="T3075:T3138" si="293">(((I:I/60)/60)/24)+DATE(1970,1,1)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SUM($E3139/$D3139)</f>
        <v>3.3333333333333333E-2</v>
      </c>
      <c r="P3139">
        <f t="shared" ref="P3139:P3202" si="295">SUM($E3139/$L3139)</f>
        <v>50</v>
      </c>
      <c r="Q3139" t="str">
        <f t="shared" ref="Q3139:Q3202" si="296">LEFT(N:N,(FIND("/",N3139))-1)</f>
        <v>theater</v>
      </c>
      <c r="R3139" t="str">
        <f t="shared" ref="R3139:R3202" si="297">RIGHT(N:N,LEN(N:N)-FIND("/",N3139))</f>
        <v>plays</v>
      </c>
      <c r="S3139" s="9">
        <f t="shared" ref="S3139:S3202" si="298">(((J:J/60)/60)/24)+DATE(1970,1,1)</f>
        <v>42807.885057870371</v>
      </c>
      <c r="T3139" s="9">
        <f t="shared" ref="T3139:T3202" si="299">(((I:I/60)/60)/24)+DATE(1970,1,1)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SUM($E3203/$D3203)</f>
        <v>1.2500000000000001E-2</v>
      </c>
      <c r="P3203">
        <f t="shared" ref="P3203:P3266" si="301">SUM($E3203/$L3203)</f>
        <v>12.5</v>
      </c>
      <c r="Q3203" t="str">
        <f t="shared" ref="Q3203:Q3266" si="302">LEFT(N:N,(FIND("/",N3203))-1)</f>
        <v>theater</v>
      </c>
      <c r="R3203" t="str">
        <f t="shared" ref="R3203:R3266" si="303">RIGHT(N:N,LEN(N:N)-FIND("/",N3203))</f>
        <v>musical</v>
      </c>
      <c r="S3203" s="9">
        <f t="shared" ref="S3203:S3266" si="304">(((J:J/60)/60)/24)+DATE(1970,1,1)</f>
        <v>41861.767094907409</v>
      </c>
      <c r="T3203" s="9">
        <f t="shared" ref="T3203:T3266" si="305">(((I:I/60)/60)/24)+DATE(1970,1,1)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SUM($E3267/$D3267)</f>
        <v>1.64</v>
      </c>
      <c r="P3267">
        <f t="shared" ref="P3267:P3330" si="307">SUM($E3267/$L3267)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RIGHT(N:N,LEN(N:N)-FIND("/",N3267))</f>
        <v>plays</v>
      </c>
      <c r="S3267" s="9">
        <f t="shared" ref="S3267:S3330" si="310">(((J:J/60)/60)/24)+DATE(1970,1,1)</f>
        <v>42311.711979166663</v>
      </c>
      <c r="T3267" s="9">
        <f t="shared" ref="T3267:T3330" si="311">(((I:I/60)/60)/24)+DATE(1970,1,1)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SUM($E3331/$D3331)</f>
        <v>1.1679999999999999</v>
      </c>
      <c r="P3331">
        <f t="shared" ref="P3331:P3394" si="313">SUM($E3331/$L3331)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RIGHT(N:N,LEN(N:N)-FIND("/",N3331))</f>
        <v>plays</v>
      </c>
      <c r="S3331" s="9">
        <f t="shared" ref="S3331:S3394" si="316">(((J:J/60)/60)/24)+DATE(1970,1,1)</f>
        <v>41837.323009259257</v>
      </c>
      <c r="T3331" s="9">
        <f t="shared" ref="T3331:T3394" si="317">(((I:I/60)/60)/24)+DATE(1970,1,1)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SUM($E3395/$D3395)</f>
        <v>1.0580000000000001</v>
      </c>
      <c r="P3395">
        <f t="shared" ref="P3395:P3458" si="319">SUM($E3395/$L3395)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RIGHT(N:N,LEN(N:N)-FIND("/",N3395))</f>
        <v>plays</v>
      </c>
      <c r="S3395" s="9">
        <f t="shared" ref="S3395:S3458" si="322">(((J:J/60)/60)/24)+DATE(1970,1,1)</f>
        <v>41923.921643518523</v>
      </c>
      <c r="T3395" s="9">
        <f t="shared" ref="T3395:T3458" si="323">(((I:I/60)/60)/24)+DATE(1970,1,1)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SUM($E3459/$D3459)</f>
        <v>1.4019999999999999</v>
      </c>
      <c r="P3459">
        <f t="shared" ref="P3459:P3522" si="325">SUM($E3459/$L3459)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RIGHT(N:N,LEN(N:N)-FIND("/",N3459))</f>
        <v>plays</v>
      </c>
      <c r="S3459" s="9">
        <f t="shared" ref="S3459:S3522" si="328">(((J:J/60)/60)/24)+DATE(1970,1,1)</f>
        <v>42016.706678240742</v>
      </c>
      <c r="T3459" s="9">
        <f t="shared" ref="T3459:T3522" si="329">(((I:I/60)/60)/24)+DATE(1970,1,1)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SUM($E3523/$D3523)</f>
        <v>1.6942857142857144</v>
      </c>
      <c r="P3523">
        <f t="shared" ref="P3523:P3586" si="331">SUM($E3523/$L3523)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RIGHT(N:N,LEN(N:N)-FIND("/",N3523))</f>
        <v>plays</v>
      </c>
      <c r="S3523" s="9">
        <f t="shared" ref="S3523:S3586" si="334">(((J:J/60)/60)/24)+DATE(1970,1,1)</f>
        <v>41881.361342592594</v>
      </c>
      <c r="T3523" s="9">
        <f t="shared" ref="T3523:T3586" si="335">(((I:I/60)/60)/24)+DATE(1970,1,1)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SUM($E3587/$D3587)</f>
        <v>1.1911764705882353</v>
      </c>
      <c r="P3587">
        <f t="shared" ref="P3587:P3650" si="337">SUM($E3587/$L3587)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RIGHT(N:N,LEN(N:N)-FIND("/",N3587))</f>
        <v>plays</v>
      </c>
      <c r="S3587" s="9">
        <f t="shared" ref="S3587:S3650" si="340">(((J:J/60)/60)/24)+DATE(1970,1,1)</f>
        <v>41964.716319444444</v>
      </c>
      <c r="T3587" s="9">
        <f t="shared" ref="T3587:T3650" si="341">(((I:I/60)/60)/24)+DATE(1970,1,1)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SUM($E3651/$D3651)</f>
        <v>1.04</v>
      </c>
      <c r="P3651">
        <f t="shared" ref="P3651:P3714" si="343">SUM($E3651/$L3651)</f>
        <v>97.5</v>
      </c>
      <c r="Q3651" t="str">
        <f t="shared" ref="Q3651:Q3714" si="344">LEFT(N:N,(FIND("/",N3651))-1)</f>
        <v>theater</v>
      </c>
      <c r="R3651" t="str">
        <f t="shared" ref="R3651:R3714" si="345">RIGHT(N:N,LEN(N:N)-FIND("/",N3651))</f>
        <v>plays</v>
      </c>
      <c r="S3651" s="9">
        <f t="shared" ref="S3651:S3714" si="346">(((J:J/60)/60)/24)+DATE(1970,1,1)</f>
        <v>41780.712893518517</v>
      </c>
      <c r="T3651" s="9">
        <f t="shared" ref="T3651:T3714" si="347">(((I:I/60)/60)/24)+DATE(1970,1,1)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SUM($E3715/$D3715)</f>
        <v>1.0149999999999999</v>
      </c>
      <c r="P3715">
        <f t="shared" ref="P3715:P3778" si="349">SUM($E3715/$L3715)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RIGHT(N:N,LEN(N:N)-FIND("/",N3715))</f>
        <v>plays</v>
      </c>
      <c r="S3715" s="9">
        <f t="shared" ref="S3715:S3778" si="352">(((J:J/60)/60)/24)+DATE(1970,1,1)</f>
        <v>42505.738032407404</v>
      </c>
      <c r="T3715" s="9">
        <f t="shared" ref="T3715:T3778" si="353">(((I:I/60)/60)/24)+DATE(1970,1,1)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SUM($E3779/$D3779)</f>
        <v>1.4319999999999999</v>
      </c>
      <c r="P3779">
        <f t="shared" ref="P3779:P3842" si="355">SUM($E3779/$L3779)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RIGHT(N:N,LEN(N:N)-FIND("/",N3779))</f>
        <v>musical</v>
      </c>
      <c r="S3779" s="9">
        <f t="shared" ref="S3779:S3842" si="358">(((J:J/60)/60)/24)+DATE(1970,1,1)</f>
        <v>41887.111354166671</v>
      </c>
      <c r="T3779" s="9">
        <f t="shared" ref="T3779:T3842" si="359">(((I:I/60)/60)/24)+DATE(1970,1,1)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SUM($E3843/$D3843)</f>
        <v>8.72E-2</v>
      </c>
      <c r="P3843">
        <f t="shared" ref="P3843:P3906" si="361">SUM($E3843/$L3843)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RIGHT(N:N,LEN(N:N)-FIND("/",N3843))</f>
        <v>plays</v>
      </c>
      <c r="S3843" s="9">
        <f t="shared" ref="S3843:S3906" si="364">(((J:J/60)/60)/24)+DATE(1970,1,1)</f>
        <v>41780.785729166666</v>
      </c>
      <c r="T3843" s="9">
        <f t="shared" ref="T3843:T3906" si="365">(((I:I/60)/60)/24)+DATE(1970,1,1)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SUM($E3907/$D3907)</f>
        <v>0.11533333333333333</v>
      </c>
      <c r="P3907">
        <f t="shared" ref="P3907:P3970" si="367">SUM($E3907/$L3907)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RIGHT(N:N,LEN(N:N)-FIND("/",N3907))</f>
        <v>plays</v>
      </c>
      <c r="S3907" s="9">
        <f t="shared" ref="S3907:S3970" si="370">(((J:J/60)/60)/24)+DATE(1970,1,1)</f>
        <v>42124.623877314814</v>
      </c>
      <c r="T3907" s="9">
        <f t="shared" ref="T3907:T3970" si="371">(((I:I/60)/60)/24)+DATE(1970,1,1)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SUM($E3971/$D3971)</f>
        <v>7.4690265486725665E-2</v>
      </c>
      <c r="P3971">
        <f t="shared" ref="P3971:P4034" si="373">SUM($E3971/$L3971)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RIGHT(N:N,LEN(N:N)-FIND("/",N3971))</f>
        <v>plays</v>
      </c>
      <c r="S3971" s="9">
        <f t="shared" ref="S3971:S4034" si="376">(((J:J/60)/60)/24)+DATE(1970,1,1)</f>
        <v>42601.854699074072</v>
      </c>
      <c r="T3971" s="9">
        <f t="shared" ref="T3971:T4034" si="377">(((I:I/60)/60)/24)+DATE(1970,1,1)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SUM($E4035/$D4035)</f>
        <v>0.25698702928870293</v>
      </c>
      <c r="P4035">
        <f t="shared" ref="P4035:P4098" si="379">SUM($E4035/$L4035)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RIGHT(N:N,LEN(N:N)-FIND("/",N4035))</f>
        <v>plays</v>
      </c>
      <c r="S4035" s="9">
        <f t="shared" ref="S4035:S4098" si="382">(((J:J/60)/60)/24)+DATE(1970,1,1)</f>
        <v>42614.268796296295</v>
      </c>
      <c r="T4035" s="9">
        <f t="shared" ref="T4035:T4098" si="383">(((I:I/60)/60)/24)+DATE(1970,1,1)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SUM($E4099/$D4099)</f>
        <v>0</v>
      </c>
      <c r="P4099" t="e">
        <f t="shared" ref="P4099:P4115" si="385">SUM($E4099/$L4099)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RIGHT(N:N,LEN(N:N)-FIND("/",N4099))</f>
        <v>plays</v>
      </c>
      <c r="S4099" s="9">
        <f t="shared" ref="S4099:S4115" si="388">(((J:J/60)/60)/24)+DATE(1970,1,1)</f>
        <v>42344.824502314819</v>
      </c>
      <c r="T4099" s="9">
        <f t="shared" ref="T4099:T4115" si="389">(((I:I/60)/60)/24)+DATE(1970,1,1)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R4115" xr:uid="{3185E9E3-E862-5447-87BF-AD1592E28A2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488-E5F3-9F4F-ABF7-1B817451170C}">
  <sheetPr codeName="Sheet2"/>
  <dimension ref="A1:H13"/>
  <sheetViews>
    <sheetView tabSelected="1" topLeftCell="A10" workbookViewId="0">
      <selection activeCell="G23" sqref="G23"/>
    </sheetView>
  </sheetViews>
  <sheetFormatPr baseColWidth="10" defaultRowHeight="15" x14ac:dyDescent="0.2"/>
  <cols>
    <col min="1" max="1" width="25" customWidth="1"/>
    <col min="2" max="2" width="15.6640625" bestFit="1" customWidth="1"/>
    <col min="3" max="3" width="12.832031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">
      <c r="A2" t="s">
        <v>8390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2">
        <f>$B2/$E2</f>
        <v>0.71081677704194257</v>
      </c>
      <c r="G2" s="12">
        <f>$C2/$E2</f>
        <v>0.24944812362030905</v>
      </c>
      <c r="H2" s="12">
        <f>$D2/$E2</f>
        <v>3.9735099337748346E-2</v>
      </c>
    </row>
    <row r="3" spans="1:8" x14ac:dyDescent="0.2">
      <c r="A3" t="s">
        <v>8391</v>
      </c>
      <c r="B3">
        <f>COUNTIFS(Sheet1!F:F,"successful",Sheet1!D:D,"&gt;=1000",Sheet1!D:D,"&lt;4999")</f>
        <v>931</v>
      </c>
      <c r="C3">
        <f>COUNTIFS(Sheet1!F:F,"failed",Sheet1!D:D,"&gt;=1000",Sheet1!D:D,"&lt;4999")</f>
        <v>420</v>
      </c>
      <c r="D3">
        <f>COUNTIFS(Sheet1!F:F,"canceled",Sheet1!D:D,"&gt;=1000",Sheet1!D:D,"&lt;4999")</f>
        <v>60</v>
      </c>
      <c r="E3">
        <f t="shared" ref="E3:E13" si="0">SUM(B3:D3)</f>
        <v>1411</v>
      </c>
      <c r="F3" s="12">
        <f t="shared" ref="F3:F13" si="1">$B3/$E3</f>
        <v>0.65981573352232459</v>
      </c>
      <c r="G3" s="12">
        <f t="shared" ref="G3:G13" si="2">$C3/$E3</f>
        <v>0.297661233167966</v>
      </c>
      <c r="H3" s="12">
        <f t="shared" ref="H3:H13" si="3">$D3/$E3</f>
        <v>4.2523033309709427E-2</v>
      </c>
    </row>
    <row r="4" spans="1:8" x14ac:dyDescent="0.2">
      <c r="A4" t="s">
        <v>8392</v>
      </c>
      <c r="B4">
        <f>COUNTIFS(Sheet1!F:F,"successful",Sheet1!D:D,"&gt;=5000",Sheet1!D:D,"&lt;9999")</f>
        <v>380</v>
      </c>
      <c r="C4">
        <f>COUNTIFS(Sheet1!F:F,"failed",Sheet1!D:D,"&gt;=5000",Sheet1!D:D,"&lt;9999")</f>
        <v>282</v>
      </c>
      <c r="D4">
        <f>COUNTIFS(Sheet1!F:F,"canceled",Sheet1!D:D,"&gt;=5000",Sheet1!D:D,"&lt;9999")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2">
      <c r="A5" t="s">
        <v>8393</v>
      </c>
      <c r="B5">
        <f>COUNTIFS(Sheet1!F:F,"successful",Sheet1!D:D,"&gt;=10000",Sheet1!D:D,"&lt;14999")</f>
        <v>168</v>
      </c>
      <c r="C5">
        <f>COUNTIFS(Sheet1!F:F,"failed",Sheet1!D:D,"&gt;=10000",Sheet1!D:D,"&lt;14999")</f>
        <v>144</v>
      </c>
      <c r="D5">
        <f>COUNTIFS(Sheet1!F:F,"canceled",Sheet1!D:D,"&gt;=10000",Sheet1!D:D,"&lt;14999")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8394</v>
      </c>
      <c r="B6">
        <f>COUNTIFS(Sheet1!F:F,"successful",Sheet1!D:D,"&gt;=15000",Sheet1!D:D,"&lt;19999")</f>
        <v>94</v>
      </c>
      <c r="C6">
        <f>COUNTIFS(Sheet1!F:F,"failed",Sheet1!D:D,"&gt;=15000",Sheet1!D:D,"&lt;19999")</f>
        <v>90</v>
      </c>
      <c r="D6">
        <f>COUNTIFS(Sheet1!F:F,"canceled",Sheet1!D:D,"&gt;=15000",Sheet1!D:D,"&lt;19999")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8395</v>
      </c>
      <c r="B7">
        <f>COUNTIFS(Sheet1!F:F,"successful",Sheet1!D:D,"&gt;=20000",Sheet1!D:D,"&lt;24999")</f>
        <v>62</v>
      </c>
      <c r="C7">
        <f>COUNTIFS(Sheet1!F:F,"failed",Sheet1!D:D,"&gt;=20000",Sheet1!D:D,"&lt;24999")</f>
        <v>72</v>
      </c>
      <c r="D7">
        <f>COUNTIFS(Sheet1!F:F,"canceled",Sheet1!D:D,"&gt;=20000",Sheet1!D:D,"&lt;24999")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8396</v>
      </c>
      <c r="B8">
        <f>COUNTIFS(Sheet1!F:F,"successful",Sheet1!D:D,"&gt;=25000",Sheet1!D:D,"&lt;29999")</f>
        <v>55</v>
      </c>
      <c r="C8">
        <f>COUNTIFS(Sheet1!F:F,"failed",Sheet1!D:D,"&gt;=25000",Sheet1!D:D,"&lt;29999")</f>
        <v>64</v>
      </c>
      <c r="D8">
        <f>COUNTIFS(Sheet1!F:F,"canceled",Sheet1!D:D,"&gt;=25000",Sheet1!D:D,"&lt;29999")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8397</v>
      </c>
      <c r="B9">
        <f>COUNTIFS(Sheet1!F:F,"successful",Sheet1!D:D,"&gt;=30000",Sheet1!D:D,"&lt;34999")</f>
        <v>32</v>
      </c>
      <c r="C9">
        <f>COUNTIFS(Sheet1!F:F,"failed",Sheet1!D:D,"&gt;=30000",Sheet1!D:D,"&lt;34999")</f>
        <v>37</v>
      </c>
      <c r="D9">
        <f>COUNTIFS(Sheet1!F:F,"canceled",Sheet1!D:D,"&gt;=30000",Sheet1!D:D,"&lt;34999")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8398</v>
      </c>
      <c r="B10">
        <f>COUNTIFS(Sheet1!F:F,"successful",Sheet1!D:D,"&gt;=35000",Sheet1!D:D,"&lt;39999")</f>
        <v>26</v>
      </c>
      <c r="C10">
        <f>COUNTIFS(Sheet1!F:F,"failed",Sheet1!D:D,"&gt;=35000",Sheet1!D:D,"&lt;39999")</f>
        <v>22</v>
      </c>
      <c r="D10">
        <f>COUNTIFS(Sheet1!F:F,"canceled",Sheet1!D:D,"&gt;=35000",Sheet1!D:D,"&lt;39999")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8399</v>
      </c>
      <c r="B11">
        <f>COUNTIFS(Sheet1!F:F,"successful",Sheet1!D:D,"&gt;=40000",Sheet1!D:D,"&lt;44999")</f>
        <v>21</v>
      </c>
      <c r="C11">
        <f>COUNTIFS(Sheet1!F:F,"failed",Sheet1!D:D,"&gt;=40000",Sheet1!D:D,"&lt;44999")</f>
        <v>16</v>
      </c>
      <c r="D11">
        <f>COUNTIFS(Sheet1!F:F,"canceled",Sheet1!D:D,"&gt;=40000",Sheet1!D:D,"&lt;44999")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8400</v>
      </c>
      <c r="B12">
        <f>COUNTIFS(Sheet1!F:F,"successful",Sheet1!D:D,"&gt;=45000",Sheet1!D:D,"&lt;49999")</f>
        <v>6</v>
      </c>
      <c r="C12">
        <f>COUNTIFS(Sheet1!F:F,"failed",Sheet1!D:D,"&gt;=45000",Sheet1!D:D,"&lt;49999")</f>
        <v>11</v>
      </c>
      <c r="D12">
        <f>COUNTIFS(Sheet1!F:F,"canceled",Sheet1!D:D,"&gt;=45000",Sheet1!D:D,"&lt;49999")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8401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conditionalFormatting sqref="A1:H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0DBA-C289-CE46-9061-3F3850D36E20}">
  <sheetPr codeName="Sheet3"/>
  <dimension ref="A1:F14"/>
  <sheetViews>
    <sheetView workbookViewId="0">
      <selection activeCell="B13" sqref="B13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8323</v>
      </c>
      <c r="B3" s="6" t="s">
        <v>8311</v>
      </c>
    </row>
    <row r="4" spans="1:6" x14ac:dyDescent="0.2">
      <c r="A4" s="6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7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8315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8316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8317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8318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8319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8320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8321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8322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8312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B8954-7FFC-7244-95DD-9DED9463B542}">
  <sheetPr codeName="Sheet4"/>
  <dimension ref="A1:F46"/>
  <sheetViews>
    <sheetView workbookViewId="0">
      <selection activeCell="E29" sqref="E29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8365</v>
      </c>
      <c r="B3" s="6" t="s">
        <v>8311</v>
      </c>
    </row>
    <row r="4" spans="1:6" x14ac:dyDescent="0.2">
      <c r="A4" s="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8324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8325</v>
      </c>
      <c r="B6" s="8">
        <v>20</v>
      </c>
      <c r="C6" s="8"/>
      <c r="D6" s="8"/>
      <c r="E6" s="8"/>
      <c r="F6" s="8">
        <v>20</v>
      </c>
    </row>
    <row r="7" spans="1:6" x14ac:dyDescent="0.2">
      <c r="A7" s="7" t="s">
        <v>8326</v>
      </c>
      <c r="B7" s="8">
        <v>24</v>
      </c>
      <c r="C7" s="8"/>
      <c r="D7" s="8"/>
      <c r="E7" s="8"/>
      <c r="F7" s="8">
        <v>24</v>
      </c>
    </row>
    <row r="8" spans="1:6" x14ac:dyDescent="0.2">
      <c r="A8" s="7" t="s">
        <v>8327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8328</v>
      </c>
      <c r="B9" s="8"/>
      <c r="C9" s="8"/>
      <c r="D9" s="8"/>
      <c r="E9" s="8">
        <v>40</v>
      </c>
      <c r="F9" s="8">
        <v>40</v>
      </c>
    </row>
    <row r="10" spans="1:6" x14ac:dyDescent="0.2">
      <c r="A10" s="7" t="s">
        <v>8329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7" t="s">
        <v>8330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8331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8332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7" t="s">
        <v>8333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8334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7" t="s">
        <v>8335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8336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7" t="s">
        <v>8337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7" t="s">
        <v>8338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8339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7" t="s">
        <v>8340</v>
      </c>
      <c r="B21" s="8"/>
      <c r="C21" s="8"/>
      <c r="D21" s="8"/>
      <c r="E21" s="8">
        <v>20</v>
      </c>
      <c r="F21" s="8">
        <v>20</v>
      </c>
    </row>
    <row r="22" spans="1:6" x14ac:dyDescent="0.2">
      <c r="A22" s="7" t="s">
        <v>8341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8342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8344</v>
      </c>
      <c r="B25" s="8"/>
      <c r="C25" s="8"/>
      <c r="D25" s="8"/>
      <c r="E25" s="8">
        <v>60</v>
      </c>
      <c r="F25" s="8">
        <v>60</v>
      </c>
    </row>
    <row r="26" spans="1:6" x14ac:dyDescent="0.2">
      <c r="A26" s="7" t="s">
        <v>8345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8346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7" t="s">
        <v>8347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8348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7" t="s">
        <v>8349</v>
      </c>
      <c r="B30" s="8"/>
      <c r="C30" s="8"/>
      <c r="D30" s="8"/>
      <c r="E30" s="8">
        <v>40</v>
      </c>
      <c r="F30" s="8">
        <v>40</v>
      </c>
    </row>
    <row r="31" spans="1:6" x14ac:dyDescent="0.2">
      <c r="A31" s="7" t="s">
        <v>8350</v>
      </c>
      <c r="B31" s="8"/>
      <c r="C31" s="8"/>
      <c r="D31" s="8"/>
      <c r="E31" s="8">
        <v>20</v>
      </c>
      <c r="F31" s="8">
        <v>20</v>
      </c>
    </row>
    <row r="32" spans="1:6" x14ac:dyDescent="0.2">
      <c r="A32" s="7" t="s">
        <v>8351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8352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7" t="s">
        <v>8353</v>
      </c>
      <c r="B34" s="8">
        <v>40</v>
      </c>
      <c r="C34" s="8"/>
      <c r="D34" s="8"/>
      <c r="E34" s="8"/>
      <c r="F34" s="8">
        <v>40</v>
      </c>
    </row>
    <row r="35" spans="1:6" x14ac:dyDescent="0.2">
      <c r="A35" s="7" t="s">
        <v>8354</v>
      </c>
      <c r="B35" s="8"/>
      <c r="C35" s="8"/>
      <c r="D35" s="8"/>
      <c r="E35" s="8">
        <v>60</v>
      </c>
      <c r="F35" s="8">
        <v>60</v>
      </c>
    </row>
    <row r="36" spans="1:6" x14ac:dyDescent="0.2">
      <c r="A36" s="7" t="s">
        <v>8355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7" t="s">
        <v>8356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7" t="s">
        <v>8358</v>
      </c>
      <c r="B39" s="8"/>
      <c r="C39" s="8"/>
      <c r="D39" s="8"/>
      <c r="E39" s="8">
        <v>80</v>
      </c>
      <c r="F39" s="8">
        <v>80</v>
      </c>
    </row>
    <row r="40" spans="1:6" x14ac:dyDescent="0.2">
      <c r="A40" s="7" t="s">
        <v>8359</v>
      </c>
      <c r="B40" s="8"/>
      <c r="C40" s="8"/>
      <c r="D40" s="8"/>
      <c r="E40" s="8">
        <v>60</v>
      </c>
      <c r="F40" s="8">
        <v>60</v>
      </c>
    </row>
    <row r="41" spans="1:6" x14ac:dyDescent="0.2">
      <c r="A41" s="7" t="s">
        <v>8360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8361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8362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7" t="s">
        <v>8363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7" t="s">
        <v>8364</v>
      </c>
      <c r="B45" s="8">
        <v>20</v>
      </c>
      <c r="C45" s="8"/>
      <c r="D45" s="8"/>
      <c r="E45" s="8"/>
      <c r="F45" s="8">
        <v>20</v>
      </c>
    </row>
    <row r="46" spans="1:6" x14ac:dyDescent="0.2">
      <c r="A46" s="7" t="s">
        <v>8312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CD164-CE68-6840-B629-3FC72D8C4004}">
  <sheetPr codeName="Sheet5"/>
  <dimension ref="A1:E18"/>
  <sheetViews>
    <sheetView workbookViewId="0">
      <selection activeCell="D10" sqref="D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8309</v>
      </c>
      <c r="B1" t="s">
        <v>8310</v>
      </c>
    </row>
    <row r="2" spans="1:5" x14ac:dyDescent="0.2">
      <c r="A2" s="6" t="s">
        <v>8381</v>
      </c>
      <c r="B2" t="s">
        <v>8310</v>
      </c>
    </row>
    <row r="4" spans="1:5" x14ac:dyDescent="0.2">
      <c r="A4" s="6" t="s">
        <v>8380</v>
      </c>
      <c r="B4" s="6" t="s">
        <v>8311</v>
      </c>
    </row>
    <row r="5" spans="1:5" x14ac:dyDescent="0.2">
      <c r="A5" s="6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1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1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1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1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1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1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1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1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1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1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1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1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1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Sheet6</vt:lpstr>
      <vt:lpstr>Category Pivot </vt:lpstr>
      <vt:lpstr>Sub-category Pivot</vt:lpstr>
      <vt:lpstr>Date Created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Aziz Farouk</cp:lastModifiedBy>
  <dcterms:created xsi:type="dcterms:W3CDTF">2017-04-20T15:17:24Z</dcterms:created>
  <dcterms:modified xsi:type="dcterms:W3CDTF">2019-07-25T21:14:38Z</dcterms:modified>
</cp:coreProperties>
</file>