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295" windowWidth="18195" windowHeight="9600" tabRatio="922" activeTab="1"/>
  </bookViews>
  <sheets>
    <sheet name="Sheet3" sheetId="41" r:id="rId1"/>
    <sheet name="Employee &amp; Vandors Files Detail" sheetId="8" r:id="rId2"/>
    <sheet name="Telephone Directory" sheetId="5" r:id="rId3"/>
    <sheet name="21.08.17 Thursday" sheetId="10" r:id="rId4"/>
    <sheet name="New HMB " sheetId="24" r:id="rId5"/>
    <sheet name="HMB Cheque Book Detail" sheetId="12" r:id="rId6"/>
    <sheet name="NIB Cheque Book Detail" sheetId="18" r:id="rId7"/>
    <sheet name="ALLIED Bank Cheque Book Detail" sheetId="19" r:id="rId8"/>
    <sheet name="Sheet1" sheetId="37" r:id="rId9"/>
    <sheet name="Yasir Sand  Bills" sheetId="39" r:id="rId10"/>
    <sheet name="Naveed Jutt Bills" sheetId="40" r:id="rId11"/>
    <sheet name="Mirza Ahmed" sheetId="38" r:id="rId12"/>
    <sheet name="زین میڈیکل" sheetId="21" r:id="rId13"/>
    <sheet name="Ready Items Stock" sheetId="2" r:id="rId14"/>
    <sheet name="سرفراز ڈائی میکر " sheetId="13" r:id="rId15"/>
    <sheet name="امجد بھوپالوالہ" sheetId="14" r:id="rId16"/>
    <sheet name="مدثر لہزر بل" sheetId="15" r:id="rId17"/>
    <sheet name="Performas" sheetId="17" r:id="rId18"/>
    <sheet name="Sheet2" sheetId="33" r:id="rId19"/>
    <sheet name="پروڈکشن لیبر کے بل" sheetId="23" r:id="rId20"/>
    <sheet name="M.A Arain" sheetId="29" r:id="rId21"/>
    <sheet name="خالد بی پی ہینڈل" sheetId="34" r:id="rId22"/>
    <sheet name="ڈیلی پراگرس رپورٹ" sheetId="36" r:id="rId23"/>
    <sheet name="Sheet4" sheetId="42" r:id="rId24"/>
  </sheets>
  <definedNames>
    <definedName name="_xlnm._FilterDatabase" localSheetId="7" hidden="1">'ALLIED Bank Cheque Book Detail'!$A$2:$H$2</definedName>
    <definedName name="_xlnm._FilterDatabase" localSheetId="1" hidden="1">'Employee &amp; Vandors Files Detail'!$B$2:$F$244</definedName>
    <definedName name="_xlnm._FilterDatabase" localSheetId="5" hidden="1">'HMB Cheque Book Detail'!$A$2:$H$302</definedName>
    <definedName name="_xlnm._FilterDatabase" localSheetId="4" hidden="1">'New HMB '!$A$2:$H$27</definedName>
    <definedName name="_xlnm._FilterDatabase" localSheetId="6" hidden="1">'NIB Cheque Book Detail'!$A$2:$I$52</definedName>
  </definedNames>
  <calcPr calcId="144525"/>
</workbook>
</file>

<file path=xl/calcChain.xml><?xml version="1.0" encoding="utf-8"?>
<calcChain xmlns="http://schemas.openxmlformats.org/spreadsheetml/2006/main">
  <c r="Q47" i="41" l="1"/>
  <c r="N44" i="41" l="1"/>
  <c r="H38" i="41" l="1"/>
  <c r="E43" i="41" l="1"/>
  <c r="O34" i="41" l="1"/>
  <c r="F33" i="41" l="1"/>
  <c r="L31" i="41" l="1"/>
  <c r="K31" i="41"/>
  <c r="J31" i="41" l="1"/>
  <c r="C16" i="37" l="1"/>
  <c r="C17" i="37"/>
  <c r="C20" i="37"/>
  <c r="C18" i="37"/>
  <c r="I45" i="36" l="1"/>
  <c r="I46" i="36"/>
  <c r="I55" i="36"/>
  <c r="I49" i="36"/>
  <c r="E64" i="36"/>
  <c r="I63" i="36"/>
  <c r="K62" i="36"/>
  <c r="B62" i="36"/>
  <c r="C62" i="36" s="1"/>
  <c r="O61" i="36"/>
  <c r="K61" i="36"/>
  <c r="D61" i="36"/>
  <c r="C61" i="36"/>
  <c r="O60" i="36"/>
  <c r="K60" i="36"/>
  <c r="D60" i="36"/>
  <c r="C60" i="36"/>
  <c r="O59" i="36"/>
  <c r="K59" i="36"/>
  <c r="D59" i="36"/>
  <c r="C59" i="36"/>
  <c r="O58" i="36"/>
  <c r="K58" i="36"/>
  <c r="D58" i="36"/>
  <c r="C58" i="36"/>
  <c r="O57" i="36"/>
  <c r="K57" i="36"/>
  <c r="D57" i="36"/>
  <c r="C57" i="36"/>
  <c r="O56" i="36"/>
  <c r="K56" i="36"/>
  <c r="C56" i="36"/>
  <c r="B56" i="36"/>
  <c r="D56" i="36" s="1"/>
  <c r="O55" i="36"/>
  <c r="K55" i="36"/>
  <c r="D55" i="36"/>
  <c r="C55" i="36"/>
  <c r="O54" i="36"/>
  <c r="K54" i="36"/>
  <c r="D54" i="36"/>
  <c r="C54" i="36"/>
  <c r="O53" i="36"/>
  <c r="K53" i="36"/>
  <c r="D53" i="36"/>
  <c r="C53" i="36"/>
  <c r="O52" i="36"/>
  <c r="K52" i="36"/>
  <c r="D52" i="36"/>
  <c r="C52" i="36"/>
  <c r="O51" i="36"/>
  <c r="K51" i="36"/>
  <c r="D51" i="36"/>
  <c r="C51" i="36"/>
  <c r="O50" i="36"/>
  <c r="K50" i="36"/>
  <c r="D50" i="36"/>
  <c r="C50" i="36"/>
  <c r="K49" i="36"/>
  <c r="D49" i="36"/>
  <c r="C49" i="36"/>
  <c r="K48" i="36"/>
  <c r="D48" i="36"/>
  <c r="C48" i="36"/>
  <c r="K47" i="36"/>
  <c r="D47" i="36"/>
  <c r="C47" i="36"/>
  <c r="K46" i="36"/>
  <c r="D46" i="36"/>
  <c r="C46" i="36"/>
  <c r="K45" i="36"/>
  <c r="D45" i="36"/>
  <c r="C45" i="36"/>
  <c r="K44" i="36"/>
  <c r="D44" i="36"/>
  <c r="C44" i="36"/>
  <c r="K43" i="36"/>
  <c r="D43" i="36"/>
  <c r="C43" i="36"/>
  <c r="K42" i="36"/>
  <c r="K41" i="36"/>
  <c r="D41" i="36"/>
  <c r="C41" i="36"/>
  <c r="K40" i="36"/>
  <c r="D40" i="36"/>
  <c r="C40" i="36"/>
  <c r="D38" i="36"/>
  <c r="C38" i="36"/>
  <c r="C63" i="36" s="1"/>
  <c r="J64" i="36" l="1"/>
  <c r="D62" i="36"/>
  <c r="D63" i="36" s="1"/>
  <c r="B63" i="36"/>
  <c r="K18" i="36" l="1"/>
  <c r="K8" i="36"/>
  <c r="I28" i="36"/>
  <c r="K7" i="36"/>
  <c r="E29" i="36"/>
  <c r="K27" i="36"/>
  <c r="B27" i="36"/>
  <c r="D27" i="36" s="1"/>
  <c r="O26" i="36"/>
  <c r="K26" i="36"/>
  <c r="C26" i="36"/>
  <c r="O25" i="36"/>
  <c r="K25" i="36"/>
  <c r="D25" i="36"/>
  <c r="O24" i="36"/>
  <c r="K24" i="36"/>
  <c r="C24" i="36"/>
  <c r="O23" i="36"/>
  <c r="K23" i="36"/>
  <c r="D23" i="36"/>
  <c r="O22" i="36"/>
  <c r="K22" i="36"/>
  <c r="C22" i="36"/>
  <c r="O21" i="36"/>
  <c r="K21" i="36"/>
  <c r="B21" i="36"/>
  <c r="D21" i="36" s="1"/>
  <c r="O20" i="36"/>
  <c r="K20" i="36"/>
  <c r="D20" i="36"/>
  <c r="C20" i="36"/>
  <c r="O19" i="36"/>
  <c r="K19" i="36"/>
  <c r="D19" i="36"/>
  <c r="C19" i="36"/>
  <c r="O18" i="36"/>
  <c r="D18" i="36"/>
  <c r="C18" i="36"/>
  <c r="O17" i="36"/>
  <c r="K17" i="36"/>
  <c r="D17" i="36"/>
  <c r="C17" i="36"/>
  <c r="O16" i="36"/>
  <c r="K16" i="36"/>
  <c r="D16" i="36"/>
  <c r="C16" i="36"/>
  <c r="O15" i="36"/>
  <c r="K15" i="36"/>
  <c r="D15" i="36"/>
  <c r="C15" i="36"/>
  <c r="K14" i="36"/>
  <c r="D14" i="36"/>
  <c r="C14" i="36"/>
  <c r="K13" i="36"/>
  <c r="D13" i="36"/>
  <c r="C13" i="36"/>
  <c r="K12" i="36"/>
  <c r="D12" i="36"/>
  <c r="C12" i="36"/>
  <c r="K11" i="36"/>
  <c r="D11" i="36"/>
  <c r="C11" i="36"/>
  <c r="K10" i="36"/>
  <c r="D10" i="36"/>
  <c r="C10" i="36"/>
  <c r="K9" i="36"/>
  <c r="D9" i="36"/>
  <c r="C9" i="36"/>
  <c r="D8" i="36"/>
  <c r="C8" i="36"/>
  <c r="K6" i="36"/>
  <c r="D6" i="36"/>
  <c r="C6" i="36"/>
  <c r="K5" i="36"/>
  <c r="D5" i="36"/>
  <c r="C5" i="36"/>
  <c r="D3" i="36"/>
  <c r="C3" i="36"/>
  <c r="C25" i="36" l="1"/>
  <c r="C21" i="36"/>
  <c r="C23" i="36"/>
  <c r="C27" i="36"/>
  <c r="J29" i="36"/>
  <c r="D22" i="36"/>
  <c r="D24" i="36"/>
  <c r="D26" i="36"/>
  <c r="B28" i="36"/>
  <c r="C28" i="36" l="1"/>
  <c r="D28" i="36"/>
  <c r="G5" i="40" l="1"/>
  <c r="B6" i="40"/>
  <c r="G6" i="40"/>
  <c r="B7" i="40"/>
  <c r="G7" i="40"/>
  <c r="B8" i="40"/>
  <c r="G8" i="40"/>
  <c r="B9" i="40"/>
  <c r="G9" i="40"/>
  <c r="B10" i="40"/>
  <c r="G10" i="40"/>
  <c r="B11" i="40"/>
  <c r="G11" i="40"/>
  <c r="B12" i="40"/>
  <c r="G12" i="40"/>
  <c r="B13" i="40"/>
  <c r="G13" i="40"/>
  <c r="B14" i="40"/>
  <c r="G14" i="40"/>
  <c r="E15" i="40"/>
  <c r="G15" i="40"/>
  <c r="G22" i="40"/>
  <c r="B23" i="40"/>
  <c r="G23" i="40"/>
  <c r="B24" i="40"/>
  <c r="G24" i="40"/>
  <c r="B25" i="40"/>
  <c r="G25" i="40"/>
  <c r="B26" i="40"/>
  <c r="G26" i="40"/>
  <c r="B27" i="40"/>
  <c r="G27" i="40"/>
  <c r="B28" i="40"/>
  <c r="G28" i="40"/>
  <c r="B29" i="40"/>
  <c r="G29" i="40"/>
  <c r="B30" i="40"/>
  <c r="G30" i="40"/>
  <c r="B31" i="40"/>
  <c r="G31" i="40"/>
  <c r="E32" i="40"/>
  <c r="G32" i="40"/>
  <c r="G3" i="39"/>
  <c r="B4" i="39"/>
  <c r="B5" i="39"/>
  <c r="G5" i="39"/>
  <c r="B6" i="39"/>
  <c r="B7" i="39" s="1"/>
  <c r="B8" i="39" s="1"/>
  <c r="B9" i="39" s="1"/>
  <c r="B10" i="39" s="1"/>
  <c r="B11" i="39" s="1"/>
  <c r="B12" i="39" s="1"/>
  <c r="B13" i="39" s="1"/>
  <c r="B14" i="39" s="1"/>
  <c r="B15" i="39" s="1"/>
  <c r="B16" i="39" s="1"/>
  <c r="B17" i="39" s="1"/>
  <c r="B18" i="39" s="1"/>
  <c r="B19" i="39" s="1"/>
  <c r="B20" i="39" s="1"/>
  <c r="B21" i="39" s="1"/>
  <c r="B22" i="39" s="1"/>
  <c r="B23" i="39" s="1"/>
  <c r="B24" i="39" s="1"/>
  <c r="B25" i="39" s="1"/>
  <c r="B26" i="39" s="1"/>
  <c r="B27" i="39" s="1"/>
  <c r="G7" i="39"/>
  <c r="G8" i="39"/>
  <c r="G9" i="39"/>
  <c r="G10" i="39"/>
  <c r="G11" i="39"/>
  <c r="G12" i="39"/>
  <c r="G13" i="39"/>
  <c r="G15" i="39"/>
  <c r="E28" i="39"/>
  <c r="G28" i="39"/>
  <c r="G36" i="39"/>
  <c r="B37" i="39"/>
  <c r="B38" i="39"/>
  <c r="G38" i="39"/>
  <c r="B39" i="39"/>
  <c r="B40" i="39"/>
  <c r="G40" i="39"/>
  <c r="B41" i="39"/>
  <c r="G41" i="39"/>
  <c r="B42" i="39"/>
  <c r="B43" i="39"/>
  <c r="G43" i="39"/>
  <c r="B44" i="39"/>
  <c r="G44" i="39"/>
  <c r="B45" i="39"/>
  <c r="G45" i="39"/>
  <c r="B46" i="39"/>
  <c r="E48" i="39"/>
  <c r="G48" i="39"/>
  <c r="C51" i="39"/>
  <c r="C52" i="39"/>
  <c r="C53" i="39"/>
  <c r="G3" i="38"/>
  <c r="B4" i="38"/>
  <c r="G4" i="38"/>
  <c r="B5" i="38"/>
  <c r="G5" i="38"/>
  <c r="B6" i="38"/>
  <c r="G6" i="38"/>
  <c r="E8" i="38"/>
  <c r="G8" i="38"/>
  <c r="C11" i="38"/>
  <c r="C13" i="38" s="1"/>
  <c r="H15" i="38"/>
  <c r="G221" i="23" l="1"/>
  <c r="G226" i="23"/>
  <c r="G227" i="23"/>
  <c r="G228" i="23"/>
  <c r="F206" i="23"/>
  <c r="F202" i="23"/>
  <c r="E217" i="23"/>
  <c r="G217" i="23" s="1"/>
  <c r="E224" i="23"/>
  <c r="G224" i="23" s="1"/>
  <c r="E220" i="23"/>
  <c r="G220" i="23" s="1"/>
  <c r="E225" i="23"/>
  <c r="G225" i="23" s="1"/>
  <c r="E223" i="23"/>
  <c r="G223" i="23" s="1"/>
  <c r="E222" i="23"/>
  <c r="G222" i="23" s="1"/>
  <c r="E219" i="23"/>
  <c r="G219" i="23" s="1"/>
  <c r="D201" i="23"/>
  <c r="F201" i="23" s="1"/>
  <c r="E218" i="23"/>
  <c r="G218" i="23" s="1"/>
  <c r="D205" i="23"/>
  <c r="F205" i="23" s="1"/>
  <c r="D204" i="23"/>
  <c r="F204" i="23" s="1"/>
  <c r="D203" i="23"/>
  <c r="F203" i="23" s="1"/>
  <c r="D200" i="23"/>
  <c r="F200" i="23" s="1"/>
  <c r="F207" i="23" s="1"/>
  <c r="G207" i="23"/>
  <c r="B193" i="23"/>
  <c r="G189" i="23"/>
  <c r="G188" i="23"/>
  <c r="B192" i="23"/>
  <c r="G229" i="23" l="1"/>
  <c r="D207" i="23"/>
  <c r="C25" i="21" l="1"/>
  <c r="D149" i="23" l="1"/>
  <c r="H133" i="23"/>
  <c r="D153" i="23"/>
  <c r="G150" i="23"/>
  <c r="G151" i="23"/>
  <c r="G152" i="23"/>
  <c r="G149" i="23"/>
  <c r="G153" i="23" l="1"/>
  <c r="H61" i="29" l="1"/>
  <c r="H59" i="29"/>
  <c r="I54" i="29"/>
  <c r="J54" i="29" s="1"/>
  <c r="G54" i="29"/>
  <c r="H7" i="34" l="1"/>
  <c r="C5" i="34"/>
  <c r="F5" i="34"/>
  <c r="F4" i="34"/>
  <c r="F6" i="34"/>
  <c r="C4" i="34"/>
  <c r="C6" i="34" l="1"/>
  <c r="D129" i="23" l="1"/>
  <c r="G128" i="23"/>
  <c r="G127" i="23"/>
  <c r="G126" i="23"/>
  <c r="G129" i="23" l="1"/>
  <c r="B132" i="23" s="1"/>
  <c r="B135" i="23" s="1"/>
  <c r="G100" i="23"/>
  <c r="D114" i="23"/>
  <c r="G113" i="23"/>
  <c r="G112" i="23"/>
  <c r="G111" i="23"/>
  <c r="G110" i="23"/>
  <c r="G109" i="23"/>
  <c r="G114" i="23" l="1"/>
  <c r="B117" i="23" s="1"/>
  <c r="B119" i="23" s="1"/>
  <c r="C29" i="21"/>
  <c r="D34" i="29"/>
  <c r="A4" i="29" l="1"/>
  <c r="A5" i="29" s="1"/>
  <c r="A6" i="29" s="1"/>
  <c r="A7" i="29" s="1"/>
  <c r="A8" i="29" s="1"/>
  <c r="A9" i="29" s="1"/>
  <c r="A10" i="29" s="1"/>
  <c r="A11" i="29" s="1"/>
  <c r="A12" i="29" s="1"/>
  <c r="A13" i="29" s="1"/>
  <c r="A14" i="29" s="1"/>
  <c r="A15" i="29" s="1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26" i="29" s="1"/>
  <c r="A27" i="29" s="1"/>
  <c r="A28" i="29" s="1"/>
  <c r="A29" i="29" s="1"/>
  <c r="A30" i="29" s="1"/>
  <c r="A31" i="29" s="1"/>
  <c r="A32" i="29" s="1"/>
  <c r="A33" i="29" s="1"/>
  <c r="D89" i="23" l="1"/>
  <c r="G88" i="23"/>
  <c r="G87" i="23"/>
  <c r="G86" i="23"/>
  <c r="G85" i="23"/>
  <c r="G84" i="23"/>
  <c r="G83" i="23"/>
  <c r="G89" i="23" l="1"/>
  <c r="B92" i="23" s="1"/>
  <c r="B94" i="23" s="1"/>
  <c r="G66" i="23" l="1"/>
  <c r="G67" i="23"/>
  <c r="G68" i="23"/>
  <c r="G69" i="23"/>
  <c r="G70" i="23"/>
  <c r="D71" i="23"/>
  <c r="G65" i="23"/>
  <c r="G54" i="23"/>
  <c r="D55" i="23"/>
  <c r="G71" i="23" l="1"/>
  <c r="B74" i="23" s="1"/>
  <c r="B76" i="23" s="1"/>
  <c r="G53" i="23"/>
  <c r="G55" i="23" s="1"/>
  <c r="B58" i="23" s="1"/>
  <c r="B60" i="23" s="1"/>
  <c r="D40" i="23" l="1"/>
  <c r="G40" i="23" s="1"/>
  <c r="G41" i="23"/>
  <c r="D42" i="23"/>
  <c r="G24" i="23"/>
  <c r="G25" i="23"/>
  <c r="G21" i="23"/>
  <c r="G26" i="23"/>
  <c r="G23" i="23"/>
  <c r="G22" i="23"/>
  <c r="A22" i="23"/>
  <c r="A23" i="23" s="1"/>
  <c r="A24" i="23" s="1"/>
  <c r="A25" i="23" s="1"/>
  <c r="A26" i="23" s="1"/>
  <c r="D27" i="23"/>
  <c r="G42" i="23" l="1"/>
  <c r="B45" i="23" s="1"/>
  <c r="B47" i="23" s="1"/>
  <c r="G27" i="23"/>
  <c r="B30" i="23" s="1"/>
  <c r="B32" i="23" s="1"/>
  <c r="D4" i="23" l="1"/>
  <c r="G5" i="23"/>
  <c r="G6" i="23"/>
  <c r="D7" i="23"/>
  <c r="G7" i="23" s="1"/>
  <c r="A5" i="23"/>
  <c r="A6" i="23" s="1"/>
  <c r="A7" i="23" s="1"/>
  <c r="D8" i="23" l="1"/>
  <c r="G4" i="23"/>
  <c r="G8" i="23" s="1"/>
  <c r="B11" i="23" s="1"/>
  <c r="B13" i="23" s="1"/>
  <c r="A4" i="19" l="1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4" i="18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G9" i="15" l="1"/>
  <c r="G11" i="15"/>
  <c r="E11" i="15"/>
  <c r="E10" i="15"/>
  <c r="G10" i="15" s="1"/>
  <c r="E8" i="15"/>
  <c r="G8" i="15" s="1"/>
  <c r="E7" i="15"/>
  <c r="G7" i="15" s="1"/>
  <c r="E6" i="15"/>
  <c r="G6" i="15" s="1"/>
  <c r="E5" i="15"/>
  <c r="G5" i="15" s="1"/>
  <c r="E4" i="15"/>
  <c r="G4" i="15" s="1"/>
  <c r="B4" i="15"/>
  <c r="B5" i="15" s="1"/>
  <c r="B6" i="15" s="1"/>
  <c r="B7" i="15" s="1"/>
  <c r="B8" i="15" s="1"/>
  <c r="B9" i="15" s="1"/>
  <c r="B10" i="15" s="1"/>
  <c r="B11" i="15" s="1"/>
  <c r="G3" i="15"/>
  <c r="G4" i="14"/>
  <c r="E5" i="14"/>
  <c r="B4" i="14"/>
  <c r="G3" i="14"/>
  <c r="E13" i="15" l="1"/>
  <c r="G13" i="15"/>
  <c r="C16" i="15" s="1"/>
  <c r="C18" i="15" s="1"/>
  <c r="G5" i="14"/>
  <c r="C8" i="14" s="1"/>
  <c r="C10" i="14" s="1"/>
  <c r="K92" i="12" l="1"/>
  <c r="J23" i="8" l="1"/>
  <c r="K23" i="8"/>
  <c r="L23" i="8" l="1"/>
  <c r="F5" i="2"/>
  <c r="A6" i="2"/>
  <c r="F6" i="2"/>
  <c r="A7" i="2"/>
  <c r="F7" i="2"/>
  <c r="A8" i="2"/>
  <c r="F8" i="2"/>
  <c r="A9" i="2"/>
  <c r="F9" i="2"/>
  <c r="A10" i="2"/>
  <c r="F10" i="2"/>
  <c r="A11" i="2"/>
  <c r="F11" i="2"/>
  <c r="A12" i="2"/>
  <c r="F12" i="2"/>
  <c r="A13" i="2"/>
  <c r="F13" i="2"/>
  <c r="A14" i="2"/>
  <c r="F14" i="2"/>
  <c r="A15" i="2"/>
  <c r="E15" i="2"/>
  <c r="F15" i="2" s="1"/>
  <c r="A16" i="2"/>
  <c r="E16" i="2"/>
  <c r="F16" i="2"/>
  <c r="A17" i="2"/>
  <c r="F17" i="2"/>
  <c r="A18" i="2"/>
  <c r="F18" i="2"/>
  <c r="A19" i="2"/>
  <c r="F19" i="2"/>
  <c r="A20" i="2"/>
  <c r="F20" i="2"/>
  <c r="A21" i="2"/>
  <c r="E21" i="2"/>
  <c r="F21" i="2" s="1"/>
  <c r="A22" i="2"/>
  <c r="F22" i="2"/>
  <c r="A23" i="2"/>
  <c r="E23" i="2"/>
  <c r="F23" i="2"/>
  <c r="A24" i="2"/>
  <c r="E24" i="2"/>
  <c r="F24" i="2" s="1"/>
  <c r="A25" i="2"/>
  <c r="F25" i="2"/>
  <c r="A26" i="2"/>
  <c r="F26" i="2"/>
  <c r="A27" i="2"/>
  <c r="E27" i="2"/>
  <c r="F27" i="2"/>
  <c r="A28" i="2"/>
  <c r="E28" i="2"/>
  <c r="F28" i="2"/>
  <c r="A29" i="2"/>
  <c r="E29" i="2"/>
  <c r="F29" i="2" s="1"/>
  <c r="A30" i="2"/>
  <c r="E30" i="2"/>
  <c r="F30" i="2" s="1"/>
  <c r="A31" i="2"/>
  <c r="F31" i="2"/>
  <c r="A32" i="2"/>
  <c r="F32" i="2"/>
  <c r="A33" i="2"/>
  <c r="F33" i="2"/>
  <c r="A34" i="2"/>
  <c r="F34" i="2"/>
  <c r="A35" i="2"/>
  <c r="F35" i="2"/>
  <c r="A36" i="2"/>
  <c r="F36" i="2"/>
  <c r="A37" i="2"/>
  <c r="F37" i="2"/>
  <c r="A38" i="2"/>
  <c r="F38" i="2"/>
  <c r="A39" i="2"/>
  <c r="F39" i="2"/>
  <c r="A40" i="2"/>
  <c r="F40" i="2"/>
  <c r="A41" i="2"/>
  <c r="F41" i="2"/>
  <c r="A42" i="2"/>
  <c r="F42" i="2"/>
  <c r="A43" i="2"/>
  <c r="F43" i="2"/>
  <c r="A44" i="2"/>
  <c r="F44" i="2"/>
  <c r="A45" i="2"/>
  <c r="F45" i="2"/>
  <c r="A46" i="2"/>
  <c r="F46" i="2"/>
  <c r="A47" i="2"/>
  <c r="F47" i="2"/>
  <c r="A48" i="2"/>
  <c r="F48" i="2"/>
  <c r="A49" i="2"/>
  <c r="E49" i="2"/>
  <c r="F49" i="2" s="1"/>
  <c r="A50" i="2"/>
  <c r="F50" i="2"/>
  <c r="A51" i="2"/>
  <c r="A52" i="2" s="1"/>
  <c r="A53" i="2" s="1"/>
  <c r="A54" i="2" s="1"/>
  <c r="F51" i="2"/>
  <c r="F54" i="2"/>
</calcChain>
</file>

<file path=xl/sharedStrings.xml><?xml version="1.0" encoding="utf-8"?>
<sst xmlns="http://schemas.openxmlformats.org/spreadsheetml/2006/main" count="2858" uniqueCount="1618">
  <si>
    <t>آوٹ</t>
  </si>
  <si>
    <t xml:space="preserve">ان </t>
  </si>
  <si>
    <t>تعداد</t>
  </si>
  <si>
    <t>آئٹم کا نام</t>
  </si>
  <si>
    <t>ڈی ٹیک انڈسٹری</t>
  </si>
  <si>
    <t>مکائے ایلی ویٹر</t>
  </si>
  <si>
    <t>Mackay Alivator</t>
  </si>
  <si>
    <t>سم ساونڈ</t>
  </si>
  <si>
    <t>Sim Sound</t>
  </si>
  <si>
    <t>C03088</t>
  </si>
  <si>
    <t>بی پی ہینڈل نمبر 4</t>
  </si>
  <si>
    <t>B.P Handle # 4</t>
  </si>
  <si>
    <t>بی پی ہینڈل نمبر 3</t>
  </si>
  <si>
    <t>B.P Handle # 3</t>
  </si>
  <si>
    <t>سلور پروب</t>
  </si>
  <si>
    <t>Silver Probe</t>
  </si>
  <si>
    <t>C03042</t>
  </si>
  <si>
    <t>ایلس ٹشو فارسپ</t>
  </si>
  <si>
    <t>Alis Tissue FCP</t>
  </si>
  <si>
    <t>C03231</t>
  </si>
  <si>
    <t>ڈینٹل سرنج</t>
  </si>
  <si>
    <t xml:space="preserve">Dental Syring </t>
  </si>
  <si>
    <t>زولنر سیکشن ٹیوب</t>
  </si>
  <si>
    <t>Zolner Suction Tube</t>
  </si>
  <si>
    <t>C03145</t>
  </si>
  <si>
    <t xml:space="preserve"> کسکومیڈیم سپیکلم نکے والا پلہ</t>
  </si>
  <si>
    <t>Casco Medium Speclum Nakay Wala Palla</t>
  </si>
  <si>
    <t xml:space="preserve"> کسکومیڈیم سپیکلم کڑے والا پلہ</t>
  </si>
  <si>
    <t>Casco Medium Speclum Karay Wala Palla</t>
  </si>
  <si>
    <t xml:space="preserve"> کسکومیڈیم سپیکلم</t>
  </si>
  <si>
    <t>Casco Medium Speclum</t>
  </si>
  <si>
    <t>C03166</t>
  </si>
  <si>
    <t>کسکو سمال سپیکلم نکے والا پلہ</t>
  </si>
  <si>
    <t>Casco Small Speclum Nakay wala palla</t>
  </si>
  <si>
    <t>کسکو سمال سپیکلم کڑے والا پلہ</t>
  </si>
  <si>
    <t>Casco Small Speclum Karay wala palla</t>
  </si>
  <si>
    <t>کسکو سمال سپیکلم</t>
  </si>
  <si>
    <t>Casco Small Speclum</t>
  </si>
  <si>
    <t>کسکولانگ میڈیم سپیکلم کڑے والا پلہ</t>
  </si>
  <si>
    <t>Casco large Medium Speclum Karay wala Palla</t>
  </si>
  <si>
    <t>کسکولانگ میڈیم سپیکلم نکے والا پلہ</t>
  </si>
  <si>
    <t>Casco large Medium Speclum Nakay wala Palla</t>
  </si>
  <si>
    <t>کسکولانگ میڈیم سپیکلم</t>
  </si>
  <si>
    <t>Casco large Medium Speclum</t>
  </si>
  <si>
    <t>C03168</t>
  </si>
  <si>
    <t>کسکولارج سپیکلم نکے والا پلہ</t>
  </si>
  <si>
    <t>Casco large Speclum Nakay wala Palla</t>
  </si>
  <si>
    <t>کسکولارج سپیکلم کڑے والا پلہ</t>
  </si>
  <si>
    <t>Casco large Speclum karay wala palla</t>
  </si>
  <si>
    <t xml:space="preserve">کسکولارج سپیکلم </t>
  </si>
  <si>
    <t>Casco large Speclum</t>
  </si>
  <si>
    <t>C03167</t>
  </si>
  <si>
    <t>سمز سپیکلم</t>
  </si>
  <si>
    <t>Sims Speclum</t>
  </si>
  <si>
    <t xml:space="preserve">لارج فنگر </t>
  </si>
  <si>
    <t>Large Finger</t>
  </si>
  <si>
    <t xml:space="preserve">سمال فنگر </t>
  </si>
  <si>
    <t>Small Finger</t>
  </si>
  <si>
    <t xml:space="preserve">میڈیم فنگر </t>
  </si>
  <si>
    <t>Medium Finger</t>
  </si>
  <si>
    <t>نوزل سپیکلم نمبر بغیر سٹمپ</t>
  </si>
  <si>
    <t>Nozal Speclum without Stem</t>
  </si>
  <si>
    <t>نوزل سپیکلم نمبر 7</t>
  </si>
  <si>
    <t>Nozal Speclum # 7</t>
  </si>
  <si>
    <t>نوزل سپیکلم نمبر 6</t>
  </si>
  <si>
    <t>Nozal Speclum # 6</t>
  </si>
  <si>
    <t>نوزل سپیکلم نمبر 5</t>
  </si>
  <si>
    <t>Nozal Speclum # 5</t>
  </si>
  <si>
    <t>نوزل سپیکلم نمبر 4</t>
  </si>
  <si>
    <t>Nozal Speclum # 4</t>
  </si>
  <si>
    <t>نوزل سپیکلم نمبر 3</t>
  </si>
  <si>
    <t>Nozal Speclum # 3</t>
  </si>
  <si>
    <t>نوزل سپیکلم نمبر 2</t>
  </si>
  <si>
    <t>Nosal Speclum # 2</t>
  </si>
  <si>
    <t>نوزل سپیکلم نمبر 1</t>
  </si>
  <si>
    <t>Nosal Speclum # 1</t>
  </si>
  <si>
    <t>بکری سپکیلم</t>
  </si>
  <si>
    <t>Winter Ten  Speclum</t>
  </si>
  <si>
    <t>C03122</t>
  </si>
  <si>
    <t>واسیکٹومی فارسپ</t>
  </si>
  <si>
    <t>Vasictomy</t>
  </si>
  <si>
    <t>C03144</t>
  </si>
  <si>
    <t>ڈیلیڈر</t>
  </si>
  <si>
    <t>Delator</t>
  </si>
  <si>
    <t>ہنٹر سپلینٹر ٹوئیزر</t>
  </si>
  <si>
    <t>Hunter Splinter Tweezer</t>
  </si>
  <si>
    <t>تیر والی چمٹی</t>
  </si>
  <si>
    <t>Tweezers ( Arrow shape)</t>
  </si>
  <si>
    <t>کالج ٹویزر چمٹی</t>
  </si>
  <si>
    <t>College Tweezer FCP</t>
  </si>
  <si>
    <t>بونی پارسپ</t>
  </si>
  <si>
    <t>Bonny FCP</t>
  </si>
  <si>
    <t>سینس فارسپ</t>
  </si>
  <si>
    <t>Sins FCP</t>
  </si>
  <si>
    <t>ٹاول فارسپ</t>
  </si>
  <si>
    <t>Towle FCP</t>
  </si>
  <si>
    <t>ٹیل ویلزم فارسپ</t>
  </si>
  <si>
    <t>Tale Velzum</t>
  </si>
  <si>
    <t>آرتھر سپلینٹر فارسپ</t>
  </si>
  <si>
    <t>Aurthor Splinter FCP</t>
  </si>
  <si>
    <t>C03087</t>
  </si>
  <si>
    <t>آرٹی سپنسر ویل فارسپ</t>
  </si>
  <si>
    <t>RT Spencer Well FCP</t>
  </si>
  <si>
    <t>C03232</t>
  </si>
  <si>
    <t>سٹچ سیزر</t>
  </si>
  <si>
    <t>Sttitch Scissor</t>
  </si>
  <si>
    <t>آئرس سیزر سیدھا</t>
  </si>
  <si>
    <t>Iris Scissers CVD</t>
  </si>
  <si>
    <t>آئرس سیزر کروڈ</t>
  </si>
  <si>
    <t>Iris Scissers STR</t>
  </si>
  <si>
    <t>C03070</t>
  </si>
  <si>
    <t xml:space="preserve">فائن آئرس سیزر </t>
  </si>
  <si>
    <t xml:space="preserve">Fine Scissors </t>
  </si>
  <si>
    <t>ماسکیٹوکروڈ 13</t>
  </si>
  <si>
    <t>Masquito FCP CVD</t>
  </si>
  <si>
    <t>C03009</t>
  </si>
  <si>
    <t xml:space="preserve">ماسکیٹو سیدھا </t>
  </si>
  <si>
    <t>Masquito FCP STR</t>
  </si>
  <si>
    <t>درجن</t>
  </si>
  <si>
    <t>پیس</t>
  </si>
  <si>
    <t>لاٹ کوڈ نمبر</t>
  </si>
  <si>
    <t>آرڈر نمبر</t>
  </si>
  <si>
    <t xml:space="preserve">تعداد </t>
  </si>
  <si>
    <t>Item Name</t>
  </si>
  <si>
    <t>آئٹم کوڈ نمبر</t>
  </si>
  <si>
    <t>سیریل نمبر</t>
  </si>
  <si>
    <t xml:space="preserve"> تیار مال سٹاک ریکارڈ</t>
  </si>
  <si>
    <t>ریٹ</t>
  </si>
  <si>
    <t xml:space="preserve">آئٹم </t>
  </si>
  <si>
    <t>ٹوٹل</t>
  </si>
  <si>
    <t>ویلڈ جھاڑا</t>
  </si>
  <si>
    <t>منی سوٹا</t>
  </si>
  <si>
    <t>پالش</t>
  </si>
  <si>
    <t>پروب</t>
  </si>
  <si>
    <t>پراسس</t>
  </si>
  <si>
    <t>Bill Panding</t>
  </si>
  <si>
    <t>کاٹھی پیوٹر</t>
  </si>
  <si>
    <t>سیالکوٹ</t>
  </si>
  <si>
    <t>0300-6124754</t>
  </si>
  <si>
    <t>چادر</t>
  </si>
  <si>
    <t>شیخ فیصل چادر والے</t>
  </si>
  <si>
    <t>سیالکوٹ  (صوفی طارق)</t>
  </si>
  <si>
    <t>0300-6102228</t>
  </si>
  <si>
    <t>ہارڈوئیر</t>
  </si>
  <si>
    <t>صوفی ہارڈ ویئر</t>
  </si>
  <si>
    <t>0316-8033131</t>
  </si>
  <si>
    <t>الیکٹریشن</t>
  </si>
  <si>
    <t xml:space="preserve">عامر بٹ </t>
  </si>
  <si>
    <t>شہاب پورہ چوک ڈیفنس روڈ نزد بسم اللہ مارکیٹ سیالکوٹ</t>
  </si>
  <si>
    <t>0321-6829828</t>
  </si>
  <si>
    <t>پنجاب ٹمپرسٹور</t>
  </si>
  <si>
    <t xml:space="preserve">کنگرہ موڑ سیالکوٹ </t>
  </si>
  <si>
    <t>0306-1700354</t>
  </si>
  <si>
    <t>ماسکیٹو سیدھا+کروڈ</t>
  </si>
  <si>
    <t>میکر</t>
  </si>
  <si>
    <t>ریاست علی فارسپ</t>
  </si>
  <si>
    <t>چونڈہ سیالکوٹ</t>
  </si>
  <si>
    <t>0342-6473361</t>
  </si>
  <si>
    <t>محمد نواز چونڈہ</t>
  </si>
  <si>
    <t>0341-3255064</t>
  </si>
  <si>
    <t>اٹ فاف</t>
  </si>
  <si>
    <t>فیاض اٹ فاف</t>
  </si>
  <si>
    <t>0335-0491281</t>
  </si>
  <si>
    <t>ندیم اٹ فاف</t>
  </si>
  <si>
    <t>احاطہ براق سرجیکل سیالکوٹ</t>
  </si>
  <si>
    <t>فارسپ</t>
  </si>
  <si>
    <t>پالیشر</t>
  </si>
  <si>
    <t>اسلم فارسپ پالیشر</t>
  </si>
  <si>
    <t>0307-7206725</t>
  </si>
  <si>
    <t>پلاسٹک سٹور</t>
  </si>
  <si>
    <t>قیصر پلاسٹک</t>
  </si>
  <si>
    <t>سوہدرہ</t>
  </si>
  <si>
    <t>0300-6487628</t>
  </si>
  <si>
    <t>کراون سیزر</t>
  </si>
  <si>
    <t>تنویر احمد</t>
  </si>
  <si>
    <t>0344-1219129</t>
  </si>
  <si>
    <t>سلور پلاس</t>
  </si>
  <si>
    <t xml:space="preserve">حاجی اصغر </t>
  </si>
  <si>
    <t>شہر</t>
  </si>
  <si>
    <t>موبائل نمبر</t>
  </si>
  <si>
    <t>ریٹ  پر درجن</t>
  </si>
  <si>
    <t>عہدہ</t>
  </si>
  <si>
    <t>نام</t>
  </si>
  <si>
    <t>Contact Directory of  Employee, Vander &amp; Contractors</t>
  </si>
  <si>
    <t>Azam and Abbas Temper Store</t>
  </si>
  <si>
    <t xml:space="preserve">Saima Butt </t>
  </si>
  <si>
    <t>Missing Person Vouchers</t>
  </si>
  <si>
    <t>Zahida Bibi</t>
  </si>
  <si>
    <t>Honny Masih /Younis Masih</t>
  </si>
  <si>
    <t>in</t>
  </si>
  <si>
    <t>Worker list file</t>
  </si>
  <si>
    <t>Ahteshaam</t>
  </si>
  <si>
    <t>Babar Electeric Store</t>
  </si>
  <si>
    <t>Annayat Butt</t>
  </si>
  <si>
    <t>Shozi &amp; Shelo</t>
  </si>
  <si>
    <t>Shazia Bibi</t>
  </si>
  <si>
    <t>Anila Bibi</t>
  </si>
  <si>
    <t>Punjab Temper</t>
  </si>
  <si>
    <t xml:space="preserve">Billing Sheet  </t>
  </si>
  <si>
    <t>Forcep Kharai</t>
  </si>
  <si>
    <t>Abid Ali Meterial</t>
  </si>
  <si>
    <t>Adeel Alyas Forcip</t>
  </si>
  <si>
    <t>In</t>
  </si>
  <si>
    <t>Jamshaid Polisher</t>
  </si>
  <si>
    <t>Nawaz Forceps Dall</t>
  </si>
  <si>
    <t>Cash Meterial</t>
  </si>
  <si>
    <t>Ijaz Amjad Polisher</t>
  </si>
  <si>
    <t xml:space="preserve">Arshad Speclum </t>
  </si>
  <si>
    <t>Malik Arshad Forceps</t>
  </si>
  <si>
    <t>Amjad Hotle</t>
  </si>
  <si>
    <t xml:space="preserve">LT khata  Sadqa Kharait  </t>
  </si>
  <si>
    <t>Zain Medical</t>
  </si>
  <si>
    <t>Anti Fire Corporation</t>
  </si>
  <si>
    <t>Maqsood Paka Gharda</t>
  </si>
  <si>
    <t>Tayab Butt Metal Store</t>
  </si>
  <si>
    <t>Tanveer Jutt</t>
  </si>
  <si>
    <t>Shabir Maith</t>
  </si>
  <si>
    <t>Yaseen Mouth Giag</t>
  </si>
  <si>
    <t>Ashraf Bb Handle</t>
  </si>
  <si>
    <t>Khalid Nial File</t>
  </si>
  <si>
    <t>Kamran Maseeh</t>
  </si>
  <si>
    <t>Attendence File</t>
  </si>
  <si>
    <t>Qamar Scissor Maker</t>
  </si>
  <si>
    <t>Abbas Air Nocher</t>
  </si>
  <si>
    <t>Dentist Viberator</t>
  </si>
  <si>
    <t>Zaif Holding Chemicals</t>
  </si>
  <si>
    <t>Imtiaz Viberator</t>
  </si>
  <si>
    <t>Mirza Nadeem Kharadia</t>
  </si>
  <si>
    <t>Umer Butt Pital</t>
  </si>
  <si>
    <t>Daart Express</t>
  </si>
  <si>
    <t>Duad Dai Fitter</t>
  </si>
  <si>
    <t>Out</t>
  </si>
  <si>
    <t xml:space="preserve">In </t>
  </si>
  <si>
    <t>Ihsan Shah Box Maker</t>
  </si>
  <si>
    <t>Wana International</t>
  </si>
  <si>
    <t>NF Machine</t>
  </si>
  <si>
    <t>Al Rehmat Market</t>
  </si>
  <si>
    <t>Supra Traders Azeem Sb</t>
  </si>
  <si>
    <t>Khan Petrolium</t>
  </si>
  <si>
    <t>Zafar Khan Mehal Road</t>
  </si>
  <si>
    <t>Sheikh Waleed Ameen</t>
  </si>
  <si>
    <t>Gul Nawaz Scrape</t>
  </si>
  <si>
    <t>Nisaar Bhatti</t>
  </si>
  <si>
    <t>Hadi Lazer Link</t>
  </si>
  <si>
    <t>Digital Viberator</t>
  </si>
  <si>
    <t xml:space="preserve">Khafiz Waqas Dido </t>
  </si>
  <si>
    <t>Shehzad Elivaitor</t>
  </si>
  <si>
    <t>File No</t>
  </si>
  <si>
    <t>File Name</t>
  </si>
  <si>
    <t>Employee Name &amp; File No</t>
  </si>
  <si>
    <t>Razia Bibi</t>
  </si>
  <si>
    <t>Qaisar Nail Fail</t>
  </si>
  <si>
    <t>Bilal Hafeez</t>
  </si>
  <si>
    <t>M Asif Alivaitor</t>
  </si>
  <si>
    <t>Junaid Dido Wali</t>
  </si>
  <si>
    <t>اقبال لیزر/لیزر ماسٹر</t>
  </si>
  <si>
    <t>لیزر</t>
  </si>
  <si>
    <t>آل آئٹمز</t>
  </si>
  <si>
    <t>0335-1473405</t>
  </si>
  <si>
    <t>کچا شہاب پورہ سیالکوٹ</t>
  </si>
  <si>
    <t>ملک محمود مراد پور</t>
  </si>
  <si>
    <t>فارسپ میکر</t>
  </si>
  <si>
    <t>تیار مال میکر</t>
  </si>
  <si>
    <t>محسن احسان فارسپ</t>
  </si>
  <si>
    <t>یاسر سینڈ والا</t>
  </si>
  <si>
    <t>منی بلیڈ</t>
  </si>
  <si>
    <t>بکری سپیکلم</t>
  </si>
  <si>
    <t>کسکو میڈیم</t>
  </si>
  <si>
    <t>سینڈ</t>
  </si>
  <si>
    <t>کسکو سمال</t>
  </si>
  <si>
    <t>کسکو میڈیم لانگ</t>
  </si>
  <si>
    <t>زولنر سکشن ٹیوب</t>
  </si>
  <si>
    <t>کسکو لارج</t>
  </si>
  <si>
    <t>بقایا</t>
  </si>
  <si>
    <t>ٹوٹل بل</t>
  </si>
  <si>
    <t>خرچہ</t>
  </si>
  <si>
    <t>0300-7151474</t>
  </si>
  <si>
    <t>پسرور سیالکوٹ</t>
  </si>
  <si>
    <t>رضوان پالیشر</t>
  </si>
  <si>
    <t>0308-4651876</t>
  </si>
  <si>
    <t>ACME Shahid Commercial</t>
  </si>
  <si>
    <t xml:space="preserve">Sr # </t>
  </si>
  <si>
    <t>Chq No.</t>
  </si>
  <si>
    <t>Amount</t>
  </si>
  <si>
    <t>Description</t>
  </si>
  <si>
    <t>20.11.16</t>
  </si>
  <si>
    <t>رفیق سرجیکل فارسپ میکر</t>
  </si>
  <si>
    <t>10.12.16</t>
  </si>
  <si>
    <t>ملک عمران سرجیکل میکر</t>
  </si>
  <si>
    <t xml:space="preserve">غلام مرتضی </t>
  </si>
  <si>
    <t>10.02.17</t>
  </si>
  <si>
    <t>10.01.17</t>
  </si>
  <si>
    <t>18.01.17</t>
  </si>
  <si>
    <t>جی ایم</t>
  </si>
  <si>
    <t>10.03.17</t>
  </si>
  <si>
    <t>جی ایم اماونٹ نہیں لکھی</t>
  </si>
  <si>
    <t>10.04.17</t>
  </si>
  <si>
    <t>10.05.17</t>
  </si>
  <si>
    <t>10.06.17</t>
  </si>
  <si>
    <t>10.07.17</t>
  </si>
  <si>
    <t>10.08.17</t>
  </si>
  <si>
    <t>10.09.17</t>
  </si>
  <si>
    <t>10.10.17</t>
  </si>
  <si>
    <t>30.12.16</t>
  </si>
  <si>
    <t>Issue Date</t>
  </si>
  <si>
    <t>ناصر  امین</t>
  </si>
  <si>
    <t>ملک ارشد</t>
  </si>
  <si>
    <t>05.01.17</t>
  </si>
  <si>
    <t>12.01.17</t>
  </si>
  <si>
    <t>ارشد سلور ڈھلائی</t>
  </si>
  <si>
    <t>14.01.17</t>
  </si>
  <si>
    <t>بلال حفیظ</t>
  </si>
  <si>
    <t>04.03.17</t>
  </si>
  <si>
    <t>17.01.17</t>
  </si>
  <si>
    <t>اسلم پلاسٹک</t>
  </si>
  <si>
    <t>04.02.17</t>
  </si>
  <si>
    <t>زیف ہولڈنگ</t>
  </si>
  <si>
    <t>19.01.17</t>
  </si>
  <si>
    <t xml:space="preserve">سلیم بٹ آئرس </t>
  </si>
  <si>
    <t>20.01.17</t>
  </si>
  <si>
    <t xml:space="preserve">شیخ نسیم </t>
  </si>
  <si>
    <t>25.01.17</t>
  </si>
  <si>
    <t>مدینہ ہارڈ وئیر</t>
  </si>
  <si>
    <t>30.01.17</t>
  </si>
  <si>
    <t>فرسٹ کارگو</t>
  </si>
  <si>
    <t>05.02.17</t>
  </si>
  <si>
    <t xml:space="preserve">خالد نیل فائل </t>
  </si>
  <si>
    <t>03.02.17</t>
  </si>
  <si>
    <t>الحیات ہارڈوئیر</t>
  </si>
  <si>
    <t>رانا زبیر ڈسکہ</t>
  </si>
  <si>
    <t>25.02.17</t>
  </si>
  <si>
    <t>25.03.17</t>
  </si>
  <si>
    <t>25.04.17</t>
  </si>
  <si>
    <t>30.02.17</t>
  </si>
  <si>
    <t>مشتاق فارسپ سیزرز</t>
  </si>
  <si>
    <t>ناصر سپیکلم</t>
  </si>
  <si>
    <t>امانت آرگن ویلڈر</t>
  </si>
  <si>
    <t>11.02.17</t>
  </si>
  <si>
    <t>عیسی خالد</t>
  </si>
  <si>
    <t>02.03.17</t>
  </si>
  <si>
    <t>محمد نواز فارسپ میکر</t>
  </si>
  <si>
    <t>05.03.17</t>
  </si>
  <si>
    <t>ندیم پروب میکر</t>
  </si>
  <si>
    <t>اصغر یو پی ایس</t>
  </si>
  <si>
    <t>03.03.17</t>
  </si>
  <si>
    <t xml:space="preserve">شکیل احمد آٹو </t>
  </si>
  <si>
    <t>20.02.17</t>
  </si>
  <si>
    <t>عبد الرحمن چرائیہ</t>
  </si>
  <si>
    <t>09.10.16</t>
  </si>
  <si>
    <t>ندیم قٰصر پیتل</t>
  </si>
  <si>
    <t>21.04.17</t>
  </si>
  <si>
    <t>حاجی یونس</t>
  </si>
  <si>
    <t>جاوید مغل</t>
  </si>
  <si>
    <t>05.05.17</t>
  </si>
  <si>
    <t>24.04.17</t>
  </si>
  <si>
    <t>شرافت پالیشر</t>
  </si>
  <si>
    <t xml:space="preserve">شعیب مغل </t>
  </si>
  <si>
    <t>محسن احسان</t>
  </si>
  <si>
    <t xml:space="preserve">خالد نیل فائل  نب کا چیک </t>
  </si>
  <si>
    <t>20.04.17</t>
  </si>
  <si>
    <t>عاصم بھٹی</t>
  </si>
  <si>
    <t>18.05.17</t>
  </si>
  <si>
    <t>26.05.17</t>
  </si>
  <si>
    <t>25.05.17</t>
  </si>
  <si>
    <t>نور حسین بارے والا</t>
  </si>
  <si>
    <t>حاجی یونس گھڑائی بل 160000</t>
  </si>
  <si>
    <t>شیخ فیصل</t>
  </si>
  <si>
    <t>سپیڈی ایکٹیو فریٹ</t>
  </si>
  <si>
    <t>09.11.16</t>
  </si>
  <si>
    <t>09.01.17</t>
  </si>
  <si>
    <t>09.02.17</t>
  </si>
  <si>
    <t>09.09.16</t>
  </si>
  <si>
    <t>الماس جڑائی</t>
  </si>
  <si>
    <t>09.12.16</t>
  </si>
  <si>
    <t>10.10.16</t>
  </si>
  <si>
    <t>رانا زبیر ڈسکہ گھڑائی</t>
  </si>
  <si>
    <t>خاور ٹرنر</t>
  </si>
  <si>
    <t>براق ٹریول</t>
  </si>
  <si>
    <t>احتشام فارسپ</t>
  </si>
  <si>
    <t>عمران پہلوان سیزر بل</t>
  </si>
  <si>
    <t>25.10.16</t>
  </si>
  <si>
    <t>احسان شاہ بکس میکر</t>
  </si>
  <si>
    <t>کینسل</t>
  </si>
  <si>
    <t>13.10.16</t>
  </si>
  <si>
    <t xml:space="preserve">ڈی ایچ ایل کارگو بل </t>
  </si>
  <si>
    <t>15.10.16</t>
  </si>
  <si>
    <t>20.12.16</t>
  </si>
  <si>
    <t>02.11.16</t>
  </si>
  <si>
    <t>ڈیجیٹل وائبریٹر</t>
  </si>
  <si>
    <t>07.11.16</t>
  </si>
  <si>
    <t xml:space="preserve">حاجی نجم </t>
  </si>
  <si>
    <t>07.12.16</t>
  </si>
  <si>
    <t>07.01.17</t>
  </si>
  <si>
    <t>نجم الٹرا سانک</t>
  </si>
  <si>
    <t>07.02.17</t>
  </si>
  <si>
    <t>عمر لیزر مارکنگ</t>
  </si>
  <si>
    <t>03.11.16</t>
  </si>
  <si>
    <t>30.10.16</t>
  </si>
  <si>
    <t>وقاص مغل سیزر پالش</t>
  </si>
  <si>
    <t>05.11.16</t>
  </si>
  <si>
    <t>شہزاد پالیشر</t>
  </si>
  <si>
    <t>واحد میٹل سٹور</t>
  </si>
  <si>
    <t>رانا راشد لیگیچر پنسل</t>
  </si>
  <si>
    <t>مقصود پکا گڑھا</t>
  </si>
  <si>
    <t>29.04.17</t>
  </si>
  <si>
    <t>23.02.17</t>
  </si>
  <si>
    <t>06.03.17</t>
  </si>
  <si>
    <t>گلزار احمد جستہ بدست عنایت بٹ نقد</t>
  </si>
  <si>
    <t>تاریخ</t>
  </si>
  <si>
    <t>تفصیل</t>
  </si>
  <si>
    <t>رقم</t>
  </si>
  <si>
    <t>26.04.2017</t>
  </si>
  <si>
    <t>سرفراز ڈائی میکراپو گڑھا خرچہ</t>
  </si>
  <si>
    <t>ڈائی  مرمت خرچہ دیا</t>
  </si>
  <si>
    <t>آئٹم نام</t>
  </si>
  <si>
    <t>آئرس سٹچ سیزر</t>
  </si>
  <si>
    <t>سپانسر ویل</t>
  </si>
  <si>
    <t>ڈائمنڈ ڈب فائل</t>
  </si>
  <si>
    <t>لیسٹر سائنس فارسپ</t>
  </si>
  <si>
    <t>تھیوڈیم سائنس فارسپ</t>
  </si>
  <si>
    <t>ڈینٹل کالج ٹویزر</t>
  </si>
  <si>
    <t>ہیگر ڈلیڈر</t>
  </si>
  <si>
    <t>ماسکیٹو فارسپ سیدھا</t>
  </si>
  <si>
    <t>سم ویجینل سپیکلم</t>
  </si>
  <si>
    <t>تھیوڈیم ناسل فارسپ نمبر1</t>
  </si>
  <si>
    <t>تھیوڈیم ناسل فارسپ نمبر2</t>
  </si>
  <si>
    <t>ویکس ہُک</t>
  </si>
  <si>
    <t>تھیوڈیم ناسل فارسپ نمبر3</t>
  </si>
  <si>
    <t>تھیوڈیم ناسل فارسپ نمبر4</t>
  </si>
  <si>
    <t xml:space="preserve">ٹیوب ایپلی کیٹرلارج </t>
  </si>
  <si>
    <t>USAMA STATIONARY bill</t>
  </si>
  <si>
    <t>پلاننگ 06.05.2017</t>
  </si>
  <si>
    <t>ہفتہ</t>
  </si>
  <si>
    <t>Amjad Forman + Rafiq Crom</t>
  </si>
  <si>
    <t>NIB Bank</t>
  </si>
  <si>
    <t>11.06.16</t>
  </si>
  <si>
    <t>محمد حسین  پلانٹ والا</t>
  </si>
  <si>
    <t>10.08.16</t>
  </si>
  <si>
    <t>04.09.16</t>
  </si>
  <si>
    <t>نواز ڈل برش</t>
  </si>
  <si>
    <t>05.09.16</t>
  </si>
  <si>
    <t>گلزار جستہ گوجرانوالہ</t>
  </si>
  <si>
    <t>04.05.16</t>
  </si>
  <si>
    <t>عابد ڈل برش</t>
  </si>
  <si>
    <t>حاجی یونس گھڑائی ڈسکہ</t>
  </si>
  <si>
    <t>پکوان سنٹر</t>
  </si>
  <si>
    <t>حافظ مدثر فارسپ پالش</t>
  </si>
  <si>
    <t>وقاص مغل</t>
  </si>
  <si>
    <t xml:space="preserve">ملک ارشد </t>
  </si>
  <si>
    <t>15.05.17</t>
  </si>
  <si>
    <t>بلال حفیظ اگوکی   18.05.17</t>
  </si>
  <si>
    <t>عاصم بھٹیٍ25.05.17</t>
  </si>
  <si>
    <t>خالد ریتی والے نقد لیے 11000 04.05.17 کو</t>
  </si>
  <si>
    <t>مدینہ ہارڈوئیر  26.05.17 کا</t>
  </si>
  <si>
    <t>ماشا اللہ آئرن سٹور</t>
  </si>
  <si>
    <t>0300-6121233</t>
  </si>
  <si>
    <t>Allied Bank</t>
  </si>
  <si>
    <t>26.06.15</t>
  </si>
  <si>
    <t>دستگیر</t>
  </si>
  <si>
    <t>02.06.15</t>
  </si>
  <si>
    <t>فیکٹری آمد کیش</t>
  </si>
  <si>
    <t>عثمان صاحب 109 برائے اکاونٹ</t>
  </si>
  <si>
    <t>18.06.15</t>
  </si>
  <si>
    <t>النور میٹل سٹور</t>
  </si>
  <si>
    <t>24.06.15</t>
  </si>
  <si>
    <t>عبد اللہ سینڈ بلاسٹ</t>
  </si>
  <si>
    <t xml:space="preserve">عمر لیزر </t>
  </si>
  <si>
    <t>وقاص ریبٹ میکر</t>
  </si>
  <si>
    <t>کیش ندیم صاحب اماونٹ نہیں لکھی</t>
  </si>
  <si>
    <t>سر حامد</t>
  </si>
  <si>
    <t>22.06.15</t>
  </si>
  <si>
    <t>15.07.15</t>
  </si>
  <si>
    <t>عارف وزیرآبادی</t>
  </si>
  <si>
    <t>15.06.15</t>
  </si>
  <si>
    <t>غلام مصطفی گوجرانوالہ سکریپ</t>
  </si>
  <si>
    <t>خان پیٹرولیم بطور ضمانت</t>
  </si>
  <si>
    <t>29.06.15</t>
  </si>
  <si>
    <t>30.06.15</t>
  </si>
  <si>
    <t>اسلم پلاسٹک سٹور</t>
  </si>
  <si>
    <t>عمر بٹ پیتل والے</t>
  </si>
  <si>
    <t>16.07.15</t>
  </si>
  <si>
    <t>10.09.15</t>
  </si>
  <si>
    <t>اصغر یو پی ایس واپسی رقم</t>
  </si>
  <si>
    <t>10.10.15</t>
  </si>
  <si>
    <t>10.11.15</t>
  </si>
  <si>
    <t>10.12.15</t>
  </si>
  <si>
    <t>10.01.16</t>
  </si>
  <si>
    <t>09.08.15</t>
  </si>
  <si>
    <t>وانا انٹرنیشنل بل سے</t>
  </si>
  <si>
    <t>0346-6607612</t>
  </si>
  <si>
    <t xml:space="preserve">محمد عارف </t>
  </si>
  <si>
    <t>07.09.15</t>
  </si>
  <si>
    <t>عثمان بٹ چادر والے</t>
  </si>
  <si>
    <t>ارشد مسیح پیشگی</t>
  </si>
  <si>
    <t>24.08.15</t>
  </si>
  <si>
    <t>وحید مسیح پیشگی</t>
  </si>
  <si>
    <t xml:space="preserve">نذیر احمد شام میکر </t>
  </si>
  <si>
    <t>0300-7105753</t>
  </si>
  <si>
    <t>0333-8642709</t>
  </si>
  <si>
    <t>محمد آصف</t>
  </si>
  <si>
    <t>محمد عارف</t>
  </si>
  <si>
    <t xml:space="preserve">پل ایک سیالکوٹ  </t>
  </si>
  <si>
    <t>امجد پہلوان بھوپالوالہ</t>
  </si>
  <si>
    <t>بقایا نام</t>
  </si>
  <si>
    <t>10.05.2017</t>
  </si>
  <si>
    <t>فٹنگ</t>
  </si>
  <si>
    <t>مزدوری</t>
  </si>
  <si>
    <t>مدثر لیزر</t>
  </si>
  <si>
    <t>مہر</t>
  </si>
  <si>
    <t>ماسکیٹو فارسپ سیدھا+کروڈ</t>
  </si>
  <si>
    <t>ایلس ٹشو</t>
  </si>
  <si>
    <t>آئرس سیزر</t>
  </si>
  <si>
    <t xml:space="preserve">سم ویگنل </t>
  </si>
  <si>
    <t xml:space="preserve">منیر لیزر </t>
  </si>
  <si>
    <t>0349-4141437</t>
  </si>
  <si>
    <t>Shehbaz Scalor Maker</t>
  </si>
  <si>
    <t>JV # 616</t>
  </si>
  <si>
    <t>بک نمبر4 بل نمبر64</t>
  </si>
  <si>
    <t>05-03.17 to 10.05.17</t>
  </si>
  <si>
    <t>Momin Temper   ( Latif Shah )</t>
  </si>
  <si>
    <t>محمد بلال</t>
  </si>
  <si>
    <t>0304-1604241</t>
  </si>
  <si>
    <t>مرزا احمد</t>
  </si>
  <si>
    <t xml:space="preserve">رنگ کٹر </t>
  </si>
  <si>
    <t xml:space="preserve">پائپ فولڈنگ </t>
  </si>
  <si>
    <t>چمٹہ پیتل</t>
  </si>
  <si>
    <t>صراحی</t>
  </si>
  <si>
    <t>سٹیل پتری</t>
  </si>
  <si>
    <t>راڈ سٹیل</t>
  </si>
  <si>
    <t>نوزل سرنج</t>
  </si>
  <si>
    <t xml:space="preserve">سرنج سپرنگ </t>
  </si>
  <si>
    <t>بُش پیتل</t>
  </si>
  <si>
    <t>بلال حفیظ اگوکی</t>
  </si>
  <si>
    <t>0341-4544090</t>
  </si>
  <si>
    <t>اگوکی</t>
  </si>
  <si>
    <t>سکیلر میکر</t>
  </si>
  <si>
    <t>0300-6127508</t>
  </si>
  <si>
    <t>Mashaa Allah Iron Store</t>
  </si>
  <si>
    <t>اڈہ شہباز خان سیالکوٹ</t>
  </si>
  <si>
    <t>22.08.15</t>
  </si>
  <si>
    <t>27.08.15</t>
  </si>
  <si>
    <t>امجد ڈائی فٹر بدست مزمل</t>
  </si>
  <si>
    <t>17.09.16</t>
  </si>
  <si>
    <t>عمر منیر موٹر سائیکل قسط</t>
  </si>
  <si>
    <t>قسط سوزوکی موٹر سائیکل قسط</t>
  </si>
  <si>
    <t xml:space="preserve">نعیم الیکٹرونکس غلام دستگیر </t>
  </si>
  <si>
    <t>23.09.15</t>
  </si>
  <si>
    <t>عظیم چادر والے</t>
  </si>
  <si>
    <t>12.10.15</t>
  </si>
  <si>
    <t>امانت آرگن ویلڈنگ</t>
  </si>
  <si>
    <t>سٹیفن</t>
  </si>
  <si>
    <t>0343-6823667</t>
  </si>
  <si>
    <t>0345-4560093</t>
  </si>
  <si>
    <t>0300-8614603</t>
  </si>
  <si>
    <t>09.05.17</t>
  </si>
  <si>
    <t>سیالکوٹ سٹیل  بدست مزمل</t>
  </si>
  <si>
    <t>عبد الرزاق چمٹی میکر بدست عادل</t>
  </si>
  <si>
    <t>06.05.17</t>
  </si>
  <si>
    <t>03.05.15</t>
  </si>
  <si>
    <t>14.12.16</t>
  </si>
  <si>
    <t>اختر چادر والے</t>
  </si>
  <si>
    <t>15.12.16</t>
  </si>
  <si>
    <t>16.12.16</t>
  </si>
  <si>
    <t>سپیڈی کارگو</t>
  </si>
  <si>
    <t>سیلف</t>
  </si>
  <si>
    <t>03.01.17</t>
  </si>
  <si>
    <t>11.01.17</t>
  </si>
  <si>
    <t xml:space="preserve">سیلف </t>
  </si>
  <si>
    <t>فیکٹری کے لیے</t>
  </si>
  <si>
    <t>21.01.17</t>
  </si>
  <si>
    <t>28.01.17</t>
  </si>
  <si>
    <t>شیر افگن گوجرانوالہ</t>
  </si>
  <si>
    <t>جی آر میٹل سٹور</t>
  </si>
  <si>
    <t>01.02.17</t>
  </si>
  <si>
    <t>عبد الرزاق چمٹی میکر</t>
  </si>
  <si>
    <t>حاجی خالد بی پی ہینڈل والے</t>
  </si>
  <si>
    <t>31.01.17</t>
  </si>
  <si>
    <t>ڈائنامک شپنگ لائن</t>
  </si>
  <si>
    <t>02.02.17</t>
  </si>
  <si>
    <t>رانا زبیر گھڑائی ڈسکہ</t>
  </si>
  <si>
    <t xml:space="preserve">ڈی ٹیک انڈسٹری </t>
  </si>
  <si>
    <t>نوید</t>
  </si>
  <si>
    <t>چیک والی رقم سے</t>
  </si>
  <si>
    <t>سیالکوٹ سٹیل</t>
  </si>
  <si>
    <t>قاری عرفان سر والے</t>
  </si>
  <si>
    <t>بل دیا</t>
  </si>
  <si>
    <t>30.03.17</t>
  </si>
  <si>
    <t>اعظم ہارڈ وئیر</t>
  </si>
  <si>
    <t xml:space="preserve">امجد عزیز </t>
  </si>
  <si>
    <t xml:space="preserve">شیراز مغل </t>
  </si>
  <si>
    <t>بک نمبر4 بل نمبر15</t>
  </si>
  <si>
    <t>27.03.17</t>
  </si>
  <si>
    <t>23.04.17</t>
  </si>
  <si>
    <t>100000 دیا</t>
  </si>
  <si>
    <t xml:space="preserve"> جاوید شعیب مغل </t>
  </si>
  <si>
    <t>کیش ہو گیا</t>
  </si>
  <si>
    <t>جاوید شعیب مغل</t>
  </si>
  <si>
    <t xml:space="preserve">مرزا شاہد </t>
  </si>
  <si>
    <t>22.06.17</t>
  </si>
  <si>
    <t>17.04.17</t>
  </si>
  <si>
    <t>04.05.17</t>
  </si>
  <si>
    <t xml:space="preserve">وانا کیمیکل </t>
  </si>
  <si>
    <t>12.02.17</t>
  </si>
  <si>
    <t>06.06.17</t>
  </si>
  <si>
    <t>عمر بٹ میٹل سٹور</t>
  </si>
  <si>
    <t>08.05.17</t>
  </si>
  <si>
    <t>چیک رسیو ڈیٹ</t>
  </si>
  <si>
    <t>چیک ایشو ڈیٹ</t>
  </si>
  <si>
    <t>چیک نمبر</t>
  </si>
  <si>
    <t>اماونٹ نہیں لکھی</t>
  </si>
  <si>
    <t xml:space="preserve">محمد اشرف </t>
  </si>
  <si>
    <t>روڑس روڈ</t>
  </si>
  <si>
    <t>ملک مختار سینڈ مشین والے</t>
  </si>
  <si>
    <t>بل بدست لیاقت</t>
  </si>
  <si>
    <t>800درجن گھڑائی ایڈوانس</t>
  </si>
  <si>
    <t>حاجی یونس ڈسکہ</t>
  </si>
  <si>
    <t>رفیق سرجیکل  فارسپ میکر</t>
  </si>
  <si>
    <t>عبدالرحمن چرائیہ</t>
  </si>
  <si>
    <t>ملک ارشد فارسپ میکر</t>
  </si>
  <si>
    <t xml:space="preserve">ملک ارشد فارسپ میکر </t>
  </si>
  <si>
    <t xml:space="preserve">   </t>
  </si>
  <si>
    <t>0300-9613467</t>
  </si>
  <si>
    <t>سپیکلم لارج</t>
  </si>
  <si>
    <t>سپیکلم میڈیم</t>
  </si>
  <si>
    <t>سپیکلم میڈیم لانگ</t>
  </si>
  <si>
    <t>سپیکلم سمال</t>
  </si>
  <si>
    <t>سپیکلم فنگر لارج</t>
  </si>
  <si>
    <t>نوزل سپیکلم 1</t>
  </si>
  <si>
    <t>نوزل سپیکلم 2</t>
  </si>
  <si>
    <t xml:space="preserve">سپیکلم ویجنل </t>
  </si>
  <si>
    <t>بدست ندیم صاحب اماونٹ نہیں لکھی برائے گلزار</t>
  </si>
  <si>
    <t xml:space="preserve">لقمان </t>
  </si>
  <si>
    <t>قینچی پالیشر</t>
  </si>
  <si>
    <t>0307-2596876</t>
  </si>
  <si>
    <t>میانوالی بنگلہ</t>
  </si>
  <si>
    <t>0345-6716724</t>
  </si>
  <si>
    <t>روانگی</t>
  </si>
  <si>
    <t>15.04.17  To  13.05.17</t>
  </si>
  <si>
    <t>کالا مال ریٹ</t>
  </si>
  <si>
    <t>اعظم ہارڈوئیر</t>
  </si>
  <si>
    <t>محمد اعظم</t>
  </si>
  <si>
    <t>0333-8659196</t>
  </si>
  <si>
    <t>کچا مال سپلائر</t>
  </si>
  <si>
    <t xml:space="preserve">سعید حسن وال </t>
  </si>
  <si>
    <t>رگڑائیہ</t>
  </si>
  <si>
    <t>0344-6514486</t>
  </si>
  <si>
    <t xml:space="preserve">محمد فاروق </t>
  </si>
  <si>
    <t>ڈائی میکر</t>
  </si>
  <si>
    <t>0301-6495156</t>
  </si>
  <si>
    <t>گھڑائی</t>
  </si>
  <si>
    <t>0308-6486817</t>
  </si>
  <si>
    <t>ڈسکہ</t>
  </si>
  <si>
    <t>لطیف جڑائیہ</t>
  </si>
  <si>
    <t>19.05.2017</t>
  </si>
  <si>
    <t>میڈیم سپیکلم</t>
  </si>
  <si>
    <t>سم سپیکلم</t>
  </si>
  <si>
    <t>عارف اٹ بف</t>
  </si>
  <si>
    <t>20.05.2017</t>
  </si>
  <si>
    <t>سینڈ والا مال</t>
  </si>
  <si>
    <t>آرٹی فارسپ</t>
  </si>
  <si>
    <t>تعداد درجن</t>
  </si>
  <si>
    <t>ماسکیٹو فارسپ</t>
  </si>
  <si>
    <t>عبداللہ سینڈ</t>
  </si>
  <si>
    <t>کسکو سپیکلم</t>
  </si>
  <si>
    <t>30.05.17</t>
  </si>
  <si>
    <t xml:space="preserve">جاوید شعیب مغل </t>
  </si>
  <si>
    <t>چیک واپس منگوانا ہے</t>
  </si>
  <si>
    <t>23.06.17</t>
  </si>
  <si>
    <t>20.05.17</t>
  </si>
  <si>
    <t>جمشید پالیشر</t>
  </si>
  <si>
    <t>سرنج راڈ</t>
  </si>
  <si>
    <t>پائپ فولڈنگ</t>
  </si>
  <si>
    <t>مکمل پالش</t>
  </si>
  <si>
    <t>نوید پالیشر</t>
  </si>
  <si>
    <t>نکے والا پلہ</t>
  </si>
  <si>
    <t>کنارے کو مٹھی</t>
  </si>
  <si>
    <t>پن ویل پیوٹر</t>
  </si>
  <si>
    <t>کنگھی بڑی</t>
  </si>
  <si>
    <t>بش سرنج</t>
  </si>
  <si>
    <t>حآجی یونس ڈسکہ</t>
  </si>
  <si>
    <t>27.02.17</t>
  </si>
  <si>
    <t>حآجی یونس ڈسکہ بل دیا</t>
  </si>
  <si>
    <t xml:space="preserve">سپرا ٹریڈرز </t>
  </si>
  <si>
    <t>28.02.17</t>
  </si>
  <si>
    <t>ملک محمود فارسپ</t>
  </si>
  <si>
    <t>22.05.17</t>
  </si>
  <si>
    <t>24.06.17</t>
  </si>
  <si>
    <t>ملک محمود کو چیک دیا</t>
  </si>
  <si>
    <t>Hafiz Nabeel</t>
  </si>
  <si>
    <t>اپائپ ڈینٹل سرنج</t>
  </si>
  <si>
    <t>چمٹہ فولڈنگ</t>
  </si>
  <si>
    <t>حاجی اصغر پالیشر</t>
  </si>
  <si>
    <t>23.05.2017</t>
  </si>
  <si>
    <t>23.05.17</t>
  </si>
  <si>
    <t xml:space="preserve">Haji younis </t>
  </si>
  <si>
    <t>فیکٹری کے لیے (کٹوتی 750)</t>
  </si>
  <si>
    <t>24.05.17</t>
  </si>
  <si>
    <t>13.06.17</t>
  </si>
  <si>
    <t xml:space="preserve">فیکٹری کے لیے </t>
  </si>
  <si>
    <t>چیک بھی کیش کروالیا</t>
  </si>
  <si>
    <t>پوسٹ</t>
  </si>
  <si>
    <t>عظیم میٹل سٹور</t>
  </si>
  <si>
    <t>کیش دیا چیک کے بدلے</t>
  </si>
  <si>
    <t>النور میٹل ندیم قیصر بل سے</t>
  </si>
  <si>
    <t>النور میٹل ندیم قیصر بدست مزمل</t>
  </si>
  <si>
    <t>چیک کے بدلےکیش دیا</t>
  </si>
  <si>
    <t>سپیکلم فنگر میڈیم</t>
  </si>
  <si>
    <t>علی پور چھٹہ</t>
  </si>
  <si>
    <t>15.06.17</t>
  </si>
  <si>
    <t>رانا زبیر  ڈسکہ</t>
  </si>
  <si>
    <t>0320-6311266</t>
  </si>
  <si>
    <t>0300-6410615</t>
  </si>
  <si>
    <t xml:space="preserve">مدثر لیزر </t>
  </si>
  <si>
    <t>27.05.17</t>
  </si>
  <si>
    <t>05.06.17</t>
  </si>
  <si>
    <t xml:space="preserve"> </t>
  </si>
  <si>
    <t>نام آئٹم</t>
  </si>
  <si>
    <t xml:space="preserve">عمر بٹ میٹل سٹور </t>
  </si>
  <si>
    <t>3.5  فیکٹری کے ساتھ کام کیا</t>
  </si>
  <si>
    <t>01.06.17</t>
  </si>
  <si>
    <t>منیر لیزر سٹمپ والے (کینسل نقد دے دیے)</t>
  </si>
  <si>
    <t>0321-6409690</t>
  </si>
  <si>
    <t>گوجرانوالہ</t>
  </si>
  <si>
    <t>مختار میٹل سٹور</t>
  </si>
  <si>
    <t>0300-6429190</t>
  </si>
  <si>
    <t>0343-5843684</t>
  </si>
  <si>
    <t>08.06.17</t>
  </si>
  <si>
    <t xml:space="preserve">نام آئٹم </t>
  </si>
  <si>
    <t>11.10.16</t>
  </si>
  <si>
    <t>رنگ کٹر کا کٹر</t>
  </si>
  <si>
    <t xml:space="preserve">ایم اے آرائیاں </t>
  </si>
  <si>
    <t>17.11.16</t>
  </si>
  <si>
    <t>دم کٹر بڑا</t>
  </si>
  <si>
    <t>دم کٹر کمان چھوٹی</t>
  </si>
  <si>
    <t>24.11.16</t>
  </si>
  <si>
    <t>فرکی رنگ کٹر</t>
  </si>
  <si>
    <t>لگیچر پنسل تیار</t>
  </si>
  <si>
    <t>13.12.16</t>
  </si>
  <si>
    <t>21.12.16</t>
  </si>
  <si>
    <t>31.05.16</t>
  </si>
  <si>
    <t>چپ بلور ربڑ سرخ</t>
  </si>
  <si>
    <t>چپ بلور ربڑ کروم شدہ</t>
  </si>
  <si>
    <t>21.05.16</t>
  </si>
  <si>
    <t>15.06.16</t>
  </si>
  <si>
    <t>بالی گن ٹکی والی</t>
  </si>
  <si>
    <t>16.07.16</t>
  </si>
  <si>
    <t>16.06.16</t>
  </si>
  <si>
    <t>19.06.16</t>
  </si>
  <si>
    <t>چپ بلور بلبی</t>
  </si>
  <si>
    <t>ربڑ سرخ بلبی</t>
  </si>
  <si>
    <t>26.06.16</t>
  </si>
  <si>
    <t>چپ بلور پائپ کروم شدہ</t>
  </si>
  <si>
    <t>11.07.16</t>
  </si>
  <si>
    <t>15.07.16</t>
  </si>
  <si>
    <t>دم کٹر چھوٹا</t>
  </si>
  <si>
    <t>دم کٹر کی کمان بڑا</t>
  </si>
  <si>
    <t>16.03.17</t>
  </si>
  <si>
    <t>بالی گن سٹیل</t>
  </si>
  <si>
    <t>17.02.17</t>
  </si>
  <si>
    <t>16.05.17</t>
  </si>
  <si>
    <t>14نمبر کراپ نیڈل</t>
  </si>
  <si>
    <t>17.03.17</t>
  </si>
  <si>
    <t>18.03.17</t>
  </si>
  <si>
    <t>22.03.17</t>
  </si>
  <si>
    <t>رنگ کٹر فرکی</t>
  </si>
  <si>
    <t>رنگ کٹر تیار</t>
  </si>
  <si>
    <t>Total</t>
  </si>
  <si>
    <t>زین میڈیکل ایمج</t>
  </si>
  <si>
    <t>گیٹ پاس نمبر</t>
  </si>
  <si>
    <t>پلاٹر ریوٹ</t>
  </si>
  <si>
    <t>28.03.17</t>
  </si>
  <si>
    <t>زیڈ ایم سرنج سٹیل</t>
  </si>
  <si>
    <t>29.03.17</t>
  </si>
  <si>
    <t>03.04.17</t>
  </si>
  <si>
    <t>زیڈ ایم گٹکا پتری سٹیل سرنج</t>
  </si>
  <si>
    <t>18.04.17</t>
  </si>
  <si>
    <t>28.04.17</t>
  </si>
  <si>
    <t>گٹکا پتری سرنج</t>
  </si>
  <si>
    <t>ربڑ پیڈ پلائر</t>
  </si>
  <si>
    <t>ربڑ جمور ٹپ</t>
  </si>
  <si>
    <t>18.02.17</t>
  </si>
  <si>
    <t>ڈبل ڈیکر کٹ</t>
  </si>
  <si>
    <t>چھ پہلو گٹکا سرنج</t>
  </si>
  <si>
    <t>سٹیل سرنج ایس ایس</t>
  </si>
  <si>
    <t>15.02.17</t>
  </si>
  <si>
    <t>مکس میٹریل سرنج</t>
  </si>
  <si>
    <t>ٹوٹل خرچہ</t>
  </si>
  <si>
    <t>ٹوٹل پیس</t>
  </si>
  <si>
    <t>بقایا بل</t>
  </si>
  <si>
    <t>عامر غلام محمد پالیشر</t>
  </si>
  <si>
    <t>دن</t>
  </si>
  <si>
    <t>حافظ یوسف سپیکلم</t>
  </si>
  <si>
    <t>پیشگی کٹوتی</t>
  </si>
  <si>
    <t>08.06.2017</t>
  </si>
  <si>
    <t>07.06.17</t>
  </si>
  <si>
    <t>پیر 08.06.17</t>
  </si>
  <si>
    <t>خرم کوٹلی</t>
  </si>
  <si>
    <t>0316-8142442</t>
  </si>
  <si>
    <t>کوٹلی</t>
  </si>
  <si>
    <t>پن ویل پرچیزر</t>
  </si>
  <si>
    <t>Paid 8.06.17</t>
  </si>
  <si>
    <t>09.06.17</t>
  </si>
  <si>
    <t>15.08.17</t>
  </si>
  <si>
    <t>Sajida Khalid + Marium +Maria</t>
  </si>
  <si>
    <t xml:space="preserve">Shamshad Rahi </t>
  </si>
  <si>
    <t>لگیچر پنسل</t>
  </si>
  <si>
    <t>پائپ</t>
  </si>
  <si>
    <t>پوائنٹ</t>
  </si>
  <si>
    <t>فرکی</t>
  </si>
  <si>
    <t>تار</t>
  </si>
  <si>
    <t>پیچ</t>
  </si>
  <si>
    <t>کیش دیا</t>
  </si>
  <si>
    <t>22.05.18</t>
  </si>
  <si>
    <t>شہزاد یو پی ایس</t>
  </si>
  <si>
    <t>یو پی ایس</t>
  </si>
  <si>
    <t>0321-6120776</t>
  </si>
  <si>
    <t>سیلف فیکٹری کے لیے</t>
  </si>
  <si>
    <t>ریاست فارسپ میکر</t>
  </si>
  <si>
    <t>سپرا ٹریڈر</t>
  </si>
  <si>
    <t>حاجی خالد بی پی ہینڈل</t>
  </si>
  <si>
    <t>عادل بی پی ہینڈل میکر</t>
  </si>
  <si>
    <t>0300-7125621</t>
  </si>
  <si>
    <t>ANAM BI BI</t>
  </si>
  <si>
    <t>مولوی رفیق چمٹی میکر مراد پور</t>
  </si>
  <si>
    <t>14.06.17</t>
  </si>
  <si>
    <t>21.07.17</t>
  </si>
  <si>
    <t>24.08.17</t>
  </si>
  <si>
    <t xml:space="preserve">عادل بی پی ہینڈل والے بل </t>
  </si>
  <si>
    <t xml:space="preserve">لطیف شاہ مومن ٹمپر </t>
  </si>
  <si>
    <t>24.07.17</t>
  </si>
  <si>
    <t>سیلف جی اآر میٹل آن لائن بدست عمر</t>
  </si>
  <si>
    <t>17.06.17</t>
  </si>
  <si>
    <t>فائل نمبر</t>
  </si>
  <si>
    <t>نوزل سپیکلم 4</t>
  </si>
  <si>
    <t>نوزل سپیکلم 5</t>
  </si>
  <si>
    <t xml:space="preserve">محمد الیاس </t>
  </si>
  <si>
    <t>0300-6126953</t>
  </si>
  <si>
    <t>لبا چوک سیالکوٹ</t>
  </si>
  <si>
    <t>پلائر میکر</t>
  </si>
  <si>
    <t>مغل لیزر الے کو بل دیا یا پیمنٹ بھی؟ بک نمبر4 بل نمبر86</t>
  </si>
  <si>
    <t>سابقہ بقایا</t>
  </si>
  <si>
    <t xml:space="preserve"> بک نمبر1 بل نمبر78</t>
  </si>
  <si>
    <t xml:space="preserve"> بک نمبر2 بل نمبر34</t>
  </si>
  <si>
    <t>26.11.16</t>
  </si>
  <si>
    <t>ایڈوانس</t>
  </si>
  <si>
    <t>14.07.17</t>
  </si>
  <si>
    <t>14.08.17</t>
  </si>
  <si>
    <t>شیر افگن جی آر میٹل</t>
  </si>
  <si>
    <t>میٹل سٹور</t>
  </si>
  <si>
    <t>0300-6449717</t>
  </si>
  <si>
    <t>26.04.17</t>
  </si>
  <si>
    <t>30.04.17</t>
  </si>
  <si>
    <t>19.03.17</t>
  </si>
  <si>
    <t>06.04.17</t>
  </si>
  <si>
    <t>08.04.17</t>
  </si>
  <si>
    <t>12.04.17</t>
  </si>
  <si>
    <t>15.14.17</t>
  </si>
  <si>
    <t>22.04.17</t>
  </si>
  <si>
    <t>01.04.17</t>
  </si>
  <si>
    <t>11.05.17</t>
  </si>
  <si>
    <t>13.05.17</t>
  </si>
  <si>
    <t>02.06.17</t>
  </si>
  <si>
    <t>03.06.17</t>
  </si>
  <si>
    <t>18.06.17</t>
  </si>
  <si>
    <t>20.06.17</t>
  </si>
  <si>
    <t>16.06.17</t>
  </si>
  <si>
    <t>چوہدری اختر علی (خرچہ)</t>
  </si>
  <si>
    <t>مرزا احمد (خرچہ)</t>
  </si>
  <si>
    <t>31.03.17</t>
  </si>
  <si>
    <t>05.04.17</t>
  </si>
  <si>
    <t>09.04.17</t>
  </si>
  <si>
    <t>14.04.17</t>
  </si>
  <si>
    <t>29.05.17</t>
  </si>
  <si>
    <t>بک نمبر3 بل نمبر84بقایا نام</t>
  </si>
  <si>
    <t>20.07.17</t>
  </si>
  <si>
    <t>0346-4279214</t>
  </si>
  <si>
    <t>0321-7155398</t>
  </si>
  <si>
    <t>عادل عبدالرزاق چمٹی</t>
  </si>
  <si>
    <t>شرافت پا لیشر</t>
  </si>
  <si>
    <t>آئٹم</t>
  </si>
  <si>
    <t>4734+4844+4706+4733+</t>
  </si>
  <si>
    <t>مرمت کٹائی مٹھی+ماحول</t>
  </si>
  <si>
    <t>سپانسر ویل(آٹری)</t>
  </si>
  <si>
    <t>ویلڈ شدہ</t>
  </si>
  <si>
    <t xml:space="preserve">مرمت </t>
  </si>
  <si>
    <t xml:space="preserve">ٹی ویلزم </t>
  </si>
  <si>
    <t>پیشگی لی</t>
  </si>
  <si>
    <t>کٹوتی کروائی</t>
  </si>
  <si>
    <t>بقایا پیشگی</t>
  </si>
  <si>
    <t xml:space="preserve">لسٹر سائینس </t>
  </si>
  <si>
    <t>اُسامہ سٹیشنری</t>
  </si>
  <si>
    <t>27.07.17</t>
  </si>
  <si>
    <t>22.06.17  کیش ہوگیا</t>
  </si>
  <si>
    <t>175000 کیش دیا</t>
  </si>
  <si>
    <t>100000 کیش دیا چیک کے بدلے</t>
  </si>
  <si>
    <t>چیک کے بدلے کیش</t>
  </si>
  <si>
    <t>آج کی پراگرس رپورٹ</t>
  </si>
  <si>
    <t>نام ورکر</t>
  </si>
  <si>
    <t>تنخواہ</t>
  </si>
  <si>
    <t>دیہاڈی</t>
  </si>
  <si>
    <t>فی گھنٹہ</t>
  </si>
  <si>
    <t>کل وقت</t>
  </si>
  <si>
    <t>آج کام جو کیا</t>
  </si>
  <si>
    <t>بل بنا</t>
  </si>
  <si>
    <t>متفرق خرچہ</t>
  </si>
  <si>
    <t>رشید شرفی</t>
  </si>
  <si>
    <t>ابرار بٹ</t>
  </si>
  <si>
    <t>محمود شاہ</t>
  </si>
  <si>
    <t>ایل ٹی کھاتہ</t>
  </si>
  <si>
    <t>اشرف علی</t>
  </si>
  <si>
    <t>غلام دستگیر</t>
  </si>
  <si>
    <t>شفیق احمد</t>
  </si>
  <si>
    <t>روزانہ کا فکس خرچہ</t>
  </si>
  <si>
    <t>نوید جٹ</t>
  </si>
  <si>
    <t>پٹرول فکس</t>
  </si>
  <si>
    <t>ڈیزل</t>
  </si>
  <si>
    <t>واپڈا بل</t>
  </si>
  <si>
    <t>بلڈنگ کرایہ</t>
  </si>
  <si>
    <t>ثمینہ بی بی</t>
  </si>
  <si>
    <t>ملوک مائی</t>
  </si>
  <si>
    <t>ٹوٹل لیبر خرچ</t>
  </si>
  <si>
    <t>سپلائیر</t>
  </si>
  <si>
    <t>آج سیل ہونے والی آئیٹم</t>
  </si>
  <si>
    <t>پارٹی کا نام</t>
  </si>
  <si>
    <t>بل / رقم</t>
  </si>
  <si>
    <t>ٹوٹل کام</t>
  </si>
  <si>
    <t>رزلٹ</t>
  </si>
  <si>
    <t>ندیم انور</t>
  </si>
  <si>
    <t>عمر منیر</t>
  </si>
  <si>
    <t>سلمان احمد</t>
  </si>
  <si>
    <t>محمد سیف</t>
  </si>
  <si>
    <t xml:space="preserve">ساجدہ بی بی </t>
  </si>
  <si>
    <t>زاہدہ بی بی</t>
  </si>
  <si>
    <t>عابد حسین</t>
  </si>
  <si>
    <t>عامر رشید</t>
  </si>
  <si>
    <t>صائمہ بث</t>
  </si>
  <si>
    <t>شکیل احمد</t>
  </si>
  <si>
    <t>رفیق کروم</t>
  </si>
  <si>
    <t>خرم نذیر</t>
  </si>
  <si>
    <t>موبائیل حسن</t>
  </si>
  <si>
    <t>موبائیل ندیم انور</t>
  </si>
  <si>
    <t xml:space="preserve">  </t>
  </si>
  <si>
    <t>تفہیم وکیل</t>
  </si>
  <si>
    <t>F-B-R-F</t>
  </si>
  <si>
    <t>F-B-R-A</t>
  </si>
  <si>
    <t>F-B-R-H</t>
  </si>
  <si>
    <t>F-B-R-N</t>
  </si>
  <si>
    <t>F-B-R-HN</t>
  </si>
  <si>
    <t>F-B-R-M</t>
  </si>
  <si>
    <t>بلڈنگ تعمیر</t>
  </si>
  <si>
    <t>موٹر لائسنس</t>
  </si>
  <si>
    <t>سوشل سکیورٹی محکمہ</t>
  </si>
  <si>
    <t xml:space="preserve">چھوٹا میٹر محکمہ </t>
  </si>
  <si>
    <t>روزانہ</t>
  </si>
  <si>
    <t xml:space="preserve">بڑا میٹر محکمہ </t>
  </si>
  <si>
    <t xml:space="preserve">مشینری مرمت </t>
  </si>
  <si>
    <t>الیکٹرک سامان+مرمت</t>
  </si>
  <si>
    <t xml:space="preserve"> ڈی ایس ایل</t>
  </si>
  <si>
    <t>کمپیوٹر ڈومین</t>
  </si>
  <si>
    <t xml:space="preserve">سرٹیفیکیٹ </t>
  </si>
  <si>
    <t>سیمپل کرایہ</t>
  </si>
  <si>
    <t>سافٹ وئیر خرچہ 10سالہ</t>
  </si>
  <si>
    <t xml:space="preserve"> رقم</t>
  </si>
  <si>
    <t>ماہانہ/ سالانہ</t>
  </si>
  <si>
    <t xml:space="preserve"> کیش دیا 20000</t>
  </si>
  <si>
    <t>اگلی ڈیٹ کا چیک دے دیا</t>
  </si>
  <si>
    <t>12.07.17</t>
  </si>
  <si>
    <t>جنید دھیدووالی</t>
  </si>
  <si>
    <t>22.07.17</t>
  </si>
  <si>
    <t>05.08.17</t>
  </si>
  <si>
    <t>13.07.17</t>
  </si>
  <si>
    <t>23.07.17</t>
  </si>
  <si>
    <t>کیش دیا 30000</t>
  </si>
  <si>
    <t>حسن ندیم</t>
  </si>
  <si>
    <t>04.07.17</t>
  </si>
  <si>
    <t>19.08.17</t>
  </si>
  <si>
    <t xml:space="preserve">محسن احسان </t>
  </si>
  <si>
    <t xml:space="preserve">خالد بی پی ہینڈل </t>
  </si>
  <si>
    <t>11.07.17</t>
  </si>
  <si>
    <t>ڈیجیٹل وائیبریٹر</t>
  </si>
  <si>
    <t>حاجی صدیق</t>
  </si>
  <si>
    <t>رانا زبیر</t>
  </si>
  <si>
    <t xml:space="preserve">ملک محمود </t>
  </si>
  <si>
    <t>باہر سے آنے والا مال مٹیریل/نقد۔ادھار</t>
  </si>
  <si>
    <t>طیب شفیق</t>
  </si>
  <si>
    <t>0336-4758715</t>
  </si>
  <si>
    <t>ٹوٹل بقایا</t>
  </si>
  <si>
    <t>چوہدری اختر</t>
  </si>
  <si>
    <t>13.07.2017</t>
  </si>
  <si>
    <t>صبح</t>
  </si>
  <si>
    <t>شام</t>
  </si>
  <si>
    <t>کے ساتھ</t>
  </si>
  <si>
    <t>11.03.17</t>
  </si>
  <si>
    <t>فیکٹری</t>
  </si>
  <si>
    <t>13.03.17</t>
  </si>
  <si>
    <t>14.03.17</t>
  </si>
  <si>
    <t>15.03.17</t>
  </si>
  <si>
    <t>07.04.17</t>
  </si>
  <si>
    <t>16.04.17</t>
  </si>
  <si>
    <t>13.5.17</t>
  </si>
  <si>
    <t xml:space="preserve">امجد </t>
  </si>
  <si>
    <t>ناصر</t>
  </si>
  <si>
    <t>اوور ٹائم</t>
  </si>
  <si>
    <t>5+</t>
  </si>
  <si>
    <t>ٹوٹل اوور ٹائم</t>
  </si>
  <si>
    <t>ٹوٹل دن</t>
  </si>
  <si>
    <t>پائپ فولڈنگ 113</t>
  </si>
  <si>
    <t>رمر لگایا</t>
  </si>
  <si>
    <t>چمٹہ</t>
  </si>
  <si>
    <t>ٹرن کیا</t>
  </si>
  <si>
    <t>گُلی لگائی</t>
  </si>
  <si>
    <t>ٹول لگایا</t>
  </si>
  <si>
    <t>چمٹہ فولڈنگ 113</t>
  </si>
  <si>
    <t>چمٹہ سرنج</t>
  </si>
  <si>
    <t>کٹائی کیا</t>
  </si>
  <si>
    <t>مینول پرچیاں</t>
  </si>
  <si>
    <t>گلہ لگایا</t>
  </si>
  <si>
    <t>ماونٹ کسائی</t>
  </si>
  <si>
    <t>موس لگایا</t>
  </si>
  <si>
    <t>صراحی پیوٹر</t>
  </si>
  <si>
    <t>چمٹہ سٹیل سرنج</t>
  </si>
  <si>
    <t xml:space="preserve">بکری سپیکلم </t>
  </si>
  <si>
    <t xml:space="preserve">پائپ سٹیل </t>
  </si>
  <si>
    <t>گلی لگائی</t>
  </si>
  <si>
    <t>نتھ پیوٹر</t>
  </si>
  <si>
    <t>چوہدری اختر اندر مال کی چیکنگ سلپ</t>
  </si>
  <si>
    <t>زیڈ ایم پائپ</t>
  </si>
  <si>
    <t>0308-3926650</t>
  </si>
  <si>
    <t xml:space="preserve"> کیش دیا</t>
  </si>
  <si>
    <t>عادل بی پی ہینڈل</t>
  </si>
  <si>
    <t>50000کیش دیا</t>
  </si>
  <si>
    <t xml:space="preserve">کمپنی کے ساتھ کام کیا </t>
  </si>
  <si>
    <t xml:space="preserve">تفصیل </t>
  </si>
  <si>
    <t xml:space="preserve">دن </t>
  </si>
  <si>
    <t>+</t>
  </si>
  <si>
    <t>سٹریٹ کیا</t>
  </si>
  <si>
    <t>تار نمبر 17  وزن</t>
  </si>
  <si>
    <t>سوراخ کیا</t>
  </si>
  <si>
    <t>تیاری لگائی</t>
  </si>
  <si>
    <t>11.05.2017</t>
  </si>
  <si>
    <t>Nill</t>
  </si>
  <si>
    <t>PAID</t>
  </si>
  <si>
    <t>ایلس ٹشو 20 سی ایم</t>
  </si>
  <si>
    <t>ٹیوب گازاپلیکیٹرلارج+میڈیم</t>
  </si>
  <si>
    <t>نوزل نمبر 4+3+2</t>
  </si>
  <si>
    <t>سم ویجینل سپیکلم میڈیم</t>
  </si>
  <si>
    <t>ماسکیٹوسیدھا+ کروڈ 13</t>
  </si>
  <si>
    <t>27.04.2017</t>
  </si>
  <si>
    <t>بک نمبر4 بل نمبر57</t>
  </si>
  <si>
    <t xml:space="preserve">سکیلر مکس </t>
  </si>
  <si>
    <t>ایلس ٹشو فارسپ ( چکاوا سینڈ)</t>
  </si>
  <si>
    <t>آرتھر سپلینٹر (چکاوا سینڈ)</t>
  </si>
  <si>
    <t>وسٹومی فارسپ ( چکاوا سینڈ9</t>
  </si>
  <si>
    <t>وسٹومی فارسپ ( مکمل سینڈ9</t>
  </si>
  <si>
    <t>ماسکیٹو سیدھا( مکمل سینڈ)</t>
  </si>
  <si>
    <t>ٹی ویلزم فارسپ(چکاوا سینڈ)</t>
  </si>
  <si>
    <t>ٹاول فارسپ(مکمل سینڈ)</t>
  </si>
  <si>
    <t>ٹاول فارسپ(چکاوا سینڈ)</t>
  </si>
  <si>
    <t>ماسکیٹو کروڈ(مکمل سینڈ)</t>
  </si>
  <si>
    <t>ماسکیٹو کروڈ(چکاوا سینڈ)</t>
  </si>
  <si>
    <t>ماسکیٹو سیدھا(مکمل سینڈ)</t>
  </si>
  <si>
    <t>ماسکیٹو سیدھا(چکاوا سینڈ)</t>
  </si>
  <si>
    <t>کسکو ورجن</t>
  </si>
  <si>
    <t>فنگر لارج</t>
  </si>
  <si>
    <t>مکس نوزل</t>
  </si>
  <si>
    <t>فنگر میڈیم</t>
  </si>
  <si>
    <t>آرٹری فارسپ</t>
  </si>
  <si>
    <t>ڈینٹل کالج فارسپ</t>
  </si>
  <si>
    <t>Bill Paid</t>
  </si>
  <si>
    <t>13.04.2017</t>
  </si>
  <si>
    <t>بک نمبر4 بل نمبر39</t>
  </si>
  <si>
    <t>میڈیم سپیکلم نکے والا پلہ</t>
  </si>
  <si>
    <t>ڈل لگایا</t>
  </si>
  <si>
    <t>پائپ پیتل فولڈنگ</t>
  </si>
  <si>
    <t>زیڈ ایم راڈ تیر والا</t>
  </si>
  <si>
    <t>سکیلر ہُک اینڈ سکوپ</t>
  </si>
  <si>
    <t>سکیلر ہُک</t>
  </si>
  <si>
    <t>کٹائی مٹھی</t>
  </si>
  <si>
    <t>پتری سرنج</t>
  </si>
  <si>
    <t>کاٹھی سرنج</t>
  </si>
  <si>
    <t>25.03.2017</t>
  </si>
  <si>
    <t>ںوید جٹ</t>
  </si>
  <si>
    <t>بک نمبر4 بل نمبر18</t>
  </si>
  <si>
    <t>راڈ سٹیل فولڈنگ + زیڈ ایم</t>
  </si>
  <si>
    <t xml:space="preserve">سنٹر بش زیڈ ایم </t>
  </si>
  <si>
    <t>سنٹر بش پیتل 113</t>
  </si>
  <si>
    <t xml:space="preserve">پتری سٹیل </t>
  </si>
  <si>
    <t>نیل فائل</t>
  </si>
  <si>
    <t>چمٹہ سٹیل</t>
  </si>
  <si>
    <t>زیڈ ایم چھلا پیتل</t>
  </si>
  <si>
    <t>Bill Clear</t>
  </si>
  <si>
    <t>بک نمبر3 بل نمبر21</t>
  </si>
  <si>
    <t>50000 کیش دیا</t>
  </si>
  <si>
    <t>ہادی لیزر</t>
  </si>
  <si>
    <t>0320-7115330</t>
  </si>
  <si>
    <t>آرگن ویلڈنگ</t>
  </si>
  <si>
    <t xml:space="preserve">سعید </t>
  </si>
  <si>
    <t xml:space="preserve">Imran Argun Waild </t>
  </si>
  <si>
    <t xml:space="preserve">Nadeem Anwar                           </t>
  </si>
  <si>
    <t xml:space="preserve">   ندیم انور</t>
  </si>
  <si>
    <t xml:space="preserve">Naseer Ahmed                             </t>
  </si>
  <si>
    <t xml:space="preserve">  نصیر احمد</t>
  </si>
  <si>
    <t xml:space="preserve">Usman Arshed                         </t>
  </si>
  <si>
    <t xml:space="preserve">    عثمان احمد </t>
  </si>
  <si>
    <t xml:space="preserve">Rasheed Ullah Sharfi               </t>
  </si>
  <si>
    <t xml:space="preserve"> رشید اللہ شرفی</t>
  </si>
  <si>
    <t xml:space="preserve">Amjad pehlwan                             </t>
  </si>
  <si>
    <t xml:space="preserve"> امجد پہلوان</t>
  </si>
  <si>
    <t xml:space="preserve">Mehmood Shah                               </t>
  </si>
  <si>
    <t xml:space="preserve">  محمود شاہ</t>
  </si>
  <si>
    <t xml:space="preserve">Muhammad Alyas                            </t>
  </si>
  <si>
    <t xml:space="preserve"> محمد الیاس</t>
  </si>
  <si>
    <t xml:space="preserve">Muhammad Rehman                     </t>
  </si>
  <si>
    <t xml:space="preserve">  محمد الرحمن</t>
  </si>
  <si>
    <t xml:space="preserve">Chaudary Akhtar                            </t>
  </si>
  <si>
    <t xml:space="preserve"> عرفان آٹو</t>
  </si>
  <si>
    <t xml:space="preserve">Muzamal Rehman                          </t>
  </si>
  <si>
    <t xml:space="preserve"> مزمل الرحمن</t>
  </si>
  <si>
    <t xml:space="preserve">Saqib Taimoor                                     </t>
  </si>
  <si>
    <t>ثاقب تیمور</t>
  </si>
  <si>
    <t xml:space="preserve">Ashraf Ali                                            </t>
  </si>
  <si>
    <t xml:space="preserve">Khalil Ur Rehman                              </t>
  </si>
  <si>
    <t>خلیل الرحمن</t>
  </si>
  <si>
    <t>عامر رشید ملنگ</t>
  </si>
  <si>
    <t xml:space="preserve">Afzal Polisher                                    </t>
  </si>
  <si>
    <t>افضل پالیشر</t>
  </si>
  <si>
    <t xml:space="preserve">Ejaz Ahmed                                        </t>
  </si>
  <si>
    <t>اعجاز احمد</t>
  </si>
  <si>
    <t xml:space="preserve">Zeshan Sonu Polisher                   </t>
  </si>
  <si>
    <t>زیشان سونو پالیشر</t>
  </si>
  <si>
    <t xml:space="preserve">Bilal Sui                                                   </t>
  </si>
  <si>
    <t>بلال سوئی</t>
  </si>
  <si>
    <t xml:space="preserve">Ashfaq Maseeh                                      </t>
  </si>
  <si>
    <t>اشفاق مسیح</t>
  </si>
  <si>
    <t xml:space="preserve">Ghulam Dastgeer                                   </t>
  </si>
  <si>
    <t xml:space="preserve">Umer Muneer Store                              </t>
  </si>
  <si>
    <t>عمر منیر بٹ</t>
  </si>
  <si>
    <t xml:space="preserve">Wapda Electric Bill                                      </t>
  </si>
  <si>
    <t xml:space="preserve">Mirza Ahmed                                               </t>
  </si>
  <si>
    <t xml:space="preserve">Aziz UL Rehman Soft                              </t>
  </si>
  <si>
    <t>عزیزالرحمن</t>
  </si>
  <si>
    <t xml:space="preserve">Farah Mehmood                                        </t>
  </si>
  <si>
    <t>فرخ محمود</t>
  </si>
  <si>
    <t xml:space="preserve">Eisa Khalid                                                 </t>
  </si>
  <si>
    <t xml:space="preserve">Khuram Nazeer                                             </t>
  </si>
  <si>
    <t xml:space="preserve">Salman Ahmed Lakha                        </t>
  </si>
  <si>
    <t>سلمان احمد لاکھا</t>
  </si>
  <si>
    <t>علی سینڈ والا</t>
  </si>
  <si>
    <t>0346-0241080</t>
  </si>
  <si>
    <t>نارووال سیالکوٹ</t>
  </si>
  <si>
    <t xml:space="preserve">Sajan Masseh     </t>
  </si>
  <si>
    <t>ساجن مسیح</t>
  </si>
  <si>
    <t xml:space="preserve">Tanveer raiti wala                                        </t>
  </si>
  <si>
    <t xml:space="preserve">تنویر ریتی والا </t>
  </si>
  <si>
    <t xml:space="preserve">Madina Hardware Store                                </t>
  </si>
  <si>
    <t>مدینہ ہارڈوئیر</t>
  </si>
  <si>
    <t xml:space="preserve">Haji Younas                                                    </t>
  </si>
  <si>
    <t xml:space="preserve"> حاجی یونس</t>
  </si>
  <si>
    <t>ہنی مسیح/یونس مسیح</t>
  </si>
  <si>
    <t>صائمہ بٹ</t>
  </si>
  <si>
    <t>پنجاب ٹمپر</t>
  </si>
  <si>
    <t>شیراز مغل فارسپ میکر</t>
  </si>
  <si>
    <t xml:space="preserve">Ejaz Zargar                                     </t>
  </si>
  <si>
    <t>اعجاز زرگر</t>
  </si>
  <si>
    <t>منیر صاحب</t>
  </si>
  <si>
    <t>سلمان نذیر</t>
  </si>
  <si>
    <t>وحید پالیشر</t>
  </si>
  <si>
    <t>ارشد وحید مسیح</t>
  </si>
  <si>
    <t>محمد ارسلان</t>
  </si>
  <si>
    <t xml:space="preserve">Muneer Sahib      </t>
  </si>
  <si>
    <t>Salman Nazeer</t>
  </si>
  <si>
    <t>Waheed Polisher</t>
  </si>
  <si>
    <t xml:space="preserve">Arshad Maseeh </t>
  </si>
  <si>
    <t>Naveed Jutt</t>
  </si>
  <si>
    <t>M. Arslan</t>
  </si>
  <si>
    <t>رفاقت علی</t>
  </si>
  <si>
    <t>مدثر اعظم</t>
  </si>
  <si>
    <t>آصف شیرو</t>
  </si>
  <si>
    <t>زیشان سینڈ بلاسٹ</t>
  </si>
  <si>
    <t>Abrar Ahmed Butt</t>
  </si>
  <si>
    <t>Rafaqat Ali</t>
  </si>
  <si>
    <t>Mudasar Azam</t>
  </si>
  <si>
    <t>Shehroz Asif</t>
  </si>
  <si>
    <t>Zeshan Sand Blast</t>
  </si>
  <si>
    <t xml:space="preserve">سیالکوٹ سٹیل </t>
  </si>
  <si>
    <t>Aslam Plastic</t>
  </si>
  <si>
    <t>Asghar Ups</t>
  </si>
  <si>
    <t>Muhammad Nasir Specklum</t>
  </si>
  <si>
    <t>Azam Hardware</t>
  </si>
  <si>
    <t>Sialkot Steel</t>
  </si>
  <si>
    <t>شہزاد ایلی ویٹر</t>
  </si>
  <si>
    <t>حافظ وقاص دھیدووالی</t>
  </si>
  <si>
    <t>ہادی لیزر لنک</t>
  </si>
  <si>
    <t>نثار بھٹی</t>
  </si>
  <si>
    <t>گُل نواز سکریپ</t>
  </si>
  <si>
    <t>شیخ ولید امین</t>
  </si>
  <si>
    <t>ظفر خان محل روڈ</t>
  </si>
  <si>
    <t>عارف نیل فائل</t>
  </si>
  <si>
    <t>مدثر وائبریٹر</t>
  </si>
  <si>
    <t>حافظ عرفان سپیکلم</t>
  </si>
  <si>
    <t>مشتاق ٹی سی سیزر</t>
  </si>
  <si>
    <t>خان پیٹرولیم</t>
  </si>
  <si>
    <t>سپرا ٹریڈرز</t>
  </si>
  <si>
    <t>الرحمت مارکیٹ</t>
  </si>
  <si>
    <t>سوزوکی انسٹالمنٹ</t>
  </si>
  <si>
    <t>این ایف مشین ٹولز</t>
  </si>
  <si>
    <t>موبائل بلز</t>
  </si>
  <si>
    <t>گلزار احمد جستہ</t>
  </si>
  <si>
    <t>ملک مختار سیڈ</t>
  </si>
  <si>
    <t>الحیات ہارڈوئیر سٹور</t>
  </si>
  <si>
    <t>Arif Nail File</t>
  </si>
  <si>
    <t>Mudasar Viberator</t>
  </si>
  <si>
    <t>Mobile Bill</t>
  </si>
  <si>
    <t>Ghulzar Ahmed Jasta</t>
  </si>
  <si>
    <t>Malik Mukhtaar Sand</t>
  </si>
  <si>
    <t>Al Hayat Hardware</t>
  </si>
  <si>
    <t>Wahad Metal Store</t>
  </si>
  <si>
    <t>شہباز سکیلر میکر</t>
  </si>
  <si>
    <t>وانا انٹرنیشنل</t>
  </si>
  <si>
    <t>ماشااللہ آئرن سٹور</t>
  </si>
  <si>
    <t>نقد مزدوری کھاتہ</t>
  </si>
  <si>
    <t>عبد اللہ سینڈ</t>
  </si>
  <si>
    <t>عظمت ہیرو</t>
  </si>
  <si>
    <t>ندیم ویلڈر</t>
  </si>
  <si>
    <t>Overtime</t>
  </si>
  <si>
    <t>Naqad Mazduri Khata</t>
  </si>
  <si>
    <t>Abdullah Sand Machine</t>
  </si>
  <si>
    <t>Azmat Hero</t>
  </si>
  <si>
    <t>Azeem Metal Store</t>
  </si>
  <si>
    <t>Nadeem Wailder</t>
  </si>
  <si>
    <t>Sheikh Faisal Chadar</t>
  </si>
  <si>
    <t>Bank Pepar</t>
  </si>
  <si>
    <t>بینک پیپر</t>
  </si>
  <si>
    <t>داود ڈائی فٹر</t>
  </si>
  <si>
    <t>زیشان سیف منا</t>
  </si>
  <si>
    <t>Zeshan Muna Saif</t>
  </si>
  <si>
    <t>سپیڈی ایکٹو فریٹ</t>
  </si>
  <si>
    <t>قیصر نیل فائل</t>
  </si>
  <si>
    <t>ڈارٹ ایکسپریس</t>
  </si>
  <si>
    <t>عمر بٹ پیتل سٹور</t>
  </si>
  <si>
    <t>ایکمی کمرشل ویز</t>
  </si>
  <si>
    <t>مرزاندیم خرادیہ</t>
  </si>
  <si>
    <t>امتیاز وائبریٹر</t>
  </si>
  <si>
    <t>زیف ہولڈنگ کیمیکل</t>
  </si>
  <si>
    <t>عمران فٹر محل</t>
  </si>
  <si>
    <t>محمد رشید لطیف</t>
  </si>
  <si>
    <t>محمد سجاد پریس</t>
  </si>
  <si>
    <t>محمد علی شکر گڑھ</t>
  </si>
  <si>
    <t>طور انڈسٹری</t>
  </si>
  <si>
    <t>نعیم الیکٹرونکس</t>
  </si>
  <si>
    <t>قیصر ڈائی فٹر</t>
  </si>
  <si>
    <t>بلا ویلڈر</t>
  </si>
  <si>
    <t>اٹلانٹک سرجیکل</t>
  </si>
  <si>
    <t>شفیق پالیشر</t>
  </si>
  <si>
    <t>اختر چادر والا</t>
  </si>
  <si>
    <t>آصف مسیح</t>
  </si>
  <si>
    <t>عبدالحنان مون</t>
  </si>
  <si>
    <t>لیاقت بٹ بجلی والا</t>
  </si>
  <si>
    <t>بلڈنگ میٹریل</t>
  </si>
  <si>
    <t>مدثر فارسپ</t>
  </si>
  <si>
    <t>Speed X Cargo       Speedy Active Fraight</t>
  </si>
  <si>
    <t>Mutafariq Kharcha</t>
  </si>
  <si>
    <t>Imran Fitter Mehal</t>
  </si>
  <si>
    <t>M. Rasheed Latif</t>
  </si>
  <si>
    <t>Muhammad Sajjad</t>
  </si>
  <si>
    <t>M Ali Shakar Ghar</t>
  </si>
  <si>
    <t>Toor Industry</t>
  </si>
  <si>
    <t>Abrar Sand Blast</t>
  </si>
  <si>
    <t xml:space="preserve">Qaiser Dye Fitter </t>
  </si>
  <si>
    <t xml:space="preserve">Shajeel Maseeh                                         </t>
  </si>
  <si>
    <t>شجیل مسیح</t>
  </si>
  <si>
    <t>Billa Wailder</t>
  </si>
  <si>
    <t>Amanat Argun Waild</t>
  </si>
  <si>
    <t>Atlatenic Surgical</t>
  </si>
  <si>
    <t>Shafiq Polisher</t>
  </si>
  <si>
    <t>Akhtar Chadar Wala</t>
  </si>
  <si>
    <t>Asif Maseeh</t>
  </si>
  <si>
    <t>Abdul Hanan Moon</t>
  </si>
  <si>
    <t>Liaqat Butt</t>
  </si>
  <si>
    <t>Building Meterial</t>
  </si>
  <si>
    <t>Mudasar Forcip</t>
  </si>
  <si>
    <t>شیخ سلمان چادر والا</t>
  </si>
  <si>
    <t>فرحان کمپیوٹر</t>
  </si>
  <si>
    <t>نوید سپرنگ میکر</t>
  </si>
  <si>
    <t>حسیب سٹیشنری</t>
  </si>
  <si>
    <t>ندیم پروب</t>
  </si>
  <si>
    <t>Sheikh Salman Chadar</t>
  </si>
  <si>
    <t>Farhan Computer</t>
  </si>
  <si>
    <t>Naveed Spring</t>
  </si>
  <si>
    <t>Haseeb Satationary</t>
  </si>
  <si>
    <t>Nadeem Prob</t>
  </si>
  <si>
    <t>عمران آرگن ویلڈنگ</t>
  </si>
  <si>
    <t>ڈینٹسٹ وائبریٹر</t>
  </si>
  <si>
    <t>عباس ائیر نوچر</t>
  </si>
  <si>
    <t>قمر سیزر میکر</t>
  </si>
  <si>
    <t>کامران مسیح</t>
  </si>
  <si>
    <t>یاسین ماوتھ گیگ</t>
  </si>
  <si>
    <t>شبیر میتھ</t>
  </si>
  <si>
    <t>محمد آصف ایلی ویٹر</t>
  </si>
  <si>
    <t>تنویر جٹ</t>
  </si>
  <si>
    <t>طیب بٹ میٹل سٹور</t>
  </si>
  <si>
    <t>جنید دھیدو والی</t>
  </si>
  <si>
    <t>اینٹی فائر کارپوریشن</t>
  </si>
  <si>
    <t>زین میڈیکل</t>
  </si>
  <si>
    <t>طارق ربٹ میکر</t>
  </si>
  <si>
    <t>ریکارڈ ایل ٹی</t>
  </si>
  <si>
    <t>امجد ہوٹل</t>
  </si>
  <si>
    <t>یاسر سینڈ بلاسٹ</t>
  </si>
  <si>
    <t xml:space="preserve">Tariq Ribbit Maker Gujranwala                    </t>
  </si>
  <si>
    <t xml:space="preserve">Usama Stationary                                          </t>
  </si>
  <si>
    <t xml:space="preserve">Yasir Sand Blast                                          </t>
  </si>
  <si>
    <t>ملک ارشد فارسپ</t>
  </si>
  <si>
    <t>ارشد سپیکلم</t>
  </si>
  <si>
    <t>اعجاز امجد پالیشر</t>
  </si>
  <si>
    <t>کیش میٹریل</t>
  </si>
  <si>
    <t>نواز فارسپ ڈل</t>
  </si>
  <si>
    <t>عدیل الیاس فارسپ</t>
  </si>
  <si>
    <t>عابد علی میٹریل</t>
  </si>
  <si>
    <t>مومن ٹمپر ( لطیف شاہ)</t>
  </si>
  <si>
    <t>جی آر میٹل</t>
  </si>
  <si>
    <t>قاری عرفان سری والے</t>
  </si>
  <si>
    <t>عمران تنویر سیٹنگ</t>
  </si>
  <si>
    <t>حاجی خالد پسرور</t>
  </si>
  <si>
    <t>ملک عمران سرجیکل</t>
  </si>
  <si>
    <t>GR Metal</t>
  </si>
  <si>
    <t>Mukhtar Metal Store</t>
  </si>
  <si>
    <t>Qari Irfan Saree</t>
  </si>
  <si>
    <t>Imran Tanveer Setting</t>
  </si>
  <si>
    <t>Haji Khalid pasroor</t>
  </si>
  <si>
    <t>Noor Hussain Barey wala</t>
  </si>
  <si>
    <t>Malik Imran Surgical Maker</t>
  </si>
  <si>
    <t xml:space="preserve">Sohail Aat Buff </t>
  </si>
  <si>
    <t>Khawar Amir Turnor</t>
  </si>
  <si>
    <t>Ijaz Shah Polisher</t>
  </si>
  <si>
    <t>Molvi Rafiq Chumti Maker</t>
  </si>
  <si>
    <t>سہیل اٹ بف</t>
  </si>
  <si>
    <t>خاور عامر ٹرنر</t>
  </si>
  <si>
    <t>اعجاز شاہ پالیشر</t>
  </si>
  <si>
    <t>مولوی رفیق چمٹی میکر</t>
  </si>
  <si>
    <t>مدثر حسین پالیشر</t>
  </si>
  <si>
    <t>اعجاز ٹرنر</t>
  </si>
  <si>
    <t>Mudasar Hussain Polisher</t>
  </si>
  <si>
    <t>Ijaz Turnor Roadosroad</t>
  </si>
  <si>
    <t>شکیل سیٹنگ</t>
  </si>
  <si>
    <t>الماس جڑائیہ</t>
  </si>
  <si>
    <t>محمد رفیق سرجیکل</t>
  </si>
  <si>
    <t>چاند ٹھیکیدار</t>
  </si>
  <si>
    <t>Shakeel Setting</t>
  </si>
  <si>
    <t>Almas Jurai</t>
  </si>
  <si>
    <t>Mohammd Rafiq Surgical</t>
  </si>
  <si>
    <t>chand Contractor</t>
  </si>
  <si>
    <t>Abdul Razzaq Chumti Maker</t>
  </si>
  <si>
    <t>ملوک بی بی</t>
  </si>
  <si>
    <t>ساجدہ بی بی</t>
  </si>
  <si>
    <t>شہنیلا بی بی</t>
  </si>
  <si>
    <t>Malok Bb</t>
  </si>
  <si>
    <t>Sajjida Bibi</t>
  </si>
  <si>
    <t>Shahnila Bibi</t>
  </si>
  <si>
    <t>M.A Araain</t>
  </si>
  <si>
    <t>Samina Bibi</t>
  </si>
  <si>
    <t>وقاص دھیدو والی</t>
  </si>
  <si>
    <t>Waqas Dido Wali</t>
  </si>
  <si>
    <t>Shairaz Mughal Forcep Maker</t>
  </si>
  <si>
    <t xml:space="preserve">  رانا زبیر کھروٹہ</t>
  </si>
  <si>
    <t>Rana Zubair Kharota</t>
  </si>
  <si>
    <t>روف ڈل برش</t>
  </si>
  <si>
    <t>بابر الیکٹرونکس</t>
  </si>
  <si>
    <t xml:space="preserve">احتشام </t>
  </si>
  <si>
    <t>میاں مظفر</t>
  </si>
  <si>
    <t>نجم پیسی ویشن</t>
  </si>
  <si>
    <t>منور حسین گیلانی</t>
  </si>
  <si>
    <t>منیر لیزر</t>
  </si>
  <si>
    <t>مرزا شاہد ڈسکہ</t>
  </si>
  <si>
    <t>شہزاد کیو-اے انٹرنیشنل</t>
  </si>
  <si>
    <t>ساجد سیٹنگ والا</t>
  </si>
  <si>
    <t>سعید حسن وال</t>
  </si>
  <si>
    <t>شیعب جاوید مغل</t>
  </si>
  <si>
    <t>ورکرز لسٹ فائل</t>
  </si>
  <si>
    <t>Mohsin Ihsan Forceps Maker</t>
  </si>
  <si>
    <t xml:space="preserve">Mian Muzaffar Grafics World </t>
  </si>
  <si>
    <t>Najam Passivation</t>
  </si>
  <si>
    <t>Qaisar Plastic</t>
  </si>
  <si>
    <t>Munawar Hussain Gilani Generator</t>
  </si>
  <si>
    <t>Munir Lazer</t>
  </si>
  <si>
    <t>Mirza Shahid Daska</t>
  </si>
  <si>
    <t>Shahzad Q.A International ISO</t>
  </si>
  <si>
    <t>Sajjid Setting Wala</t>
  </si>
  <si>
    <t>Saeed Hassan Wall</t>
  </si>
  <si>
    <t>Shoaib Javaid Mughal</t>
  </si>
  <si>
    <t>Adil B.P Handle</t>
  </si>
  <si>
    <t>کمپیوٹر ایکسپرٹ</t>
  </si>
  <si>
    <t>محمد الیاس پلائر میکر</t>
  </si>
  <si>
    <t>Malik Mehmood Forcep Murad Pur</t>
  </si>
  <si>
    <t>Computer Xpert Domain Provider</t>
  </si>
  <si>
    <t>Mohammad Ilyas plier Maker</t>
  </si>
  <si>
    <t>Tanveer Ahmed Sohdra</t>
  </si>
  <si>
    <t xml:space="preserve">M. Nawaz Forcep Chawinda  </t>
  </si>
  <si>
    <t>تنویر سوہدرہ</t>
  </si>
  <si>
    <t>Rauf Maseeh Dal Wala</t>
  </si>
  <si>
    <t>Zeshan Forcep Charai and Raghrai</t>
  </si>
  <si>
    <t xml:space="preserve">Abdur Rehman </t>
  </si>
  <si>
    <t>زیشان فارسپ رگڑائیہ</t>
  </si>
  <si>
    <t>0301-6110107</t>
  </si>
  <si>
    <t>34601-0777106-7</t>
  </si>
  <si>
    <t>تاریخ:  17.07.2017</t>
  </si>
  <si>
    <t>کمپیوٹر + سٹیشنری</t>
  </si>
  <si>
    <t>پرچیز آرڈر بنائے</t>
  </si>
  <si>
    <t>کیش لگایا</t>
  </si>
  <si>
    <t>25000دیا چیک واپس لینا ہے 5000 دے کر</t>
  </si>
  <si>
    <t>بینک واوچر نمر143</t>
  </si>
  <si>
    <t>75000کیش</t>
  </si>
  <si>
    <t>0300-7147049</t>
  </si>
  <si>
    <t>بھنڈر سیالکوٹ</t>
  </si>
  <si>
    <r>
      <t xml:space="preserve">ڈی ٹیک انڈسٹری </t>
    </r>
    <r>
      <rPr>
        <b/>
        <sz val="20"/>
        <rFont val="Times New Roman"/>
        <family val="1"/>
      </rPr>
      <t>چیک</t>
    </r>
    <r>
      <rPr>
        <b/>
        <sz val="28"/>
        <rFont val="Times New Roman"/>
        <family val="1"/>
      </rPr>
      <t xml:space="preserve"> </t>
    </r>
    <r>
      <rPr>
        <b/>
        <sz val="22"/>
        <rFont val="Times New Roman"/>
        <family val="1"/>
      </rPr>
      <t>بک نیو ایچ ایم بی(پنک)</t>
    </r>
  </si>
  <si>
    <t>محسن احسان      175000 کیش دیا</t>
  </si>
  <si>
    <t>سپیڈی کارگو+کرایہ     کیش دیا 100000</t>
  </si>
  <si>
    <t>حاجی یونس ڈسکہ گھڑائی چیک بھی کیش</t>
  </si>
  <si>
    <t>تاریخ:  19.07.2017</t>
  </si>
  <si>
    <t>تار23نمبر بدست شیلو</t>
  </si>
  <si>
    <t xml:space="preserve">ملک ارشد   </t>
  </si>
  <si>
    <t>8.04.17</t>
  </si>
  <si>
    <t>خرم صاحب</t>
  </si>
  <si>
    <t>0321-4594299</t>
  </si>
  <si>
    <t xml:space="preserve">ماجد ڈیلیڈر سپن </t>
  </si>
  <si>
    <t>0300-9611634</t>
  </si>
  <si>
    <t>toy</t>
  </si>
  <si>
    <t>doz</t>
  </si>
  <si>
    <t>Techmnimen skillers</t>
  </si>
  <si>
    <t>ٹیکنیمن سکلرز</t>
  </si>
  <si>
    <t>0301-6135735</t>
  </si>
  <si>
    <t>رشید اللہ شرفی</t>
  </si>
  <si>
    <t>محمد احمد</t>
  </si>
  <si>
    <t>آئی سرجیکل آئٹم</t>
  </si>
  <si>
    <t>0300-4936149</t>
  </si>
  <si>
    <t>کوٹلی لوہاراں</t>
  </si>
  <si>
    <t>ابرار سینڈ بلاسٹ</t>
  </si>
  <si>
    <t>اشرف بی پی ہینڈل</t>
  </si>
  <si>
    <t>شبیر گُلہ چوڑی میکر دھیدووالی</t>
  </si>
  <si>
    <t>0345-6868562</t>
  </si>
  <si>
    <t>دھیدووالی</t>
  </si>
  <si>
    <t>محسن احسان فارسپ میکر</t>
  </si>
  <si>
    <t>0301-8613113</t>
  </si>
  <si>
    <t>جست میکر</t>
  </si>
  <si>
    <t>Amir Rasheed Milling</t>
  </si>
  <si>
    <t>Aamir Akhter Polisher</t>
  </si>
  <si>
    <t>عامراختر پالیشر</t>
  </si>
  <si>
    <t xml:space="preserve">پن ویل </t>
  </si>
  <si>
    <t>امجد خان پن ویل والے</t>
  </si>
  <si>
    <t>اعظم اینڈ عباس ٹمپر سٹور</t>
  </si>
  <si>
    <t>IN</t>
  </si>
  <si>
    <t>?</t>
  </si>
  <si>
    <t>اگست 2017 کے چیک کی تفصیل</t>
  </si>
  <si>
    <t>محمد ریاض گھمن</t>
  </si>
  <si>
    <t>نقد ادائیگی</t>
  </si>
  <si>
    <t>محمد بوٹا خرادیہ</t>
  </si>
  <si>
    <t>یامین معرفت ندیم بورے والا</t>
  </si>
  <si>
    <t>سری پیتل</t>
  </si>
  <si>
    <t>0300-7448476</t>
  </si>
  <si>
    <t>First Cargo</t>
  </si>
  <si>
    <t>Al Noorr Metal Store   ( Nadeem Qaisar )</t>
  </si>
  <si>
    <t>Naeem Electronic</t>
  </si>
  <si>
    <t>18.08.17</t>
  </si>
  <si>
    <t>07.08.17</t>
  </si>
  <si>
    <t>25.08.17</t>
  </si>
  <si>
    <t xml:space="preserve">مختار میٹل </t>
  </si>
  <si>
    <t xml:space="preserve"> امجد عزیز </t>
  </si>
  <si>
    <t>23.08.17</t>
  </si>
  <si>
    <t>یاسر رشید فارسپ</t>
  </si>
  <si>
    <t>18.09.17</t>
  </si>
  <si>
    <t>Arrow Tweezer</t>
  </si>
  <si>
    <t>College Tweezer</t>
  </si>
  <si>
    <t>Item</t>
  </si>
  <si>
    <t>Mix nozel</t>
  </si>
  <si>
    <t>Spancer well</t>
  </si>
  <si>
    <t>Arrow Tweezer rough</t>
  </si>
  <si>
    <t>ڈیمانڈ</t>
  </si>
  <si>
    <t xml:space="preserve">بقایا </t>
  </si>
  <si>
    <t>ادا کیے</t>
  </si>
  <si>
    <t>سلمان لاکھا</t>
  </si>
  <si>
    <t>سلمان نزیر</t>
  </si>
  <si>
    <t>اختر علی</t>
  </si>
  <si>
    <t>عظ،ت ٹرنر</t>
  </si>
  <si>
    <t>حافظ یوسف</t>
  </si>
  <si>
    <t>مزمل الرحمن</t>
  </si>
  <si>
    <t>یاسر سینڈ</t>
  </si>
  <si>
    <t>مہر ریاض</t>
  </si>
  <si>
    <t>شکیل احمد آٹو</t>
  </si>
  <si>
    <t>محمود الحسن</t>
  </si>
  <si>
    <t>تنویر رشید</t>
  </si>
  <si>
    <t>بلال احمد سوئی</t>
  </si>
  <si>
    <t>رانا راشد</t>
  </si>
  <si>
    <t>امجد بھوپالوالہ</t>
  </si>
  <si>
    <t>ہفتہ 12.08.2017</t>
  </si>
  <si>
    <t>فیروز آصف ( شیلو )</t>
  </si>
  <si>
    <t>شمشاد راہی</t>
  </si>
  <si>
    <t>عنایت بٹ</t>
  </si>
  <si>
    <t>شوزی  اینڈ شیلو</t>
  </si>
  <si>
    <t>حافظ نبیل</t>
  </si>
  <si>
    <t>رضیہ بی بی</t>
  </si>
  <si>
    <t>انیلہ بی بی</t>
  </si>
  <si>
    <t>شازیہ بی بی</t>
  </si>
  <si>
    <t>انعم بی بی</t>
  </si>
  <si>
    <r>
      <t xml:space="preserve">Umer Lazer Stamp </t>
    </r>
    <r>
      <rPr>
        <b/>
        <sz val="14"/>
        <rFont val="Times New Roman"/>
        <family val="1"/>
      </rPr>
      <t>+</t>
    </r>
    <r>
      <rPr>
        <sz val="14"/>
        <rFont val="Times New Roman"/>
        <family val="1"/>
      </rPr>
      <t xml:space="preserve"> </t>
    </r>
    <r>
      <rPr>
        <b/>
        <sz val="14"/>
        <color rgb="FFFF0000"/>
        <rFont val="Times New Roman"/>
        <family val="1"/>
      </rPr>
      <t xml:space="preserve">Mudassar Lazer </t>
    </r>
  </si>
  <si>
    <t xml:space="preserve">بل جولائی </t>
  </si>
  <si>
    <t>خرچہ اگست</t>
  </si>
  <si>
    <t xml:space="preserve"> 60000 کیش</t>
  </si>
  <si>
    <t xml:space="preserve">شمس </t>
  </si>
  <si>
    <t>آئرس پٹھہ کے لیے</t>
  </si>
  <si>
    <t>0341-4586523</t>
  </si>
  <si>
    <t>باقی</t>
  </si>
  <si>
    <t>Sozuki Installment</t>
  </si>
  <si>
    <t>0321-7118445</t>
  </si>
  <si>
    <t>M-A Awan Surgical</t>
  </si>
  <si>
    <t>ایم اے اعوان سرجیکل</t>
  </si>
  <si>
    <t>Hafiz Irfan Speclum</t>
  </si>
  <si>
    <t xml:space="preserve">Mushtaq T.C Scissor </t>
  </si>
  <si>
    <t>``</t>
  </si>
  <si>
    <t>شیشے والی مسجد سیالکوٹ</t>
  </si>
  <si>
    <t>علی ایم اے اعوان سرجیکل</t>
  </si>
  <si>
    <t xml:space="preserve">نواز بھنڈر  </t>
  </si>
  <si>
    <t>میتھیو میکر</t>
  </si>
  <si>
    <t>0300-9612031</t>
  </si>
  <si>
    <t>زیشان چوہدری</t>
  </si>
  <si>
    <t>انسٹالمنٹ اے سی</t>
  </si>
  <si>
    <t>نقد دیے 75000بقایا 24000</t>
  </si>
  <si>
    <t>75000دے دیےکیش بقایا24000</t>
  </si>
  <si>
    <t>مزمل</t>
  </si>
  <si>
    <t>اختر</t>
  </si>
  <si>
    <t>اشرف سوئی</t>
  </si>
  <si>
    <t>نامعلوم افراد کے واوچر</t>
  </si>
  <si>
    <t>عارف مسیح اٹ بف</t>
  </si>
  <si>
    <t>Arif Masih Att Buff</t>
  </si>
  <si>
    <t>Sharafat Polisher</t>
  </si>
  <si>
    <t>30000+25000</t>
  </si>
  <si>
    <t>31.08.17</t>
  </si>
  <si>
    <t xml:space="preserve">55000کیش دیا بقایا </t>
  </si>
  <si>
    <t>CASH PAID</t>
  </si>
  <si>
    <t>cash paid</t>
  </si>
  <si>
    <t>Cash Paid</t>
  </si>
  <si>
    <t>cash paid on 31.08.17 ( 100000 )</t>
  </si>
  <si>
    <t>Mohmmad Raiz Ghuman</t>
  </si>
  <si>
    <t>عدنان چاند آرگن روڑس روڈ</t>
  </si>
  <si>
    <t>Adnan Chand Argun Waild Roras Road</t>
  </si>
  <si>
    <t>Shakeel Ahmed Auto</t>
  </si>
  <si>
    <t>Mohammad Boota Balagan</t>
  </si>
  <si>
    <t>Murtaza Gujranwala (Returnable payment)</t>
  </si>
  <si>
    <t>مرتضی گوجرانوالہ(قابلِ واپسی رقم</t>
  </si>
  <si>
    <t>محمد بوٹا بلگن</t>
  </si>
  <si>
    <t>زوہیب صاحب (کراچی )</t>
  </si>
  <si>
    <t xml:space="preserve">Zohaib Sb ( Karachi ) </t>
  </si>
  <si>
    <t>30.08.17</t>
  </si>
  <si>
    <t>کیش دے دیا</t>
  </si>
  <si>
    <t>مہر ریاض ٹرنر</t>
  </si>
  <si>
    <t>Mehar Riaz Turner</t>
  </si>
  <si>
    <t>\</t>
  </si>
  <si>
    <t>شاہین مغل لیزر</t>
  </si>
  <si>
    <t>Shaheen Mughal lazer</t>
  </si>
  <si>
    <t>نواز فارسپ چونڈہ</t>
  </si>
  <si>
    <t>15-10-17</t>
  </si>
  <si>
    <t>کیو اے شہزاد شوکت</t>
  </si>
  <si>
    <t>13092017ٍ</t>
  </si>
  <si>
    <t>اعجاز احمد ٹرنر</t>
  </si>
  <si>
    <t>نیل ڈرل والے</t>
  </si>
  <si>
    <t>0303-5503441</t>
  </si>
  <si>
    <t>مظفر پور حسینی روڈ سیالکوٹ</t>
  </si>
  <si>
    <t>اعجاز احمد ریٹ</t>
  </si>
  <si>
    <t>مائونٹ 5</t>
  </si>
  <si>
    <t>کولی 7</t>
  </si>
  <si>
    <t>ہینڈل 12</t>
  </si>
  <si>
    <t>ورمے سیٹ 9</t>
  </si>
  <si>
    <t>Saleem Butt Iris scissor maker</t>
  </si>
  <si>
    <t>سلیم بٹ ائرس سیزر</t>
  </si>
  <si>
    <t xml:space="preserve">Irfan Auto Farhan die fitter                                          </t>
  </si>
  <si>
    <t>افضل الیکٹرونکس</t>
  </si>
  <si>
    <t>0306-6135945</t>
  </si>
  <si>
    <t>فتح گڑھ حق بائو ہاتہ</t>
  </si>
  <si>
    <t>وقاص پالشیہ فارسپ</t>
  </si>
  <si>
    <t>ویسکٹومی فارسپ</t>
  </si>
  <si>
    <t>18-11-2017</t>
  </si>
  <si>
    <t>20-06-2018</t>
  </si>
  <si>
    <t>20-05-2018</t>
  </si>
  <si>
    <t>20-04-2018</t>
  </si>
  <si>
    <t>20-03-2018</t>
  </si>
  <si>
    <t>20-02-2018</t>
  </si>
  <si>
    <t>20-01-2018</t>
  </si>
  <si>
    <t>20-12-2017</t>
  </si>
  <si>
    <t>20-11-2017</t>
  </si>
  <si>
    <t>جی ار میٹل سٹور</t>
  </si>
  <si>
    <t>اقبال صاحب ۤ+ ارشد رگڑائیہ</t>
  </si>
  <si>
    <t>ڈبی</t>
  </si>
  <si>
    <t>پلیٹ</t>
  </si>
  <si>
    <t>وسیم</t>
  </si>
  <si>
    <t>18-10-17</t>
  </si>
  <si>
    <t>34501-6560715-1</t>
  </si>
  <si>
    <t>0335-4934416</t>
  </si>
  <si>
    <t>0312-7739341</t>
  </si>
  <si>
    <t>سلیم سینڈ والا</t>
  </si>
  <si>
    <t>Farhan die fitter</t>
  </si>
  <si>
    <t>فرحان ڈائی فٹر</t>
  </si>
  <si>
    <t>0308-6113998</t>
  </si>
  <si>
    <t>عبدالماجد</t>
  </si>
  <si>
    <t>سیٹنگ سیزر فارسپ</t>
  </si>
  <si>
    <t>اصف پالشیہ</t>
  </si>
  <si>
    <t>ائرس سیزر پالش</t>
  </si>
  <si>
    <t>0346-6711466</t>
  </si>
  <si>
    <t>عدالت گڑھا سیالکوٹ</t>
  </si>
  <si>
    <t>شاہد  پالیشر</t>
  </si>
  <si>
    <t>سلیم ٹیمپر ہاوئس</t>
  </si>
  <si>
    <t>0333-8651010</t>
  </si>
  <si>
    <t>0300-9615121</t>
  </si>
  <si>
    <t>فیکٹری ایریا سیالکوٹ</t>
  </si>
  <si>
    <t>6-8-10</t>
  </si>
  <si>
    <t>Shahbaz Iris Maker</t>
  </si>
  <si>
    <t>شہباز ایرئس میکر</t>
  </si>
  <si>
    <t>Azmat Sahib Gujranwala</t>
  </si>
  <si>
    <t>عظمت صاحب گوجرانولہ</t>
  </si>
  <si>
    <t xml:space="preserve">kamaal Pipe Store </t>
  </si>
  <si>
    <t>کما ل پائپ سٹور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</si>
</sst>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[$-F800]dddd\,\ mmmm\ dd\,\ yyyy"/>
  </numFmts>
  <fonts count="7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8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8"/>
      <color theme="1"/>
      <name val="Times New Roman"/>
      <family val="1"/>
    </font>
    <font>
      <b/>
      <sz val="2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22"/>
      <color theme="1"/>
      <name val="Times New Roman"/>
      <family val="1"/>
    </font>
    <font>
      <b/>
      <sz val="12"/>
      <color theme="1"/>
      <name val="Times New Roman"/>
      <family val="1"/>
    </font>
    <font>
      <sz val="3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24"/>
      <color theme="1"/>
      <name val="Times New Roman"/>
      <family val="1"/>
    </font>
    <font>
      <sz val="20"/>
      <color theme="1"/>
      <name val="Calibri"/>
      <family val="2"/>
      <scheme val="minor"/>
    </font>
    <font>
      <b/>
      <sz val="18"/>
      <color theme="1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rgb="FFFF0000"/>
      <name val="Times New Roman"/>
      <family val="1"/>
    </font>
    <font>
      <b/>
      <sz val="18"/>
      <color rgb="FF002060"/>
      <name val="Times New Roman"/>
      <family val="1"/>
    </font>
    <font>
      <sz val="12"/>
      <color theme="1"/>
      <name val="Times New Roman"/>
      <family val="1"/>
    </font>
    <font>
      <b/>
      <sz val="28"/>
      <color theme="9" tint="-0.249977111117893"/>
      <name val="Times New Roman"/>
      <family val="1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name val="Times New Roman"/>
      <family val="1"/>
    </font>
    <font>
      <b/>
      <sz val="14"/>
      <color rgb="FFFF0000"/>
      <name val="Times New Roman"/>
      <family val="1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8"/>
      <color rgb="FFFF0000"/>
      <name val="Times New Roman"/>
      <family val="1"/>
    </font>
    <font>
      <sz val="14"/>
      <color rgb="FFFF0000"/>
      <name val="Calibri"/>
      <family val="2"/>
      <scheme val="minor"/>
    </font>
    <font>
      <sz val="14"/>
      <color theme="0"/>
      <name val="Times New Roman"/>
      <family val="1"/>
    </font>
    <font>
      <sz val="14"/>
      <color theme="0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0"/>
      <name val="Times New Roman"/>
      <family val="1"/>
    </font>
    <font>
      <b/>
      <sz val="2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6"/>
      <color rgb="FFFF0000"/>
      <name val="Times New Roman"/>
      <family val="1"/>
    </font>
    <font>
      <sz val="10"/>
      <color theme="1"/>
      <name val="Calibri"/>
      <family val="2"/>
      <scheme val="minor"/>
    </font>
    <font>
      <sz val="12"/>
      <name val="Times New Roman"/>
      <family val="1"/>
    </font>
    <font>
      <sz val="16"/>
      <color theme="1"/>
      <name val="Times New Roman"/>
      <family val="1"/>
    </font>
    <font>
      <b/>
      <sz val="26"/>
      <color theme="9" tint="0.59999389629810485"/>
      <name val="Rockwell Extra Bold"/>
      <family val="1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28"/>
      <name val="Times New Roman"/>
      <family val="1"/>
    </font>
    <font>
      <b/>
      <sz val="22"/>
      <name val="Times New Roman"/>
      <family val="1"/>
    </font>
    <font>
      <b/>
      <sz val="20"/>
      <name val="Times New Roman"/>
      <family val="1"/>
    </font>
    <font>
      <sz val="14"/>
      <color rgb="FFFF0000"/>
      <name val="Times New Roman"/>
      <family val="1"/>
    </font>
    <font>
      <b/>
      <sz val="14"/>
      <name val="Times New Roman"/>
      <family val="1"/>
    </font>
    <font>
      <b/>
      <i/>
      <sz val="18"/>
      <color theme="0"/>
      <name val="Times New Roman"/>
      <family val="1"/>
    </font>
    <font>
      <i/>
      <sz val="18"/>
      <color theme="0"/>
      <name val="Times New Roman"/>
      <family val="1"/>
    </font>
    <font>
      <b/>
      <i/>
      <sz val="14"/>
      <color theme="0"/>
      <name val="Times New Roman"/>
      <family val="1"/>
    </font>
    <font>
      <b/>
      <i/>
      <sz val="28"/>
      <color theme="0"/>
      <name val="Times New Roman"/>
      <family val="1"/>
    </font>
    <font>
      <b/>
      <sz val="14"/>
      <color rgb="FFFF0000"/>
      <name val="Calibri"/>
      <family val="2"/>
      <scheme val="minor"/>
    </font>
    <font>
      <sz val="11"/>
      <name val="Times New Roman"/>
      <family val="1"/>
    </font>
    <font>
      <b/>
      <sz val="36"/>
      <color theme="1"/>
      <name val="Times New Roman"/>
      <family val="1"/>
    </font>
  </fonts>
  <fills count="21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1" fillId="0" borderId="0" applyFont="0" applyFill="0" applyBorder="0" applyAlignment="0" applyProtection="0"/>
  </cellStyleXfs>
  <cellXfs count="84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0" fillId="0" borderId="11" xfId="0" applyBorder="1"/>
    <xf numFmtId="0" fontId="0" fillId="0" borderId="1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right"/>
    </xf>
    <xf numFmtId="0" fontId="7" fillId="0" borderId="2" xfId="0" applyFont="1" applyBorder="1" applyAlignment="1">
      <alignment horizontal="left"/>
    </xf>
    <xf numFmtId="0" fontId="0" fillId="0" borderId="13" xfId="0" applyBorder="1"/>
    <xf numFmtId="0" fontId="0" fillId="0" borderId="14" xfId="0" applyBorder="1"/>
    <xf numFmtId="164" fontId="1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7" xfId="0" applyBorder="1" applyAlignment="1">
      <alignment horizontal="center"/>
    </xf>
    <xf numFmtId="164" fontId="1" fillId="0" borderId="17" xfId="0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6" fillId="0" borderId="17" xfId="0" applyFont="1" applyBorder="1" applyAlignment="1">
      <alignment horizontal="right"/>
    </xf>
    <xf numFmtId="0" fontId="7" fillId="0" borderId="17" xfId="0" applyFont="1" applyBorder="1" applyAlignment="1">
      <alignment horizontal="left"/>
    </xf>
    <xf numFmtId="0" fontId="1" fillId="0" borderId="18" xfId="0" applyFont="1" applyBorder="1" applyAlignment="1">
      <alignment horizont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2" fontId="11" fillId="0" borderId="2" xfId="0" applyNumberFormat="1" applyFont="1" applyBorder="1"/>
    <xf numFmtId="0" fontId="6" fillId="0" borderId="2" xfId="0" applyFont="1" applyBorder="1"/>
    <xf numFmtId="0" fontId="11" fillId="0" borderId="3" xfId="0" applyFont="1" applyBorder="1" applyAlignment="1">
      <alignment horizontal="center"/>
    </xf>
    <xf numFmtId="0" fontId="11" fillId="0" borderId="33" xfId="0" applyFont="1" applyBorder="1"/>
    <xf numFmtId="2" fontId="11" fillId="0" borderId="1" xfId="0" applyNumberFormat="1" applyFont="1" applyBorder="1"/>
    <xf numFmtId="0" fontId="11" fillId="0" borderId="1" xfId="0" applyFont="1" applyBorder="1"/>
    <xf numFmtId="0" fontId="11" fillId="0" borderId="6" xfId="0" applyFont="1" applyBorder="1" applyAlignment="1">
      <alignment horizontal="center"/>
    </xf>
    <xf numFmtId="2" fontId="11" fillId="0" borderId="8" xfId="0" applyNumberFormat="1" applyFont="1" applyBorder="1"/>
    <xf numFmtId="0" fontId="11" fillId="0" borderId="8" xfId="0" applyFont="1" applyBorder="1"/>
    <xf numFmtId="0" fontId="11" fillId="0" borderId="9" xfId="0" applyFont="1" applyBorder="1" applyAlignment="1">
      <alignment horizontal="center"/>
    </xf>
    <xf numFmtId="0" fontId="2" fillId="0" borderId="21" xfId="0" applyFont="1" applyFill="1" applyBorder="1" applyAlignment="1">
      <alignment horizontal="center" vertical="center"/>
    </xf>
    <xf numFmtId="0" fontId="6" fillId="0" borderId="29" xfId="0" applyFont="1" applyBorder="1" applyAlignment="1">
      <alignment horizontal="center" vertical="center" wrapText="1"/>
    </xf>
    <xf numFmtId="0" fontId="6" fillId="5" borderId="21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center"/>
    </xf>
    <xf numFmtId="0" fontId="15" fillId="0" borderId="11" xfId="0" applyFont="1" applyBorder="1"/>
    <xf numFmtId="0" fontId="15" fillId="0" borderId="2" xfId="0" applyFont="1" applyBorder="1"/>
    <xf numFmtId="0" fontId="15" fillId="0" borderId="31" xfId="0" applyFont="1" applyBorder="1" applyAlignment="1">
      <alignment horizontal="center"/>
    </xf>
    <xf numFmtId="0" fontId="15" fillId="0" borderId="31" xfId="0" applyFont="1" applyBorder="1"/>
    <xf numFmtId="0" fontId="15" fillId="0" borderId="3" xfId="0" applyFont="1" applyBorder="1"/>
    <xf numFmtId="0" fontId="15" fillId="0" borderId="13" xfId="0" applyFont="1" applyBorder="1"/>
    <xf numFmtId="0" fontId="15" fillId="0" borderId="1" xfId="0" applyFont="1" applyBorder="1"/>
    <xf numFmtId="0" fontId="15" fillId="0" borderId="7" xfId="0" applyFont="1" applyBorder="1" applyAlignment="1">
      <alignment horizontal="center"/>
    </xf>
    <xf numFmtId="0" fontId="15" fillId="0" borderId="7" xfId="0" applyFont="1" applyBorder="1"/>
    <xf numFmtId="0" fontId="15" fillId="0" borderId="6" xfId="0" applyFont="1" applyBorder="1"/>
    <xf numFmtId="2" fontId="15" fillId="0" borderId="7" xfId="0" applyNumberFormat="1" applyFont="1" applyBorder="1" applyAlignment="1">
      <alignment horizontal="center"/>
    </xf>
    <xf numFmtId="0" fontId="15" fillId="0" borderId="33" xfId="0" applyFont="1" applyBorder="1"/>
    <xf numFmtId="0" fontId="15" fillId="0" borderId="8" xfId="0" applyFont="1" applyBorder="1"/>
    <xf numFmtId="2" fontId="15" fillId="0" borderId="34" xfId="0" applyNumberFormat="1" applyFont="1" applyBorder="1" applyAlignment="1">
      <alignment horizontal="center"/>
    </xf>
    <xf numFmtId="0" fontId="15" fillId="0" borderId="34" xfId="0" applyFont="1" applyBorder="1"/>
    <xf numFmtId="0" fontId="15" fillId="0" borderId="9" xfId="0" applyFont="1" applyBorder="1"/>
    <xf numFmtId="0" fontId="5" fillId="0" borderId="11" xfId="0" applyFont="1" applyBorder="1" applyAlignment="1">
      <alignment horizontal="center"/>
    </xf>
    <xf numFmtId="0" fontId="5" fillId="0" borderId="3" xfId="0" applyFont="1" applyBorder="1"/>
    <xf numFmtId="0" fontId="5" fillId="0" borderId="13" xfId="0" applyFont="1" applyBorder="1" applyAlignment="1">
      <alignment horizontal="center"/>
    </xf>
    <xf numFmtId="0" fontId="5" fillId="0" borderId="6" xfId="0" applyFont="1" applyBorder="1"/>
    <xf numFmtId="0" fontId="5" fillId="0" borderId="33" xfId="0" applyFont="1" applyBorder="1" applyAlignment="1">
      <alignment horizontal="center"/>
    </xf>
    <xf numFmtId="0" fontId="5" fillId="0" borderId="9" xfId="0" applyFont="1" applyBorder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6" fillId="0" borderId="18" xfId="0" applyFont="1" applyBorder="1"/>
    <xf numFmtId="0" fontId="6" fillId="0" borderId="15" xfId="0" applyFont="1" applyBorder="1" applyAlignment="1">
      <alignment horizontal="center"/>
    </xf>
    <xf numFmtId="0" fontId="6" fillId="0" borderId="3" xfId="0" applyFont="1" applyBorder="1"/>
    <xf numFmtId="0" fontId="6" fillId="0" borderId="11" xfId="0" applyFont="1" applyBorder="1" applyAlignment="1">
      <alignment horizontal="center"/>
    </xf>
    <xf numFmtId="0" fontId="20" fillId="9" borderId="11" xfId="0" applyFont="1" applyFill="1" applyBorder="1"/>
    <xf numFmtId="0" fontId="15" fillId="0" borderId="1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165" fontId="15" fillId="0" borderId="33" xfId="1" applyNumberFormat="1" applyFont="1" applyBorder="1"/>
    <xf numFmtId="165" fontId="15" fillId="0" borderId="13" xfId="1" applyNumberFormat="1" applyFont="1" applyBorder="1"/>
    <xf numFmtId="165" fontId="15" fillId="0" borderId="0" xfId="1" applyNumberFormat="1" applyFont="1"/>
    <xf numFmtId="0" fontId="22" fillId="0" borderId="21" xfId="0" applyFont="1" applyBorder="1" applyAlignment="1">
      <alignment horizontal="center"/>
    </xf>
    <xf numFmtId="165" fontId="22" fillId="0" borderId="21" xfId="1" applyNumberFormat="1" applyFont="1" applyBorder="1" applyAlignment="1">
      <alignment horizontal="center"/>
    </xf>
    <xf numFmtId="0" fontId="22" fillId="0" borderId="29" xfId="0" applyFont="1" applyBorder="1" applyAlignment="1">
      <alignment horizontal="center" wrapText="1"/>
    </xf>
    <xf numFmtId="165" fontId="22" fillId="0" borderId="13" xfId="1" applyNumberFormat="1" applyFont="1" applyBorder="1"/>
    <xf numFmtId="165" fontId="15" fillId="11" borderId="13" xfId="1" applyNumberFormat="1" applyFont="1" applyFill="1" applyBorder="1"/>
    <xf numFmtId="0" fontId="24" fillId="0" borderId="21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27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15" fillId="9" borderId="0" xfId="0" applyFont="1" applyFill="1" applyBorder="1"/>
    <xf numFmtId="0" fontId="15" fillId="9" borderId="0" xfId="0" applyFont="1" applyFill="1" applyBorder="1" applyAlignment="1">
      <alignment horizontal="center"/>
    </xf>
    <xf numFmtId="165" fontId="15" fillId="9" borderId="0" xfId="1" applyNumberFormat="1" applyFont="1" applyFill="1" applyBorder="1"/>
    <xf numFmtId="0" fontId="25" fillId="9" borderId="0" xfId="0" applyFont="1" applyFill="1" applyBorder="1" applyAlignment="1">
      <alignment horizontal="center"/>
    </xf>
    <xf numFmtId="0" fontId="6" fillId="0" borderId="2" xfId="0" applyFont="1" applyBorder="1" applyAlignment="1">
      <alignment vertical="center"/>
    </xf>
    <xf numFmtId="2" fontId="11" fillId="0" borderId="2" xfId="0" applyNumberFormat="1" applyFont="1" applyBorder="1" applyAlignment="1">
      <alignment vertical="center"/>
    </xf>
    <xf numFmtId="0" fontId="20" fillId="9" borderId="11" xfId="0" applyFont="1" applyFill="1" applyBorder="1" applyAlignment="1">
      <alignment vertical="center"/>
    </xf>
    <xf numFmtId="0" fontId="0" fillId="0" borderId="0" xfId="0" applyAlignment="1"/>
    <xf numFmtId="0" fontId="6" fillId="0" borderId="0" xfId="0" applyFont="1"/>
    <xf numFmtId="0" fontId="0" fillId="0" borderId="6" xfId="0" applyBorder="1"/>
    <xf numFmtId="0" fontId="0" fillId="0" borderId="3" xfId="0" applyBorder="1"/>
    <xf numFmtId="0" fontId="0" fillId="0" borderId="9" xfId="0" applyBorder="1"/>
    <xf numFmtId="0" fontId="15" fillId="0" borderId="0" xfId="0" applyFont="1" applyAlignment="1">
      <alignment horizontal="center"/>
    </xf>
    <xf numFmtId="0" fontId="15" fillId="0" borderId="14" xfId="0" applyFont="1" applyBorder="1" applyAlignment="1">
      <alignment horizontal="center"/>
    </xf>
    <xf numFmtId="0" fontId="15" fillId="0" borderId="1" xfId="0" applyFont="1" applyBorder="1" applyAlignment="1">
      <alignment vertical="center"/>
    </xf>
    <xf numFmtId="0" fontId="15" fillId="0" borderId="0" xfId="0" applyFont="1" applyBorder="1" applyAlignment="1">
      <alignment horizontal="right"/>
    </xf>
    <xf numFmtId="165" fontId="15" fillId="0" borderId="0" xfId="1" applyNumberFormat="1" applyFont="1" applyBorder="1"/>
    <xf numFmtId="0" fontId="15" fillId="0" borderId="0" xfId="0" applyFont="1" applyBorder="1"/>
    <xf numFmtId="0" fontId="15" fillId="0" borderId="0" xfId="0" applyFont="1" applyAlignment="1"/>
    <xf numFmtId="0" fontId="9" fillId="0" borderId="21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 wrapText="1"/>
    </xf>
    <xf numFmtId="165" fontId="9" fillId="0" borderId="21" xfId="1" applyNumberFormat="1" applyFont="1" applyBorder="1" applyAlignment="1">
      <alignment horizontal="center" vertical="center"/>
    </xf>
    <xf numFmtId="165" fontId="15" fillId="11" borderId="33" xfId="1" applyNumberFormat="1" applyFont="1" applyFill="1" applyBorder="1"/>
    <xf numFmtId="0" fontId="5" fillId="0" borderId="21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43" fontId="6" fillId="0" borderId="21" xfId="1" applyFont="1" applyBorder="1" applyAlignment="1">
      <alignment horizontal="center" vertical="center"/>
    </xf>
    <xf numFmtId="2" fontId="15" fillId="0" borderId="4" xfId="0" applyNumberFormat="1" applyFont="1" applyBorder="1" applyAlignment="1">
      <alignment horizontal="center" vertical="center"/>
    </xf>
    <xf numFmtId="2" fontId="15" fillId="0" borderId="8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5" fillId="0" borderId="7" xfId="0" applyFont="1" applyBorder="1" applyAlignment="1">
      <alignment horizontal="center"/>
    </xf>
    <xf numFmtId="0" fontId="15" fillId="6" borderId="40" xfId="0" applyFont="1" applyFill="1" applyBorder="1" applyAlignment="1">
      <alignment horizontal="center"/>
    </xf>
    <xf numFmtId="0" fontId="34" fillId="9" borderId="6" xfId="0" applyFont="1" applyFill="1" applyBorder="1"/>
    <xf numFmtId="0" fontId="34" fillId="9" borderId="6" xfId="0" applyFont="1" applyFill="1" applyBorder="1" applyAlignment="1">
      <alignment horizontal="left" vertical="center"/>
    </xf>
    <xf numFmtId="0" fontId="15" fillId="9" borderId="6" xfId="0" applyFont="1" applyFill="1" applyBorder="1"/>
    <xf numFmtId="0" fontId="34" fillId="9" borderId="3" xfId="0" applyFont="1" applyFill="1" applyBorder="1"/>
    <xf numFmtId="0" fontId="34" fillId="9" borderId="0" xfId="0" applyFont="1" applyFill="1"/>
    <xf numFmtId="0" fontId="15" fillId="0" borderId="5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2" fillId="0" borderId="21" xfId="0" applyFont="1" applyBorder="1" applyAlignment="1">
      <alignment horizontal="center" vertical="center" wrapText="1"/>
    </xf>
    <xf numFmtId="0" fontId="15" fillId="7" borderId="14" xfId="0" applyFont="1" applyFill="1" applyBorder="1" applyAlignment="1">
      <alignment horizontal="center"/>
    </xf>
    <xf numFmtId="165" fontId="15" fillId="7" borderId="13" xfId="1" applyNumberFormat="1" applyFont="1" applyFill="1" applyBorder="1"/>
    <xf numFmtId="0" fontId="15" fillId="7" borderId="1" xfId="0" applyFont="1" applyFill="1" applyBorder="1" applyAlignment="1">
      <alignment horizontal="center"/>
    </xf>
    <xf numFmtId="0" fontId="11" fillId="0" borderId="8" xfId="0" applyFont="1" applyBorder="1" applyAlignment="1">
      <alignment horizontal="right"/>
    </xf>
    <xf numFmtId="0" fontId="15" fillId="7" borderId="8" xfId="0" applyFont="1" applyFill="1" applyBorder="1" applyAlignment="1">
      <alignment horizontal="center"/>
    </xf>
    <xf numFmtId="0" fontId="15" fillId="7" borderId="40" xfId="0" applyFont="1" applyFill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28" fillId="10" borderId="16" xfId="0" applyFont="1" applyFill="1" applyBorder="1" applyAlignment="1">
      <alignment horizontal="center"/>
    </xf>
    <xf numFmtId="165" fontId="22" fillId="11" borderId="45" xfId="1" applyNumberFormat="1" applyFont="1" applyFill="1" applyBorder="1"/>
    <xf numFmtId="0" fontId="15" fillId="0" borderId="12" xfId="0" applyFont="1" applyBorder="1" applyAlignment="1">
      <alignment horizontal="center"/>
    </xf>
    <xf numFmtId="165" fontId="15" fillId="11" borderId="11" xfId="1" applyNumberFormat="1" applyFont="1" applyFill="1" applyBorder="1"/>
    <xf numFmtId="0" fontId="0" fillId="0" borderId="18" xfId="0" applyBorder="1"/>
    <xf numFmtId="0" fontId="15" fillId="0" borderId="40" xfId="0" applyFont="1" applyBorder="1" applyAlignment="1">
      <alignment horizontal="center"/>
    </xf>
    <xf numFmtId="0" fontId="15" fillId="0" borderId="14" xfId="0" applyFont="1" applyFill="1" applyBorder="1" applyAlignment="1">
      <alignment horizontal="center"/>
    </xf>
    <xf numFmtId="165" fontId="15" fillId="0" borderId="13" xfId="1" applyNumberFormat="1" applyFont="1" applyFill="1" applyBorder="1"/>
    <xf numFmtId="0" fontId="15" fillId="12" borderId="0" xfId="0" applyFont="1" applyFill="1" applyAlignment="1">
      <alignment horizontal="center"/>
    </xf>
    <xf numFmtId="0" fontId="15" fillId="12" borderId="1" xfId="0" applyFont="1" applyFill="1" applyBorder="1" applyAlignment="1">
      <alignment horizontal="center"/>
    </xf>
    <xf numFmtId="0" fontId="15" fillId="12" borderId="14" xfId="0" applyFont="1" applyFill="1" applyBorder="1" applyAlignment="1">
      <alignment horizontal="center"/>
    </xf>
    <xf numFmtId="165" fontId="15" fillId="12" borderId="13" xfId="1" applyNumberFormat="1" applyFont="1" applyFill="1" applyBorder="1"/>
    <xf numFmtId="0" fontId="15" fillId="0" borderId="46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5" fillId="0" borderId="30" xfId="0" applyFont="1" applyBorder="1" applyAlignment="1">
      <alignment horizontal="center"/>
    </xf>
    <xf numFmtId="0" fontId="30" fillId="0" borderId="21" xfId="0" applyFont="1" applyBorder="1" applyAlignment="1">
      <alignment horizontal="center" vertical="center"/>
    </xf>
    <xf numFmtId="0" fontId="15" fillId="0" borderId="40" xfId="0" applyFont="1" applyBorder="1" applyAlignment="1">
      <alignment horizontal="center"/>
    </xf>
    <xf numFmtId="0" fontId="15" fillId="0" borderId="7" xfId="0" applyFont="1" applyBorder="1" applyAlignment="1">
      <alignment horizontal="right"/>
    </xf>
    <xf numFmtId="0" fontId="15" fillId="0" borderId="34" xfId="0" applyFont="1" applyBorder="1" applyAlignment="1">
      <alignment horizontal="right"/>
    </xf>
    <xf numFmtId="0" fontId="15" fillId="0" borderId="31" xfId="0" applyFont="1" applyBorder="1" applyAlignment="1">
      <alignment horizontal="right"/>
    </xf>
    <xf numFmtId="0" fontId="1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5" fontId="34" fillId="0" borderId="13" xfId="1" applyNumberFormat="1" applyFont="1" applyBorder="1"/>
    <xf numFmtId="165" fontId="15" fillId="10" borderId="13" xfId="1" applyNumberFormat="1" applyFont="1" applyFill="1" applyBorder="1"/>
    <xf numFmtId="0" fontId="6" fillId="0" borderId="27" xfId="0" applyFont="1" applyBorder="1" applyAlignment="1">
      <alignment horizontal="center"/>
    </xf>
    <xf numFmtId="0" fontId="6" fillId="0" borderId="21" xfId="0" applyFont="1" applyFill="1" applyBorder="1" applyAlignment="1">
      <alignment horizontal="center"/>
    </xf>
    <xf numFmtId="0" fontId="36" fillId="0" borderId="18" xfId="0" applyFont="1" applyBorder="1" applyAlignment="1">
      <alignment horizontal="center"/>
    </xf>
    <xf numFmtId="0" fontId="36" fillId="0" borderId="17" xfId="0" applyFont="1" applyBorder="1"/>
    <xf numFmtId="0" fontId="36" fillId="0" borderId="15" xfId="0" applyFont="1" applyBorder="1" applyAlignment="1">
      <alignment horizontal="center"/>
    </xf>
    <xf numFmtId="0" fontId="36" fillId="0" borderId="6" xfId="0" applyFont="1" applyBorder="1" applyAlignment="1">
      <alignment horizontal="center"/>
    </xf>
    <xf numFmtId="0" fontId="36" fillId="0" borderId="1" xfId="0" applyFont="1" applyBorder="1"/>
    <xf numFmtId="0" fontId="36" fillId="0" borderId="13" xfId="0" applyFont="1" applyBorder="1" applyAlignment="1">
      <alignment horizontal="center"/>
    </xf>
    <xf numFmtId="0" fontId="36" fillId="0" borderId="3" xfId="0" applyFont="1" applyBorder="1" applyAlignment="1">
      <alignment horizontal="center"/>
    </xf>
    <xf numFmtId="0" fontId="36" fillId="0" borderId="2" xfId="0" applyFont="1" applyBorder="1"/>
    <xf numFmtId="0" fontId="36" fillId="0" borderId="11" xfId="0" applyFont="1" applyBorder="1" applyAlignment="1">
      <alignment horizontal="center"/>
    </xf>
    <xf numFmtId="0" fontId="6" fillId="0" borderId="23" xfId="0" applyFont="1" applyBorder="1" applyAlignment="1">
      <alignment horizontal="center" vertical="center"/>
    </xf>
    <xf numFmtId="0" fontId="33" fillId="0" borderId="23" xfId="0" applyFont="1" applyBorder="1" applyAlignment="1">
      <alignment horizontal="center" vertical="center" wrapText="1"/>
    </xf>
    <xf numFmtId="165" fontId="32" fillId="0" borderId="8" xfId="1" applyNumberFormat="1" applyFont="1" applyBorder="1"/>
    <xf numFmtId="165" fontId="32" fillId="0" borderId="1" xfId="1" applyNumberFormat="1" applyFont="1" applyBorder="1"/>
    <xf numFmtId="0" fontId="32" fillId="0" borderId="33" xfId="0" applyFont="1" applyBorder="1" applyAlignment="1">
      <alignment horizontal="center"/>
    </xf>
    <xf numFmtId="0" fontId="32" fillId="0" borderId="13" xfId="0" applyFont="1" applyBorder="1" applyAlignment="1">
      <alignment horizontal="center"/>
    </xf>
    <xf numFmtId="165" fontId="32" fillId="0" borderId="4" xfId="1" applyNumberFormat="1" applyFont="1" applyBorder="1"/>
    <xf numFmtId="165" fontId="37" fillId="0" borderId="21" xfId="1" applyNumberFormat="1" applyFont="1" applyBorder="1"/>
    <xf numFmtId="0" fontId="32" fillId="0" borderId="45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165" fontId="15" fillId="7" borderId="33" xfId="1" applyNumberFormat="1" applyFont="1" applyFill="1" applyBorder="1"/>
    <xf numFmtId="165" fontId="15" fillId="17" borderId="13" xfId="1" applyNumberFormat="1" applyFont="1" applyFill="1" applyBorder="1"/>
    <xf numFmtId="0" fontId="1" fillId="7" borderId="0" xfId="0" applyFont="1" applyFill="1"/>
    <xf numFmtId="0" fontId="6" fillId="7" borderId="3" xfId="0" applyFont="1" applyFill="1" applyBorder="1"/>
    <xf numFmtId="0" fontId="15" fillId="0" borderId="1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5" fillId="0" borderId="9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5" fillId="17" borderId="1" xfId="0" applyFont="1" applyFill="1" applyBorder="1" applyAlignment="1">
      <alignment horizontal="center"/>
    </xf>
    <xf numFmtId="0" fontId="34" fillId="7" borderId="40" xfId="0" applyFont="1" applyFill="1" applyBorder="1" applyAlignment="1">
      <alignment horizontal="center"/>
    </xf>
    <xf numFmtId="165" fontId="34" fillId="7" borderId="13" xfId="1" applyNumberFormat="1" applyFont="1" applyFill="1" applyBorder="1"/>
    <xf numFmtId="0" fontId="15" fillId="17" borderId="2" xfId="0" applyFont="1" applyFill="1" applyBorder="1" applyAlignment="1">
      <alignment horizontal="center"/>
    </xf>
    <xf numFmtId="165" fontId="15" fillId="17" borderId="11" xfId="1" applyNumberFormat="1" applyFont="1" applyFill="1" applyBorder="1"/>
    <xf numFmtId="0" fontId="15" fillId="0" borderId="40" xfId="0" applyFont="1" applyBorder="1" applyAlignment="1">
      <alignment horizontal="center"/>
    </xf>
    <xf numFmtId="165" fontId="39" fillId="0" borderId="0" xfId="0" applyNumberFormat="1" applyFont="1"/>
    <xf numFmtId="0" fontId="41" fillId="0" borderId="0" xfId="0" applyFont="1"/>
    <xf numFmtId="0" fontId="15" fillId="0" borderId="34" xfId="1" applyNumberFormat="1" applyFont="1" applyBorder="1" applyAlignment="1">
      <alignment horizontal="center"/>
    </xf>
    <xf numFmtId="0" fontId="15" fillId="0" borderId="7" xfId="1" applyNumberFormat="1" applyFont="1" applyBorder="1" applyAlignment="1">
      <alignment horizontal="center"/>
    </xf>
    <xf numFmtId="0" fontId="15" fillId="0" borderId="4" xfId="1" applyNumberFormat="1" applyFont="1" applyBorder="1" applyAlignment="1">
      <alignment horizontal="center" vertical="center"/>
    </xf>
    <xf numFmtId="0" fontId="15" fillId="0" borderId="8" xfId="1" applyNumberFormat="1" applyFont="1" applyBorder="1" applyAlignment="1">
      <alignment horizontal="center" vertical="center"/>
    </xf>
    <xf numFmtId="0" fontId="15" fillId="0" borderId="31" xfId="1" applyNumberFormat="1" applyFont="1" applyBorder="1" applyAlignment="1">
      <alignment horizontal="center"/>
    </xf>
    <xf numFmtId="0" fontId="15" fillId="0" borderId="0" xfId="1" applyNumberFormat="1" applyFont="1" applyAlignment="1">
      <alignment horizontal="center"/>
    </xf>
    <xf numFmtId="0" fontId="5" fillId="0" borderId="0" xfId="1" applyNumberFormat="1" applyFont="1" applyAlignment="1">
      <alignment horizontal="center"/>
    </xf>
    <xf numFmtId="0" fontId="32" fillId="0" borderId="8" xfId="0" applyFont="1" applyBorder="1" applyAlignment="1">
      <alignment horizontal="center"/>
    </xf>
    <xf numFmtId="0" fontId="32" fillId="0" borderId="1" xfId="1" applyNumberFormat="1" applyFont="1" applyBorder="1" applyAlignment="1">
      <alignment horizontal="center"/>
    </xf>
    <xf numFmtId="0" fontId="32" fillId="0" borderId="4" xfId="1" applyNumberFormat="1" applyFont="1" applyBorder="1" applyAlignment="1">
      <alignment horizontal="center"/>
    </xf>
    <xf numFmtId="43" fontId="8" fillId="0" borderId="21" xfId="1" applyFont="1" applyBorder="1" applyAlignment="1">
      <alignment horizontal="center" vertical="center"/>
    </xf>
    <xf numFmtId="43" fontId="38" fillId="0" borderId="8" xfId="1" applyFont="1" applyBorder="1"/>
    <xf numFmtId="43" fontId="38" fillId="0" borderId="1" xfId="1" applyFont="1" applyBorder="1"/>
    <xf numFmtId="43" fontId="38" fillId="0" borderId="4" xfId="1" applyFont="1" applyBorder="1"/>
    <xf numFmtId="0" fontId="38" fillId="0" borderId="0" xfId="0" applyFont="1"/>
    <xf numFmtId="165" fontId="13" fillId="0" borderId="21" xfId="0" applyNumberFormat="1" applyFont="1" applyBorder="1"/>
    <xf numFmtId="0" fontId="13" fillId="0" borderId="21" xfId="0" applyFont="1" applyBorder="1"/>
    <xf numFmtId="0" fontId="13" fillId="0" borderId="52" xfId="0" applyFont="1" applyBorder="1"/>
    <xf numFmtId="0" fontId="13" fillId="0" borderId="27" xfId="0" applyFont="1" applyBorder="1"/>
    <xf numFmtId="0" fontId="42" fillId="18" borderId="17" xfId="0" applyFont="1" applyFill="1" applyBorder="1" applyAlignment="1">
      <alignment horizontal="center"/>
    </xf>
    <xf numFmtId="165" fontId="42" fillId="18" borderId="15" xfId="1" applyNumberFormat="1" applyFont="1" applyFill="1" applyBorder="1"/>
    <xf numFmtId="0" fontId="42" fillId="18" borderId="54" xfId="0" applyFont="1" applyFill="1" applyBorder="1" applyAlignment="1">
      <alignment horizontal="center"/>
    </xf>
    <xf numFmtId="165" fontId="42" fillId="18" borderId="11" xfId="1" applyNumberFormat="1" applyFont="1" applyFill="1" applyBorder="1"/>
    <xf numFmtId="165" fontId="40" fillId="9" borderId="48" xfId="1" applyNumberFormat="1" applyFont="1" applyFill="1" applyBorder="1"/>
    <xf numFmtId="0" fontId="32" fillId="6" borderId="13" xfId="0" applyFont="1" applyFill="1" applyBorder="1"/>
    <xf numFmtId="0" fontId="15" fillId="0" borderId="9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4" xfId="0" applyFont="1" applyBorder="1" applyAlignment="1">
      <alignment horizontal="left"/>
    </xf>
    <xf numFmtId="0" fontId="15" fillId="0" borderId="17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42" fillId="18" borderId="18" xfId="0" applyFont="1" applyFill="1" applyBorder="1" applyAlignment="1">
      <alignment horizontal="left"/>
    </xf>
    <xf numFmtId="0" fontId="42" fillId="18" borderId="53" xfId="0" applyFont="1" applyFill="1" applyBorder="1" applyAlignment="1">
      <alignment horizontal="left"/>
    </xf>
    <xf numFmtId="0" fontId="15" fillId="17" borderId="6" xfId="0" applyFont="1" applyFill="1" applyBorder="1" applyAlignment="1">
      <alignment horizontal="left"/>
    </xf>
    <xf numFmtId="0" fontId="15" fillId="0" borderId="6" xfId="0" applyFont="1" applyBorder="1" applyAlignment="1">
      <alignment horizontal="left"/>
    </xf>
    <xf numFmtId="0" fontId="11" fillId="17" borderId="3" xfId="0" applyFont="1" applyFill="1" applyBorder="1" applyAlignment="1">
      <alignment horizontal="left"/>
    </xf>
    <xf numFmtId="0" fontId="11" fillId="6" borderId="6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Alignment="1">
      <alignment horizontal="left"/>
    </xf>
    <xf numFmtId="0" fontId="44" fillId="0" borderId="0" xfId="0" applyFont="1"/>
    <xf numFmtId="0" fontId="32" fillId="0" borderId="1" xfId="0" applyFont="1" applyBorder="1"/>
    <xf numFmtId="0" fontId="19" fillId="0" borderId="18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32" fillId="0" borderId="6" xfId="0" applyFont="1" applyBorder="1"/>
    <xf numFmtId="0" fontId="32" fillId="0" borderId="13" xfId="0" applyFont="1" applyBorder="1"/>
    <xf numFmtId="0" fontId="32" fillId="0" borderId="3" xfId="0" applyFont="1" applyBorder="1"/>
    <xf numFmtId="0" fontId="32" fillId="0" borderId="2" xfId="0" applyFont="1" applyBorder="1"/>
    <xf numFmtId="0" fontId="32" fillId="0" borderId="11" xfId="0" applyFont="1" applyBorder="1"/>
    <xf numFmtId="0" fontId="32" fillId="0" borderId="1" xfId="0" applyFont="1" applyBorder="1" applyAlignment="1">
      <alignment horizontal="center"/>
    </xf>
    <xf numFmtId="0" fontId="32" fillId="0" borderId="2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33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9" borderId="6" xfId="0" applyFont="1" applyFill="1" applyBorder="1" applyAlignment="1">
      <alignment horizontal="center"/>
    </xf>
    <xf numFmtId="0" fontId="2" fillId="0" borderId="52" xfId="0" applyFont="1" applyBorder="1"/>
    <xf numFmtId="0" fontId="11" fillId="0" borderId="5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2" fillId="0" borderId="29" xfId="0" applyFont="1" applyFill="1" applyBorder="1" applyAlignment="1"/>
    <xf numFmtId="0" fontId="2" fillId="0" borderId="27" xfId="0" applyFont="1" applyFill="1" applyBorder="1" applyAlignment="1"/>
    <xf numFmtId="0" fontId="2" fillId="0" borderId="26" xfId="0" applyFont="1" applyFill="1" applyBorder="1" applyAlignment="1"/>
    <xf numFmtId="0" fontId="2" fillId="0" borderId="27" xfId="0" applyFont="1" applyBorder="1"/>
    <xf numFmtId="0" fontId="11" fillId="0" borderId="9" xfId="0" applyFont="1" applyBorder="1" applyAlignment="1">
      <alignment horizontal="center" vertical="center" wrapText="1"/>
    </xf>
    <xf numFmtId="0" fontId="11" fillId="0" borderId="8" xfId="0" applyFont="1" applyBorder="1" applyAlignment="1">
      <alignment vertical="center"/>
    </xf>
    <xf numFmtId="2" fontId="11" fillId="0" borderId="8" xfId="0" applyNumberFormat="1" applyFont="1" applyBorder="1" applyAlignment="1">
      <alignment vertical="center"/>
    </xf>
    <xf numFmtId="0" fontId="11" fillId="0" borderId="33" xfId="0" applyFont="1" applyBorder="1" applyAlignment="1">
      <alignment vertical="center"/>
    </xf>
    <xf numFmtId="0" fontId="6" fillId="0" borderId="2" xfId="0" applyFont="1" applyBorder="1" applyAlignment="1">
      <alignment horizontal="center"/>
    </xf>
    <xf numFmtId="0" fontId="11" fillId="0" borderId="8" xfId="0" applyFont="1" applyBorder="1" applyAlignment="1">
      <alignment horizontal="center" vertical="center"/>
    </xf>
    <xf numFmtId="0" fontId="1" fillId="9" borderId="0" xfId="0" applyFont="1" applyFill="1"/>
    <xf numFmtId="0" fontId="6" fillId="9" borderId="3" xfId="0" applyFont="1" applyFill="1" applyBorder="1"/>
    <xf numFmtId="0" fontId="38" fillId="0" borderId="58" xfId="0" applyFont="1" applyBorder="1"/>
    <xf numFmtId="0" fontId="38" fillId="0" borderId="51" xfId="0" applyFont="1" applyBorder="1"/>
    <xf numFmtId="0" fontId="47" fillId="0" borderId="56" xfId="0" applyFont="1" applyBorder="1"/>
    <xf numFmtId="0" fontId="38" fillId="0" borderId="24" xfId="0" applyFont="1" applyBorder="1"/>
    <xf numFmtId="0" fontId="38" fillId="0" borderId="59" xfId="0" applyFont="1" applyBorder="1"/>
    <xf numFmtId="0" fontId="38" fillId="0" borderId="20" xfId="0" applyFont="1" applyBorder="1"/>
    <xf numFmtId="0" fontId="11" fillId="0" borderId="8" xfId="0" applyFont="1" applyBorder="1" applyAlignment="1">
      <alignment horizontal="right" vertical="center" wrapText="1"/>
    </xf>
    <xf numFmtId="0" fontId="15" fillId="17" borderId="9" xfId="0" applyFont="1" applyFill="1" applyBorder="1" applyAlignment="1">
      <alignment horizontal="left"/>
    </xf>
    <xf numFmtId="0" fontId="15" fillId="17" borderId="40" xfId="0" applyFont="1" applyFill="1" applyBorder="1" applyAlignment="1">
      <alignment horizontal="center"/>
    </xf>
    <xf numFmtId="0" fontId="15" fillId="7" borderId="6" xfId="0" applyFont="1" applyFill="1" applyBorder="1" applyAlignment="1">
      <alignment horizontal="center"/>
    </xf>
    <xf numFmtId="0" fontId="43" fillId="7" borderId="6" xfId="0" applyFont="1" applyFill="1" applyBorder="1" applyAlignment="1">
      <alignment horizontal="left"/>
    </xf>
    <xf numFmtId="0" fontId="43" fillId="7" borderId="1" xfId="0" applyFont="1" applyFill="1" applyBorder="1"/>
    <xf numFmtId="0" fontId="42" fillId="7" borderId="1" xfId="0" applyFont="1" applyFill="1" applyBorder="1" applyAlignment="1">
      <alignment horizontal="center"/>
    </xf>
    <xf numFmtId="0" fontId="43" fillId="7" borderId="13" xfId="0" applyFont="1" applyFill="1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19" borderId="18" xfId="0" applyFont="1" applyFill="1" applyBorder="1" applyAlignment="1">
      <alignment horizontal="center" vertical="center"/>
    </xf>
    <xf numFmtId="0" fontId="33" fillId="19" borderId="17" xfId="0" applyFont="1" applyFill="1" applyBorder="1" applyAlignment="1">
      <alignment horizontal="center" vertical="center"/>
    </xf>
    <xf numFmtId="0" fontId="33" fillId="19" borderId="15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3" fillId="0" borderId="6" xfId="0" applyFont="1" applyBorder="1" applyAlignment="1">
      <alignment horizontal="center" vertical="center"/>
    </xf>
    <xf numFmtId="0" fontId="0" fillId="0" borderId="10" xfId="0" applyBorder="1"/>
    <xf numFmtId="1" fontId="33" fillId="0" borderId="1" xfId="0" applyNumberFormat="1" applyFont="1" applyBorder="1" applyAlignment="1">
      <alignment horizontal="center" vertical="center"/>
    </xf>
    <xf numFmtId="0" fontId="33" fillId="19" borderId="17" xfId="0" applyFont="1" applyFill="1" applyBorder="1" applyAlignment="1">
      <alignment horizontal="center" vertical="center" wrapText="1"/>
    </xf>
    <xf numFmtId="0" fontId="0" fillId="0" borderId="45" xfId="0" applyBorder="1" applyAlignment="1">
      <alignment horizontal="center" vertical="center"/>
    </xf>
    <xf numFmtId="0" fontId="15" fillId="0" borderId="14" xfId="0" applyFont="1" applyBorder="1" applyAlignment="1">
      <alignment horizontal="center"/>
    </xf>
    <xf numFmtId="0" fontId="45" fillId="7" borderId="9" xfId="0" applyFont="1" applyFill="1" applyBorder="1" applyAlignment="1">
      <alignment horizontal="left"/>
    </xf>
    <xf numFmtId="0" fontId="45" fillId="7" borderId="8" xfId="0" applyFont="1" applyFill="1" applyBorder="1"/>
    <xf numFmtId="0" fontId="46" fillId="7" borderId="8" xfId="0" applyFont="1" applyFill="1" applyBorder="1" applyAlignment="1">
      <alignment horizontal="center"/>
    </xf>
    <xf numFmtId="0" fontId="45" fillId="7" borderId="33" xfId="0" applyFont="1" applyFill="1" applyBorder="1"/>
    <xf numFmtId="0" fontId="42" fillId="6" borderId="6" xfId="0" applyFont="1" applyFill="1" applyBorder="1" applyAlignment="1">
      <alignment horizontal="left"/>
    </xf>
    <xf numFmtId="0" fontId="42" fillId="6" borderId="1" xfId="0" applyFont="1" applyFill="1" applyBorder="1" applyAlignment="1">
      <alignment horizontal="center"/>
    </xf>
    <xf numFmtId="165" fontId="42" fillId="6" borderId="13" xfId="1" applyNumberFormat="1" applyFont="1" applyFill="1" applyBorder="1"/>
    <xf numFmtId="165" fontId="22" fillId="10" borderId="15" xfId="1" applyNumberFormat="1" applyFont="1" applyFill="1" applyBorder="1"/>
    <xf numFmtId="0" fontId="1" fillId="6" borderId="6" xfId="0" applyFont="1" applyFill="1" applyBorder="1" applyAlignment="1">
      <alignment horizontal="center" vertical="center"/>
    </xf>
    <xf numFmtId="0" fontId="33" fillId="9" borderId="6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0" xfId="0" applyFill="1"/>
    <xf numFmtId="0" fontId="1" fillId="9" borderId="6" xfId="0" applyFont="1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5" fillId="0" borderId="40" xfId="0" applyFont="1" applyBorder="1" applyAlignment="1">
      <alignment horizontal="center"/>
    </xf>
    <xf numFmtId="0" fontId="0" fillId="0" borderId="0" xfId="0" applyAlignment="1">
      <alignment horizontal="center"/>
    </xf>
    <xf numFmtId="165" fontId="15" fillId="0" borderId="1" xfId="1" applyNumberFormat="1" applyFont="1" applyBorder="1"/>
    <xf numFmtId="0" fontId="0" fillId="0" borderId="1" xfId="0" applyBorder="1" applyAlignment="1">
      <alignment horizontal="left"/>
    </xf>
    <xf numFmtId="165" fontId="15" fillId="0" borderId="1" xfId="1" applyNumberFormat="1" applyFont="1" applyFill="1" applyBorder="1"/>
    <xf numFmtId="0" fontId="33" fillId="9" borderId="6" xfId="0" applyFont="1" applyFill="1" applyBorder="1" applyAlignment="1">
      <alignment horizontal="left" vertical="center"/>
    </xf>
    <xf numFmtId="0" fontId="51" fillId="0" borderId="1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1" fontId="33" fillId="0" borderId="1" xfId="0" applyNumberFormat="1" applyFont="1" applyBorder="1" applyAlignment="1">
      <alignment horizontal="center" vertical="center" wrapText="1"/>
    </xf>
    <xf numFmtId="0" fontId="48" fillId="19" borderId="17" xfId="0" applyFont="1" applyFill="1" applyBorder="1" applyAlignment="1">
      <alignment horizontal="center" vertical="center" wrapText="1"/>
    </xf>
    <xf numFmtId="0" fontId="56" fillId="0" borderId="1" xfId="0" applyFont="1" applyBorder="1" applyAlignment="1">
      <alignment horizontal="center" vertical="center" wrapText="1"/>
    </xf>
    <xf numFmtId="0" fontId="55" fillId="0" borderId="1" xfId="0" applyFont="1" applyBorder="1" applyAlignment="1">
      <alignment horizontal="center" vertical="center" wrapText="1"/>
    </xf>
    <xf numFmtId="0" fontId="55" fillId="0" borderId="1" xfId="0" applyFont="1" applyFill="1" applyBorder="1" applyAlignment="1">
      <alignment horizontal="center" vertical="center"/>
    </xf>
    <xf numFmtId="0" fontId="57" fillId="20" borderId="1" xfId="0" applyFont="1" applyFill="1" applyBorder="1" applyAlignment="1">
      <alignment horizontal="center" vertical="center"/>
    </xf>
    <xf numFmtId="0" fontId="56" fillId="0" borderId="0" xfId="0" applyFont="1"/>
    <xf numFmtId="0" fontId="15" fillId="10" borderId="1" xfId="0" applyFont="1" applyFill="1" applyBorder="1" applyAlignment="1">
      <alignment horizontal="center"/>
    </xf>
    <xf numFmtId="0" fontId="15" fillId="10" borderId="1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3" fillId="6" borderId="27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6" fillId="0" borderId="1" xfId="0" applyFont="1" applyBorder="1"/>
    <xf numFmtId="0" fontId="0" fillId="9" borderId="0" xfId="0" applyFill="1" applyAlignment="1">
      <alignment horizontal="right"/>
    </xf>
    <xf numFmtId="0" fontId="1" fillId="9" borderId="1" xfId="0" applyFont="1" applyFill="1" applyBorder="1" applyAlignment="1">
      <alignment horizontal="right" vertical="center"/>
    </xf>
    <xf numFmtId="1" fontId="11" fillId="0" borderId="8" xfId="0" applyNumberFormat="1" applyFont="1" applyBorder="1"/>
    <xf numFmtId="2" fontId="11" fillId="0" borderId="8" xfId="0" applyNumberFormat="1" applyFont="1" applyBorder="1" applyAlignment="1">
      <alignment horizontal="right"/>
    </xf>
    <xf numFmtId="2" fontId="11" fillId="0" borderId="40" xfId="0" applyNumberFormat="1" applyFont="1" applyBorder="1"/>
    <xf numFmtId="2" fontId="11" fillId="0" borderId="12" xfId="0" applyNumberFormat="1" applyFont="1" applyBorder="1"/>
    <xf numFmtId="2" fontId="11" fillId="0" borderId="40" xfId="0" applyNumberFormat="1" applyFont="1" applyBorder="1" applyAlignment="1">
      <alignment vertical="center"/>
    </xf>
    <xf numFmtId="1" fontId="11" fillId="0" borderId="40" xfId="0" applyNumberFormat="1" applyFont="1" applyBorder="1"/>
    <xf numFmtId="0" fontId="37" fillId="0" borderId="17" xfId="0" applyFont="1" applyBorder="1" applyAlignment="1">
      <alignment horizontal="center"/>
    </xf>
    <xf numFmtId="0" fontId="37" fillId="0" borderId="15" xfId="0" applyFont="1" applyBorder="1" applyAlignment="1">
      <alignment horizontal="center"/>
    </xf>
    <xf numFmtId="0" fontId="11" fillId="0" borderId="6" xfId="0" applyFont="1" applyBorder="1" applyAlignment="1">
      <alignment horizontal="right" vertical="center" wrapText="1"/>
    </xf>
    <xf numFmtId="0" fontId="11" fillId="0" borderId="6" xfId="0" applyFont="1" applyBorder="1" applyAlignment="1">
      <alignment horizontal="right" vertical="center"/>
    </xf>
    <xf numFmtId="0" fontId="11" fillId="0" borderId="3" xfId="0" applyFont="1" applyBorder="1" applyAlignment="1">
      <alignment horizontal="right" vertical="center"/>
    </xf>
    <xf numFmtId="0" fontId="0" fillId="0" borderId="61" xfId="0" applyFill="1" applyBorder="1"/>
    <xf numFmtId="165" fontId="15" fillId="7" borderId="1" xfId="1" applyNumberFormat="1" applyFont="1" applyFill="1" applyBorder="1"/>
    <xf numFmtId="0" fontId="0" fillId="0" borderId="0" xfId="0" applyAlignment="1">
      <alignment horizontal="center"/>
    </xf>
    <xf numFmtId="0" fontId="14" fillId="0" borderId="0" xfId="0" applyFont="1" applyAlignment="1">
      <alignment horizontal="center"/>
    </xf>
    <xf numFmtId="0" fontId="0" fillId="0" borderId="62" xfId="0" applyBorder="1" applyAlignment="1">
      <alignment horizontal="center"/>
    </xf>
    <xf numFmtId="0" fontId="6" fillId="0" borderId="11" xfId="0" applyFont="1" applyBorder="1"/>
    <xf numFmtId="0" fontId="11" fillId="0" borderId="2" xfId="0" applyFont="1" applyBorder="1"/>
    <xf numFmtId="14" fontId="6" fillId="7" borderId="21" xfId="0" applyNumberFormat="1" applyFont="1" applyFill="1" applyBorder="1" applyAlignment="1">
      <alignment horizontal="center"/>
    </xf>
    <xf numFmtId="0" fontId="33" fillId="0" borderId="0" xfId="0" applyFont="1"/>
    <xf numFmtId="0" fontId="0" fillId="0" borderId="1" xfId="0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 wrapText="1"/>
    </xf>
    <xf numFmtId="0" fontId="48" fillId="0" borderId="1" xfId="0" applyFont="1" applyBorder="1" applyAlignment="1">
      <alignment horizontal="center" vertical="center" wrapText="1"/>
    </xf>
    <xf numFmtId="0" fontId="15" fillId="0" borderId="7" xfId="0" applyFont="1" applyBorder="1" applyAlignment="1">
      <alignment vertical="center"/>
    </xf>
    <xf numFmtId="0" fontId="15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3" fillId="19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3" fillId="19" borderId="16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34" fillId="9" borderId="7" xfId="0" applyFont="1" applyFill="1" applyBorder="1" applyAlignment="1">
      <alignment horizontal="right"/>
    </xf>
    <xf numFmtId="0" fontId="34" fillId="9" borderId="7" xfId="0" applyFont="1" applyFill="1" applyBorder="1" applyAlignment="1">
      <alignment horizontal="right" vertical="center"/>
    </xf>
    <xf numFmtId="0" fontId="34" fillId="9" borderId="31" xfId="0" applyFont="1" applyFill="1" applyBorder="1" applyAlignment="1">
      <alignment horizontal="right"/>
    </xf>
    <xf numFmtId="0" fontId="34" fillId="9" borderId="0" xfId="0" applyFont="1" applyFill="1" applyAlignment="1">
      <alignment horizontal="right"/>
    </xf>
    <xf numFmtId="0" fontId="33" fillId="19" borderId="8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0" fontId="6" fillId="0" borderId="45" xfId="0" applyFont="1" applyBorder="1" applyAlignment="1">
      <alignment horizontal="center" vertical="center"/>
    </xf>
    <xf numFmtId="0" fontId="33" fillId="0" borderId="21" xfId="0" applyFont="1" applyBorder="1" applyAlignment="1">
      <alignment horizontal="center"/>
    </xf>
    <xf numFmtId="0" fontId="0" fillId="0" borderId="14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1" fontId="0" fillId="0" borderId="7" xfId="0" applyNumberFormat="1" applyBorder="1" applyAlignment="1">
      <alignment vertical="center" wrapText="1"/>
    </xf>
    <xf numFmtId="43" fontId="0" fillId="0" borderId="14" xfId="1" applyFont="1" applyBorder="1" applyAlignment="1">
      <alignment vertical="center" wrapText="1"/>
    </xf>
    <xf numFmtId="165" fontId="6" fillId="0" borderId="8" xfId="1" applyNumberFormat="1" applyFont="1" applyBorder="1" applyAlignment="1">
      <alignment horizontal="center" vertical="center"/>
    </xf>
    <xf numFmtId="165" fontId="0" fillId="0" borderId="1" xfId="1" applyNumberFormat="1" applyFont="1" applyBorder="1"/>
    <xf numFmtId="165" fontId="0" fillId="0" borderId="1" xfId="1" applyNumberFormat="1" applyFont="1" applyBorder="1" applyAlignment="1">
      <alignment horizontal="center" vertical="center"/>
    </xf>
    <xf numFmtId="0" fontId="57" fillId="20" borderId="2" xfId="0" applyFont="1" applyFill="1" applyBorder="1" applyAlignment="1">
      <alignment horizontal="center" vertical="center"/>
    </xf>
    <xf numFmtId="0" fontId="42" fillId="18" borderId="54" xfId="0" applyFont="1" applyFill="1" applyBorder="1" applyAlignment="1">
      <alignment horizontal="right"/>
    </xf>
    <xf numFmtId="0" fontId="42" fillId="18" borderId="22" xfId="0" applyFont="1" applyFill="1" applyBorder="1" applyAlignment="1">
      <alignment horizontal="right"/>
    </xf>
    <xf numFmtId="0" fontId="42" fillId="18" borderId="55" xfId="0" applyFont="1" applyFill="1" applyBorder="1" applyAlignment="1">
      <alignment horizontal="right"/>
    </xf>
    <xf numFmtId="0" fontId="26" fillId="8" borderId="36" xfId="0" applyFont="1" applyFill="1" applyBorder="1" applyAlignment="1">
      <alignment horizontal="center"/>
    </xf>
    <xf numFmtId="0" fontId="26" fillId="8" borderId="35" xfId="0" applyFont="1" applyFill="1" applyBorder="1" applyAlignment="1">
      <alignment horizontal="center"/>
    </xf>
    <xf numFmtId="0" fontId="26" fillId="8" borderId="44" xfId="0" applyFont="1" applyFill="1" applyBorder="1" applyAlignment="1">
      <alignment horizontal="center"/>
    </xf>
    <xf numFmtId="0" fontId="43" fillId="7" borderId="14" xfId="0" applyFont="1" applyFill="1" applyBorder="1" applyAlignment="1">
      <alignment horizontal="right"/>
    </xf>
    <xf numFmtId="0" fontId="43" fillId="7" borderId="39" xfId="0" applyFont="1" applyFill="1" applyBorder="1" applyAlignment="1">
      <alignment horizontal="right"/>
    </xf>
    <xf numFmtId="0" fontId="43" fillId="7" borderId="7" xfId="0" applyFont="1" applyFill="1" applyBorder="1" applyAlignment="1">
      <alignment horizontal="right"/>
    </xf>
    <xf numFmtId="0" fontId="15" fillId="17" borderId="1" xfId="0" applyFont="1" applyFill="1" applyBorder="1" applyAlignment="1"/>
    <xf numFmtId="0" fontId="45" fillId="7" borderId="16" xfId="0" applyFont="1" applyFill="1" applyBorder="1" applyAlignment="1">
      <alignment horizontal="right"/>
    </xf>
    <xf numFmtId="0" fontId="45" fillId="7" borderId="41" xfId="0" applyFont="1" applyFill="1" applyBorder="1" applyAlignment="1">
      <alignment horizontal="right"/>
    </xf>
    <xf numFmtId="0" fontId="45" fillId="7" borderId="42" xfId="0" applyFont="1" applyFill="1" applyBorder="1" applyAlignment="1">
      <alignment horizontal="right"/>
    </xf>
    <xf numFmtId="0" fontId="15" fillId="0" borderId="40" xfId="0" applyFont="1" applyBorder="1" applyAlignment="1">
      <alignment horizontal="right"/>
    </xf>
    <xf numFmtId="0" fontId="15" fillId="0" borderId="30" xfId="0" applyFont="1" applyBorder="1" applyAlignment="1">
      <alignment horizontal="right"/>
    </xf>
    <xf numFmtId="0" fontId="15" fillId="0" borderId="34" xfId="0" applyFont="1" applyBorder="1" applyAlignment="1">
      <alignment horizontal="right"/>
    </xf>
    <xf numFmtId="0" fontId="11" fillId="17" borderId="2" xfId="0" applyFont="1" applyFill="1" applyBorder="1" applyAlignment="1">
      <alignment horizontal="right"/>
    </xf>
    <xf numFmtId="0" fontId="15" fillId="0" borderId="1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42" fillId="18" borderId="17" xfId="0" applyFont="1" applyFill="1" applyBorder="1" applyAlignment="1">
      <alignment horizontal="right"/>
    </xf>
    <xf numFmtId="0" fontId="15" fillId="0" borderId="14" xfId="0" applyFont="1" applyBorder="1" applyAlignment="1">
      <alignment horizontal="right"/>
    </xf>
    <xf numFmtId="0" fontId="15" fillId="0" borderId="39" xfId="0" applyFont="1" applyBorder="1" applyAlignment="1">
      <alignment horizontal="right"/>
    </xf>
    <xf numFmtId="0" fontId="15" fillId="0" borderId="7" xfId="0" applyFont="1" applyBorder="1" applyAlignment="1">
      <alignment horizontal="right"/>
    </xf>
    <xf numFmtId="0" fontId="15" fillId="11" borderId="46" xfId="0" applyFont="1" applyFill="1" applyBorder="1" applyAlignment="1">
      <alignment horizontal="center"/>
    </xf>
    <xf numFmtId="0" fontId="15" fillId="11" borderId="49" xfId="0" applyFont="1" applyFill="1" applyBorder="1" applyAlignment="1">
      <alignment horizontal="center"/>
    </xf>
    <xf numFmtId="0" fontId="15" fillId="11" borderId="47" xfId="0" applyFont="1" applyFill="1" applyBorder="1" applyAlignment="1">
      <alignment horizontal="center"/>
    </xf>
    <xf numFmtId="0" fontId="26" fillId="10" borderId="16" xfId="0" applyFont="1" applyFill="1" applyBorder="1" applyAlignment="1">
      <alignment horizontal="center"/>
    </xf>
    <xf numFmtId="0" fontId="26" fillId="10" borderId="41" xfId="0" applyFont="1" applyFill="1" applyBorder="1" applyAlignment="1">
      <alignment horizontal="center"/>
    </xf>
    <xf numFmtId="0" fontId="26" fillId="10" borderId="42" xfId="0" applyFont="1" applyFill="1" applyBorder="1" applyAlignment="1">
      <alignment horizontal="center"/>
    </xf>
    <xf numFmtId="0" fontId="15" fillId="17" borderId="14" xfId="0" applyFont="1" applyFill="1" applyBorder="1" applyAlignment="1"/>
    <xf numFmtId="0" fontId="15" fillId="17" borderId="39" xfId="0" applyFont="1" applyFill="1" applyBorder="1" applyAlignment="1"/>
    <xf numFmtId="0" fontId="15" fillId="17" borderId="7" xfId="0" applyFont="1" applyFill="1" applyBorder="1" applyAlignment="1"/>
    <xf numFmtId="0" fontId="42" fillId="6" borderId="1" xfId="0" applyFont="1" applyFill="1" applyBorder="1" applyAlignment="1">
      <alignment horizontal="right"/>
    </xf>
    <xf numFmtId="0" fontId="33" fillId="0" borderId="10" xfId="0" applyFont="1" applyBorder="1" applyAlignment="1">
      <alignment horizontal="center"/>
    </xf>
    <xf numFmtId="0" fontId="33" fillId="0" borderId="0" xfId="0" applyFont="1" applyAlignment="1">
      <alignment horizontal="center"/>
    </xf>
    <xf numFmtId="0" fontId="32" fillId="6" borderId="14" xfId="0" applyFont="1" applyFill="1" applyBorder="1" applyAlignment="1">
      <alignment horizontal="right"/>
    </xf>
    <xf numFmtId="0" fontId="32" fillId="6" borderId="39" xfId="0" applyFont="1" applyFill="1" applyBorder="1" applyAlignment="1">
      <alignment horizontal="right"/>
    </xf>
    <xf numFmtId="0" fontId="32" fillId="6" borderId="7" xfId="0" applyFont="1" applyFill="1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50" xfId="0" applyBorder="1" applyAlignment="1">
      <alignment horizontal="right"/>
    </xf>
    <xf numFmtId="0" fontId="0" fillId="0" borderId="31" xfId="0" applyBorder="1" applyAlignment="1">
      <alignment horizontal="right"/>
    </xf>
    <xf numFmtId="0" fontId="25" fillId="10" borderId="29" xfId="0" applyFont="1" applyFill="1" applyBorder="1" applyAlignment="1">
      <alignment horizontal="center"/>
    </xf>
    <xf numFmtId="0" fontId="25" fillId="10" borderId="28" xfId="0" applyFont="1" applyFill="1" applyBorder="1" applyAlignment="1">
      <alignment horizontal="center"/>
    </xf>
    <xf numFmtId="0" fontId="25" fillId="10" borderId="27" xfId="0" applyFont="1" applyFill="1" applyBorder="1" applyAlignment="1">
      <alignment horizontal="center"/>
    </xf>
    <xf numFmtId="0" fontId="15" fillId="11" borderId="14" xfId="0" applyFont="1" applyFill="1" applyBorder="1" applyAlignment="1">
      <alignment horizontal="right"/>
    </xf>
    <xf numFmtId="0" fontId="15" fillId="11" borderId="39" xfId="0" applyFont="1" applyFill="1" applyBorder="1" applyAlignment="1">
      <alignment horizontal="right"/>
    </xf>
    <xf numFmtId="0" fontId="15" fillId="11" borderId="7" xfId="0" applyFont="1" applyFill="1" applyBorder="1" applyAlignment="1">
      <alignment horizontal="right"/>
    </xf>
    <xf numFmtId="0" fontId="15" fillId="11" borderId="12" xfId="0" applyFont="1" applyFill="1" applyBorder="1" applyAlignment="1">
      <alignment horizontal="right"/>
    </xf>
    <xf numFmtId="0" fontId="15" fillId="11" borderId="50" xfId="0" applyFont="1" applyFill="1" applyBorder="1" applyAlignment="1">
      <alignment horizontal="right"/>
    </xf>
    <xf numFmtId="0" fontId="15" fillId="11" borderId="31" xfId="0" applyFont="1" applyFill="1" applyBorder="1" applyAlignment="1">
      <alignment horizontal="right"/>
    </xf>
    <xf numFmtId="0" fontId="15" fillId="0" borderId="1" xfId="0" applyFont="1" applyBorder="1" applyAlignment="1"/>
    <xf numFmtId="0" fontId="15" fillId="7" borderId="1" xfId="0" applyFont="1" applyFill="1" applyBorder="1" applyAlignment="1"/>
    <xf numFmtId="0" fontId="15" fillId="0" borderId="14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3" fillId="19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15" fillId="11" borderId="6" xfId="0" applyFont="1" applyFill="1" applyBorder="1" applyAlignment="1">
      <alignment horizontal="left"/>
    </xf>
    <xf numFmtId="0" fontId="15" fillId="11" borderId="1" xfId="0" applyFont="1" applyFill="1" applyBorder="1" applyAlignment="1">
      <alignment horizontal="center"/>
    </xf>
    <xf numFmtId="0" fontId="15" fillId="11" borderId="14" xfId="0" applyFont="1" applyFill="1" applyBorder="1" applyAlignment="1">
      <alignment horizontal="center"/>
    </xf>
    <xf numFmtId="0" fontId="15" fillId="7" borderId="1" xfId="0" applyFont="1" applyFill="1" applyBorder="1" applyAlignment="1">
      <alignment vertical="center"/>
    </xf>
    <xf numFmtId="0" fontId="36" fillId="7" borderId="1" xfId="0" applyFont="1" applyFill="1" applyBorder="1" applyAlignment="1">
      <alignment horizontal="center"/>
    </xf>
    <xf numFmtId="0" fontId="15" fillId="7" borderId="1" xfId="0" applyFont="1" applyFill="1" applyBorder="1" applyAlignment="1">
      <alignment horizontal="right"/>
    </xf>
    <xf numFmtId="0" fontId="9" fillId="0" borderId="23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5" fillId="0" borderId="0" xfId="0" applyFont="1" applyBorder="1" applyAlignment="1">
      <alignment horizontal="center"/>
    </xf>
    <xf numFmtId="0" fontId="0" fillId="7" borderId="1" xfId="0" applyFill="1" applyBorder="1"/>
    <xf numFmtId="0" fontId="9" fillId="0" borderId="63" xfId="0" applyFont="1" applyBorder="1" applyAlignment="1">
      <alignment horizontal="center" vertical="center" wrapText="1"/>
    </xf>
    <xf numFmtId="165" fontId="9" fillId="0" borderId="23" xfId="1" applyNumberFormat="1" applyFont="1" applyBorder="1" applyAlignment="1">
      <alignment horizontal="center" vertical="center"/>
    </xf>
    <xf numFmtId="0" fontId="15" fillId="9" borderId="8" xfId="0" applyFont="1" applyFill="1" applyBorder="1" applyAlignment="1">
      <alignment horizontal="center"/>
    </xf>
    <xf numFmtId="0" fontId="15" fillId="9" borderId="40" xfId="0" applyFont="1" applyFill="1" applyBorder="1" applyAlignment="1">
      <alignment horizontal="center"/>
    </xf>
    <xf numFmtId="165" fontId="15" fillId="9" borderId="13" xfId="1" applyNumberFormat="1" applyFont="1" applyFill="1" applyBorder="1"/>
    <xf numFmtId="0" fontId="33" fillId="9" borderId="0" xfId="0" applyFont="1" applyFill="1"/>
    <xf numFmtId="0" fontId="15" fillId="6" borderId="6" xfId="0" applyFont="1" applyFill="1" applyBorder="1" applyAlignment="1">
      <alignment horizontal="center"/>
    </xf>
    <xf numFmtId="0" fontId="15" fillId="6" borderId="8" xfId="0" applyFont="1" applyFill="1" applyBorder="1" applyAlignment="1">
      <alignment horizontal="center"/>
    </xf>
    <xf numFmtId="165" fontId="15" fillId="6" borderId="13" xfId="1" applyNumberFormat="1" applyFont="1" applyFill="1" applyBorder="1"/>
    <xf numFmtId="0" fontId="2" fillId="0" borderId="0" xfId="0" applyFont="1" applyAlignment="1">
      <alignment horizontal="center"/>
    </xf>
    <xf numFmtId="0" fontId="0" fillId="6" borderId="0" xfId="0" applyFill="1"/>
    <xf numFmtId="0" fontId="34" fillId="10" borderId="6" xfId="0" applyFont="1" applyFill="1" applyBorder="1"/>
    <xf numFmtId="0" fontId="34" fillId="9" borderId="18" xfId="0" applyFont="1" applyFill="1" applyBorder="1"/>
    <xf numFmtId="0" fontId="34" fillId="9" borderId="42" xfId="0" applyFont="1" applyFill="1" applyBorder="1" applyAlignment="1">
      <alignment horizontal="right"/>
    </xf>
    <xf numFmtId="0" fontId="5" fillId="9" borderId="17" xfId="0" applyFont="1" applyFill="1" applyBorder="1" applyAlignment="1">
      <alignment horizontal="center"/>
    </xf>
    <xf numFmtId="0" fontId="5" fillId="9" borderId="15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9" borderId="13" xfId="0" applyFont="1" applyFill="1" applyBorder="1" applyAlignment="1">
      <alignment horizontal="center"/>
    </xf>
    <xf numFmtId="0" fontId="1" fillId="9" borderId="0" xfId="0" applyFont="1" applyFill="1" applyBorder="1"/>
    <xf numFmtId="0" fontId="19" fillId="9" borderId="0" xfId="0" applyFont="1" applyFill="1" applyAlignment="1">
      <alignment horizontal="center"/>
    </xf>
    <xf numFmtId="0" fontId="19" fillId="9" borderId="0" xfId="0" applyFont="1" applyFill="1"/>
    <xf numFmtId="0" fontId="5" fillId="9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18" fillId="9" borderId="0" xfId="0" applyFont="1" applyFill="1"/>
    <xf numFmtId="0" fontId="15" fillId="9" borderId="7" xfId="0" applyFont="1" applyFill="1" applyBorder="1" applyAlignment="1">
      <alignment horizontal="right"/>
    </xf>
    <xf numFmtId="0" fontId="52" fillId="9" borderId="6" xfId="0" applyFont="1" applyFill="1" applyBorder="1"/>
    <xf numFmtId="0" fontId="52" fillId="9" borderId="7" xfId="0" applyFont="1" applyFill="1" applyBorder="1" applyAlignment="1">
      <alignment horizontal="right"/>
    </xf>
    <xf numFmtId="0" fontId="5" fillId="9" borderId="2" xfId="0" applyFont="1" applyFill="1" applyBorder="1" applyAlignment="1">
      <alignment horizontal="center"/>
    </xf>
    <xf numFmtId="0" fontId="5" fillId="9" borderId="11" xfId="0" applyFont="1" applyFill="1" applyBorder="1" applyAlignment="1">
      <alignment horizontal="center"/>
    </xf>
    <xf numFmtId="0" fontId="34" fillId="9" borderId="5" xfId="0" applyFont="1" applyFill="1" applyBorder="1"/>
    <xf numFmtId="0" fontId="34" fillId="9" borderId="47" xfId="0" applyFont="1" applyFill="1" applyBorder="1" applyAlignment="1">
      <alignment horizontal="right"/>
    </xf>
    <xf numFmtId="0" fontId="5" fillId="9" borderId="4" xfId="0" applyFont="1" applyFill="1" applyBorder="1" applyAlignment="1">
      <alignment horizontal="center"/>
    </xf>
    <xf numFmtId="0" fontId="5" fillId="9" borderId="45" xfId="0" applyFont="1" applyFill="1" applyBorder="1" applyAlignment="1">
      <alignment horizontal="center"/>
    </xf>
    <xf numFmtId="0" fontId="15" fillId="0" borderId="0" xfId="0" applyFont="1" applyBorder="1" applyAlignment="1">
      <alignment horizontal="right"/>
    </xf>
    <xf numFmtId="0" fontId="15" fillId="0" borderId="0" xfId="0" applyFont="1" applyBorder="1" applyAlignment="1">
      <alignment horizontal="right"/>
    </xf>
    <xf numFmtId="0" fontId="15" fillId="6" borderId="1" xfId="0" applyFont="1" applyFill="1" applyBorder="1" applyAlignment="1">
      <alignment horizontal="center"/>
    </xf>
    <xf numFmtId="165" fontId="15" fillId="6" borderId="1" xfId="1" applyNumberFormat="1" applyFont="1" applyFill="1" applyBorder="1"/>
    <xf numFmtId="0" fontId="15" fillId="6" borderId="14" xfId="0" applyFont="1" applyFill="1" applyBorder="1" applyAlignment="1">
      <alignment horizontal="center"/>
    </xf>
    <xf numFmtId="0" fontId="15" fillId="6" borderId="0" xfId="0" applyFont="1" applyFill="1" applyAlignment="1">
      <alignment horizontal="center"/>
    </xf>
    <xf numFmtId="0" fontId="61" fillId="0" borderId="0" xfId="0" applyFont="1"/>
    <xf numFmtId="0" fontId="34" fillId="0" borderId="1" xfId="0" applyFont="1" applyBorder="1" applyAlignment="1">
      <alignment horizontal="center"/>
    </xf>
    <xf numFmtId="0" fontId="34" fillId="0" borderId="14" xfId="0" applyFont="1" applyBorder="1" applyAlignment="1">
      <alignment horizontal="center"/>
    </xf>
    <xf numFmtId="0" fontId="0" fillId="0" borderId="0" xfId="0" applyBorder="1" applyAlignment="1">
      <alignment horizontal="left"/>
    </xf>
    <xf numFmtId="165" fontId="15" fillId="0" borderId="0" xfId="1" applyNumberFormat="1" applyFont="1" applyFill="1" applyBorder="1"/>
    <xf numFmtId="165" fontId="15" fillId="9" borderId="11" xfId="1" applyNumberFormat="1" applyFont="1" applyFill="1" applyBorder="1"/>
    <xf numFmtId="0" fontId="15" fillId="9" borderId="3" xfId="0" applyFont="1" applyFill="1" applyBorder="1" applyAlignment="1">
      <alignment horizontal="center"/>
    </xf>
    <xf numFmtId="0" fontId="15" fillId="9" borderId="2" xfId="0" applyFont="1" applyFill="1" applyBorder="1" applyAlignment="1">
      <alignment horizontal="center"/>
    </xf>
    <xf numFmtId="0" fontId="7" fillId="0" borderId="0" xfId="0" applyFont="1"/>
    <xf numFmtId="0" fontId="15" fillId="0" borderId="5" xfId="0" applyFont="1" applyBorder="1"/>
    <xf numFmtId="0" fontId="15" fillId="0" borderId="47" xfId="0" applyFont="1" applyBorder="1" applyAlignment="1">
      <alignment horizontal="right"/>
    </xf>
    <xf numFmtId="0" fontId="15" fillId="0" borderId="47" xfId="0" applyFont="1" applyBorder="1"/>
    <xf numFmtId="0" fontId="15" fillId="0" borderId="47" xfId="0" applyFont="1" applyBorder="1" applyAlignment="1">
      <alignment horizontal="center"/>
    </xf>
    <xf numFmtId="0" fontId="15" fillId="0" borderId="47" xfId="1" applyNumberFormat="1" applyFont="1" applyBorder="1" applyAlignment="1">
      <alignment horizontal="center"/>
    </xf>
    <xf numFmtId="0" fontId="15" fillId="0" borderId="4" xfId="0" applyFont="1" applyBorder="1"/>
    <xf numFmtId="0" fontId="15" fillId="0" borderId="45" xfId="0" applyFont="1" applyBorder="1"/>
    <xf numFmtId="0" fontId="15" fillId="0" borderId="21" xfId="0" applyFont="1" applyBorder="1" applyAlignment="1">
      <alignment horizontal="center"/>
    </xf>
    <xf numFmtId="0" fontId="15" fillId="0" borderId="29" xfId="0" applyFont="1" applyBorder="1" applyAlignment="1">
      <alignment horizontal="center"/>
    </xf>
    <xf numFmtId="0" fontId="15" fillId="0" borderId="66" xfId="0" applyFont="1" applyBorder="1"/>
    <xf numFmtId="0" fontId="15" fillId="0" borderId="51" xfId="0" applyFont="1" applyBorder="1"/>
    <xf numFmtId="0" fontId="15" fillId="0" borderId="56" xfId="0" applyFont="1" applyBorder="1"/>
    <xf numFmtId="0" fontId="15" fillId="0" borderId="67" xfId="0" applyFont="1" applyBorder="1"/>
    <xf numFmtId="0" fontId="15" fillId="0" borderId="59" xfId="0" applyFont="1" applyBorder="1"/>
    <xf numFmtId="0" fontId="15" fillId="0" borderId="20" xfId="0" applyFont="1" applyBorder="1"/>
    <xf numFmtId="0" fontId="0" fillId="0" borderId="8" xfId="0" applyBorder="1"/>
    <xf numFmtId="0" fontId="13" fillId="0" borderId="21" xfId="0" applyFont="1" applyBorder="1" applyAlignment="1">
      <alignment horizontal="center"/>
    </xf>
    <xf numFmtId="0" fontId="11" fillId="0" borderId="13" xfId="0" applyFont="1" applyBorder="1"/>
    <xf numFmtId="0" fontId="63" fillId="7" borderId="21" xfId="0" applyFont="1" applyFill="1" applyBorder="1" applyAlignment="1">
      <alignment horizontal="center" vertical="center"/>
    </xf>
    <xf numFmtId="0" fontId="64" fillId="7" borderId="21" xfId="0" applyFont="1" applyFill="1" applyBorder="1" applyAlignment="1">
      <alignment horizontal="right" vertical="center"/>
    </xf>
    <xf numFmtId="0" fontId="65" fillId="7" borderId="62" xfId="0" applyFont="1" applyFill="1" applyBorder="1" applyAlignment="1">
      <alignment horizontal="center" vertical="center" wrapText="1"/>
    </xf>
    <xf numFmtId="0" fontId="65" fillId="7" borderId="21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/>
    </xf>
    <xf numFmtId="0" fontId="35" fillId="0" borderId="1" xfId="0" applyFont="1" applyBorder="1" applyAlignment="1">
      <alignment horizontal="center"/>
    </xf>
    <xf numFmtId="0" fontId="35" fillId="0" borderId="14" xfId="0" applyFont="1" applyBorder="1" applyAlignment="1">
      <alignment horizontal="center"/>
    </xf>
    <xf numFmtId="165" fontId="35" fillId="0" borderId="13" xfId="1" applyNumberFormat="1" applyFont="1" applyBorder="1"/>
    <xf numFmtId="0" fontId="15" fillId="9" borderId="1" xfId="0" applyFont="1" applyFill="1" applyBorder="1" applyAlignment="1">
      <alignment horizontal="center"/>
    </xf>
    <xf numFmtId="0" fontId="15" fillId="9" borderId="14" xfId="0" applyFont="1" applyFill="1" applyBorder="1" applyAlignment="1">
      <alignment horizontal="center"/>
    </xf>
    <xf numFmtId="0" fontId="61" fillId="0" borderId="27" xfId="0" applyFont="1" applyBorder="1" applyAlignment="1">
      <alignment horizontal="left"/>
    </xf>
    <xf numFmtId="0" fontId="35" fillId="0" borderId="29" xfId="0" applyFont="1" applyBorder="1"/>
    <xf numFmtId="0" fontId="15" fillId="0" borderId="7" xfId="0" applyFont="1" applyBorder="1" applyAlignment="1">
      <alignment horizontal="right"/>
    </xf>
    <xf numFmtId="0" fontId="6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2" fontId="5" fillId="9" borderId="1" xfId="0" applyNumberFormat="1" applyFont="1" applyFill="1" applyBorder="1" applyAlignment="1">
      <alignment horizontal="center"/>
    </xf>
    <xf numFmtId="165" fontId="5" fillId="0" borderId="0" xfId="1" applyNumberFormat="1" applyFont="1"/>
    <xf numFmtId="0" fontId="15" fillId="7" borderId="9" xfId="0" applyFont="1" applyFill="1" applyBorder="1" applyAlignment="1">
      <alignment horizontal="center"/>
    </xf>
    <xf numFmtId="0" fontId="68" fillId="9" borderId="47" xfId="0" applyFont="1" applyFill="1" applyBorder="1" applyAlignment="1">
      <alignment horizontal="right"/>
    </xf>
    <xf numFmtId="165" fontId="5" fillId="0" borderId="0" xfId="0" applyNumberFormat="1" applyFont="1"/>
    <xf numFmtId="0" fontId="17" fillId="0" borderId="6" xfId="0" applyFont="1" applyBorder="1"/>
    <xf numFmtId="0" fontId="61" fillId="0" borderId="14" xfId="0" applyFont="1" applyBorder="1" applyAlignment="1">
      <alignment horizontal="center"/>
    </xf>
    <xf numFmtId="165" fontId="61" fillId="0" borderId="13" xfId="1" applyNumberFormat="1" applyFont="1" applyBorder="1"/>
    <xf numFmtId="0" fontId="61" fillId="7" borderId="14" xfId="0" applyFont="1" applyFill="1" applyBorder="1" applyAlignment="1">
      <alignment horizontal="center"/>
    </xf>
    <xf numFmtId="165" fontId="61" fillId="7" borderId="13" xfId="1" applyNumberFormat="1" applyFont="1" applyFill="1" applyBorder="1"/>
    <xf numFmtId="49" fontId="15" fillId="0" borderId="47" xfId="0" applyNumberFormat="1" applyFont="1" applyBorder="1" applyAlignment="1">
      <alignment horizontal="center"/>
    </xf>
    <xf numFmtId="0" fontId="66" fillId="7" borderId="29" xfId="0" applyFont="1" applyFill="1" applyBorder="1" applyAlignment="1">
      <alignment horizontal="center" vertical="center"/>
    </xf>
    <xf numFmtId="0" fontId="66" fillId="7" borderId="28" xfId="0" applyFont="1" applyFill="1" applyBorder="1" applyAlignment="1">
      <alignment horizontal="center" vertical="center"/>
    </xf>
    <xf numFmtId="0" fontId="66" fillId="7" borderId="27" xfId="0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4" xfId="0" applyFont="1" applyBorder="1" applyAlignment="1">
      <alignment horizontal="right" vertical="center"/>
    </xf>
    <xf numFmtId="0" fontId="15" fillId="0" borderId="8" xfId="0" applyFont="1" applyBorder="1" applyAlignment="1">
      <alignment horizontal="right" vertical="center"/>
    </xf>
    <xf numFmtId="0" fontId="15" fillId="0" borderId="45" xfId="0" applyFont="1" applyBorder="1" applyAlignment="1">
      <alignment horizontal="right"/>
    </xf>
    <xf numFmtId="0" fontId="15" fillId="0" borderId="33" xfId="0" applyFont="1" applyBorder="1" applyAlignment="1">
      <alignment horizontal="right"/>
    </xf>
    <xf numFmtId="0" fontId="15" fillId="0" borderId="45" xfId="0" applyFont="1" applyBorder="1" applyAlignment="1">
      <alignment horizontal="right" vertical="center"/>
    </xf>
    <xf numFmtId="0" fontId="15" fillId="0" borderId="33" xfId="0" applyFont="1" applyBorder="1" applyAlignment="1">
      <alignment horizontal="right" vertical="center"/>
    </xf>
    <xf numFmtId="0" fontId="53" fillId="0" borderId="4" xfId="0" applyFont="1" applyBorder="1" applyAlignment="1">
      <alignment horizontal="right" vertical="center"/>
    </xf>
    <xf numFmtId="0" fontId="53" fillId="0" borderId="8" xfId="0" applyFont="1" applyBorder="1" applyAlignment="1">
      <alignment horizontal="right" vertical="center"/>
    </xf>
    <xf numFmtId="2" fontId="15" fillId="0" borderId="4" xfId="0" applyNumberFormat="1" applyFont="1" applyBorder="1" applyAlignment="1">
      <alignment horizontal="center" vertical="center"/>
    </xf>
    <xf numFmtId="2" fontId="15" fillId="0" borderId="8" xfId="0" applyNumberFormat="1" applyFont="1" applyBorder="1" applyAlignment="1">
      <alignment horizontal="center" vertical="center"/>
    </xf>
    <xf numFmtId="0" fontId="69" fillId="0" borderId="46" xfId="0" applyFont="1" applyBorder="1" applyAlignment="1">
      <alignment horizontal="center" vertical="center"/>
    </xf>
    <xf numFmtId="0" fontId="69" fillId="0" borderId="49" xfId="0" applyFont="1" applyBorder="1" applyAlignment="1">
      <alignment horizontal="center" vertical="center"/>
    </xf>
    <xf numFmtId="0" fontId="69" fillId="0" borderId="47" xfId="0" applyFont="1" applyBorder="1" applyAlignment="1">
      <alignment horizontal="center" vertical="center"/>
    </xf>
    <xf numFmtId="0" fontId="69" fillId="0" borderId="40" xfId="0" applyFont="1" applyBorder="1" applyAlignment="1">
      <alignment horizontal="center" vertical="center"/>
    </xf>
    <xf numFmtId="0" fontId="69" fillId="0" borderId="30" xfId="0" applyFont="1" applyBorder="1" applyAlignment="1">
      <alignment horizontal="center" vertical="center"/>
    </xf>
    <xf numFmtId="0" fontId="69" fillId="0" borderId="34" xfId="0" applyFont="1" applyBorder="1" applyAlignment="1">
      <alignment horizontal="center" vertical="center"/>
    </xf>
    <xf numFmtId="0" fontId="54" fillId="8" borderId="2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23" xfId="1" applyNumberFormat="1" applyFont="1" applyBorder="1" applyAlignment="1">
      <alignment horizontal="center" vertical="center" wrapText="1"/>
    </xf>
    <xf numFmtId="0" fontId="9" fillId="0" borderId="19" xfId="1" applyNumberFormat="1" applyFont="1" applyBorder="1" applyAlignment="1">
      <alignment horizontal="center" vertical="center" wrapText="1"/>
    </xf>
    <xf numFmtId="0" fontId="15" fillId="0" borderId="14" xfId="0" applyFont="1" applyBorder="1" applyAlignment="1">
      <alignment horizontal="right"/>
    </xf>
    <xf numFmtId="0" fontId="15" fillId="0" borderId="39" xfId="0" applyFont="1" applyBorder="1" applyAlignment="1">
      <alignment horizontal="right"/>
    </xf>
    <xf numFmtId="0" fontId="15" fillId="0" borderId="7" xfId="0" applyFont="1" applyBorder="1" applyAlignment="1">
      <alignment horizontal="right"/>
    </xf>
    <xf numFmtId="0" fontId="15" fillId="7" borderId="14" xfId="0" applyFont="1" applyFill="1" applyBorder="1" applyAlignment="1"/>
    <xf numFmtId="0" fontId="15" fillId="7" borderId="39" xfId="0" applyFont="1" applyFill="1" applyBorder="1" applyAlignment="1"/>
    <xf numFmtId="0" fontId="15" fillId="7" borderId="7" xfId="0" applyFont="1" applyFill="1" applyBorder="1" applyAlignment="1"/>
    <xf numFmtId="0" fontId="35" fillId="0" borderId="14" xfId="0" applyFont="1" applyBorder="1" applyAlignment="1"/>
    <xf numFmtId="0" fontId="35" fillId="0" borderId="39" xfId="0" applyFont="1" applyBorder="1" applyAlignment="1"/>
    <xf numFmtId="0" fontId="35" fillId="0" borderId="7" xfId="0" applyFont="1" applyBorder="1" applyAlignment="1"/>
    <xf numFmtId="0" fontId="15" fillId="0" borderId="14" xfId="0" applyFont="1" applyBorder="1" applyAlignment="1"/>
    <xf numFmtId="0" fontId="15" fillId="0" borderId="39" xfId="0" applyFont="1" applyBorder="1" applyAlignment="1"/>
    <xf numFmtId="0" fontId="15" fillId="0" borderId="7" xfId="0" applyFont="1" applyBorder="1" applyAlignment="1"/>
    <xf numFmtId="0" fontId="15" fillId="7" borderId="40" xfId="0" applyFont="1" applyFill="1" applyBorder="1" applyAlignment="1">
      <alignment horizontal="right"/>
    </xf>
    <xf numFmtId="0" fontId="15" fillId="7" borderId="30" xfId="0" applyFont="1" applyFill="1" applyBorder="1" applyAlignment="1">
      <alignment horizontal="right"/>
    </xf>
    <xf numFmtId="0" fontId="15" fillId="7" borderId="34" xfId="0" applyFont="1" applyFill="1" applyBorder="1" applyAlignment="1">
      <alignment horizontal="right"/>
    </xf>
    <xf numFmtId="0" fontId="15" fillId="9" borderId="2" xfId="0" applyFont="1" applyFill="1" applyBorder="1" applyAlignment="1"/>
    <xf numFmtId="0" fontId="37" fillId="7" borderId="26" xfId="0" applyFont="1" applyFill="1" applyBorder="1" applyAlignment="1">
      <alignment horizontal="center"/>
    </xf>
    <xf numFmtId="0" fontId="37" fillId="7" borderId="37" xfId="0" applyFont="1" applyFill="1" applyBorder="1" applyAlignment="1">
      <alignment horizontal="center"/>
    </xf>
    <xf numFmtId="0" fontId="37" fillId="7" borderId="38" xfId="0" applyFont="1" applyFill="1" applyBorder="1" applyAlignment="1">
      <alignment horizontal="center"/>
    </xf>
    <xf numFmtId="0" fontId="15" fillId="7" borderId="8" xfId="0" applyFont="1" applyFill="1" applyBorder="1" applyAlignment="1"/>
    <xf numFmtId="0" fontId="15" fillId="7" borderId="1" xfId="0" applyFont="1" applyFill="1" applyBorder="1" applyAlignment="1"/>
    <xf numFmtId="0" fontId="15" fillId="9" borderId="14" xfId="0" applyFont="1" applyFill="1" applyBorder="1" applyAlignment="1"/>
    <xf numFmtId="0" fontId="15" fillId="9" borderId="39" xfId="0" applyFont="1" applyFill="1" applyBorder="1" applyAlignment="1"/>
    <xf numFmtId="0" fontId="15" fillId="9" borderId="7" xfId="0" applyFont="1" applyFill="1" applyBorder="1" applyAlignment="1"/>
    <xf numFmtId="0" fontId="67" fillId="10" borderId="10" xfId="0" applyFont="1" applyFill="1" applyBorder="1" applyAlignment="1">
      <alignment horizontal="center"/>
    </xf>
    <xf numFmtId="0" fontId="67" fillId="10" borderId="0" xfId="0" applyFont="1" applyFill="1" applyAlignment="1">
      <alignment horizontal="center"/>
    </xf>
    <xf numFmtId="0" fontId="15" fillId="0" borderId="40" xfId="0" applyFont="1" applyBorder="1" applyAlignment="1">
      <alignment horizontal="right"/>
    </xf>
    <xf numFmtId="0" fontId="15" fillId="0" borderId="30" xfId="0" applyFont="1" applyBorder="1" applyAlignment="1">
      <alignment horizontal="right"/>
    </xf>
    <xf numFmtId="0" fontId="15" fillId="0" borderId="34" xfId="0" applyFont="1" applyBorder="1" applyAlignment="1">
      <alignment horizontal="right"/>
    </xf>
    <xf numFmtId="0" fontId="15" fillId="7" borderId="14" xfId="0" applyFont="1" applyFill="1" applyBorder="1" applyAlignment="1">
      <alignment horizontal="right"/>
    </xf>
    <xf numFmtId="0" fontId="15" fillId="7" borderId="39" xfId="0" applyFont="1" applyFill="1" applyBorder="1" applyAlignment="1">
      <alignment horizontal="right"/>
    </xf>
    <xf numFmtId="0" fontId="15" fillId="7" borderId="7" xfId="0" applyFont="1" applyFill="1" applyBorder="1" applyAlignment="1">
      <alignment horizontal="right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34" fillId="7" borderId="14" xfId="0" applyFont="1" applyFill="1" applyBorder="1" applyAlignment="1"/>
    <xf numFmtId="0" fontId="34" fillId="7" borderId="39" xfId="0" applyFont="1" applyFill="1" applyBorder="1" applyAlignment="1"/>
    <xf numFmtId="0" fontId="34" fillId="7" borderId="7" xfId="0" applyFont="1" applyFill="1" applyBorder="1" applyAlignment="1"/>
    <xf numFmtId="0" fontId="15" fillId="6" borderId="14" xfId="0" applyFont="1" applyFill="1" applyBorder="1" applyAlignment="1"/>
    <xf numFmtId="0" fontId="15" fillId="6" borderId="39" xfId="0" applyFont="1" applyFill="1" applyBorder="1" applyAlignment="1"/>
    <xf numFmtId="0" fontId="15" fillId="6" borderId="7" xfId="0" applyFont="1" applyFill="1" applyBorder="1" applyAlignment="1"/>
    <xf numFmtId="0" fontId="58" fillId="15" borderId="28" xfId="0" applyFont="1" applyFill="1" applyBorder="1" applyAlignment="1">
      <alignment horizontal="center" vertical="center"/>
    </xf>
    <xf numFmtId="0" fontId="31" fillId="15" borderId="28" xfId="0" applyFont="1" applyFill="1" applyBorder="1" applyAlignment="1">
      <alignment horizontal="center" vertical="center"/>
    </xf>
    <xf numFmtId="0" fontId="31" fillId="15" borderId="27" xfId="0" applyFont="1" applyFill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15" fillId="7" borderId="40" xfId="0" applyFont="1" applyFill="1" applyBorder="1" applyAlignment="1"/>
    <xf numFmtId="0" fontId="15" fillId="7" borderId="30" xfId="0" applyFont="1" applyFill="1" applyBorder="1" applyAlignment="1"/>
    <xf numFmtId="0" fontId="15" fillId="7" borderId="34" xfId="0" applyFont="1" applyFill="1" applyBorder="1" applyAlignment="1"/>
    <xf numFmtId="0" fontId="15" fillId="0" borderId="10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10" xfId="0" applyFont="1" applyBorder="1" applyAlignment="1">
      <alignment horizontal="right"/>
    </xf>
    <xf numFmtId="0" fontId="15" fillId="0" borderId="0" xfId="0" applyFont="1" applyAlignment="1">
      <alignment horizontal="right"/>
    </xf>
    <xf numFmtId="165" fontId="15" fillId="0" borderId="0" xfId="1" applyNumberFormat="1" applyFont="1" applyAlignment="1">
      <alignment horizontal="center"/>
    </xf>
    <xf numFmtId="0" fontId="15" fillId="10" borderId="14" xfId="0" applyFont="1" applyFill="1" applyBorder="1" applyAlignment="1"/>
    <xf numFmtId="0" fontId="15" fillId="10" borderId="39" xfId="0" applyFont="1" applyFill="1" applyBorder="1" applyAlignment="1"/>
    <xf numFmtId="0" fontId="15" fillId="10" borderId="7" xfId="0" applyFont="1" applyFill="1" applyBorder="1" applyAlignment="1"/>
    <xf numFmtId="0" fontId="15" fillId="16" borderId="10" xfId="0" applyFont="1" applyFill="1" applyBorder="1" applyAlignment="1">
      <alignment horizontal="center"/>
    </xf>
    <xf numFmtId="0" fontId="15" fillId="16" borderId="0" xfId="0" applyFont="1" applyFill="1" applyAlignment="1">
      <alignment horizontal="center"/>
    </xf>
    <xf numFmtId="0" fontId="50" fillId="0" borderId="10" xfId="0" applyFont="1" applyBorder="1" applyAlignment="1">
      <alignment horizontal="center"/>
    </xf>
    <xf numFmtId="0" fontId="50" fillId="0" borderId="0" xfId="0" applyFont="1" applyAlignment="1">
      <alignment horizontal="center"/>
    </xf>
    <xf numFmtId="0" fontId="25" fillId="9" borderId="0" xfId="0" applyFont="1" applyFill="1" applyBorder="1" applyAlignment="1">
      <alignment horizontal="center"/>
    </xf>
    <xf numFmtId="0" fontId="15" fillId="0" borderId="1" xfId="0" applyFont="1" applyBorder="1" applyAlignment="1"/>
    <xf numFmtId="0" fontId="9" fillId="0" borderId="63" xfId="0" applyFont="1" applyBorder="1" applyAlignment="1">
      <alignment horizontal="center" vertical="center"/>
    </xf>
    <xf numFmtId="0" fontId="9" fillId="0" borderId="62" xfId="0" applyFont="1" applyBorder="1" applyAlignment="1">
      <alignment horizontal="center" vertical="center"/>
    </xf>
    <xf numFmtId="0" fontId="9" fillId="0" borderId="64" xfId="0" applyFont="1" applyBorder="1" applyAlignment="1">
      <alignment horizontal="center" vertical="center"/>
    </xf>
    <xf numFmtId="0" fontId="15" fillId="6" borderId="1" xfId="0" applyFont="1" applyFill="1" applyBorder="1" applyAlignment="1"/>
    <xf numFmtId="0" fontId="34" fillId="0" borderId="14" xfId="0" applyFont="1" applyBorder="1" applyAlignment="1"/>
    <xf numFmtId="0" fontId="34" fillId="0" borderId="39" xfId="0" applyFont="1" applyBorder="1" applyAlignment="1"/>
    <xf numFmtId="0" fontId="34" fillId="0" borderId="7" xfId="0" applyFont="1" applyBorder="1" applyAlignment="1"/>
    <xf numFmtId="0" fontId="15" fillId="11" borderId="14" xfId="0" applyFont="1" applyFill="1" applyBorder="1" applyAlignment="1"/>
    <xf numFmtId="0" fontId="15" fillId="11" borderId="39" xfId="0" applyFont="1" applyFill="1" applyBorder="1" applyAlignment="1"/>
    <xf numFmtId="0" fontId="15" fillId="11" borderId="7" xfId="0" applyFont="1" applyFill="1" applyBorder="1" applyAlignment="1"/>
    <xf numFmtId="0" fontId="15" fillId="12" borderId="14" xfId="0" applyFont="1" applyFill="1" applyBorder="1" applyAlignment="1"/>
    <xf numFmtId="0" fontId="15" fillId="12" borderId="39" xfId="0" applyFont="1" applyFill="1" applyBorder="1" applyAlignment="1"/>
    <xf numFmtId="0" fontId="15" fillId="12" borderId="7" xfId="0" applyFont="1" applyFill="1" applyBorder="1" applyAlignment="1"/>
    <xf numFmtId="0" fontId="15" fillId="0" borderId="14" xfId="0" applyFont="1" applyFill="1" applyBorder="1" applyAlignment="1"/>
    <xf numFmtId="0" fontId="15" fillId="0" borderId="39" xfId="0" applyFont="1" applyFill="1" applyBorder="1" applyAlignment="1"/>
    <xf numFmtId="0" fontId="15" fillId="0" borderId="7" xfId="0" applyFont="1" applyFill="1" applyBorder="1" applyAlignment="1"/>
    <xf numFmtId="0" fontId="15" fillId="0" borderId="0" xfId="0" applyFont="1" applyBorder="1" applyAlignment="1">
      <alignment horizontal="right"/>
    </xf>
    <xf numFmtId="0" fontId="33" fillId="0" borderId="10" xfId="0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0" fontId="33" fillId="0" borderId="0" xfId="0" applyFont="1" applyAlignment="1">
      <alignment horizontal="center"/>
    </xf>
    <xf numFmtId="0" fontId="15" fillId="6" borderId="40" xfId="0" applyFont="1" applyFill="1" applyBorder="1" applyAlignment="1">
      <alignment horizontal="right"/>
    </xf>
    <xf numFmtId="0" fontId="15" fillId="6" borderId="30" xfId="0" applyFont="1" applyFill="1" applyBorder="1" applyAlignment="1">
      <alignment horizontal="right"/>
    </xf>
    <xf numFmtId="0" fontId="15" fillId="6" borderId="34" xfId="0" applyFont="1" applyFill="1" applyBorder="1" applyAlignment="1">
      <alignment horizontal="right"/>
    </xf>
    <xf numFmtId="0" fontId="15" fillId="9" borderId="40" xfId="0" applyFont="1" applyFill="1" applyBorder="1" applyAlignment="1">
      <alignment horizontal="right"/>
    </xf>
    <xf numFmtId="0" fontId="15" fillId="9" borderId="30" xfId="0" applyFont="1" applyFill="1" applyBorder="1" applyAlignment="1">
      <alignment horizontal="right"/>
    </xf>
    <xf numFmtId="0" fontId="15" fillId="9" borderId="34" xfId="0" applyFont="1" applyFill="1" applyBorder="1" applyAlignment="1">
      <alignment horizontal="right"/>
    </xf>
    <xf numFmtId="0" fontId="25" fillId="12" borderId="0" xfId="0" applyFont="1" applyFill="1" applyAlignment="1">
      <alignment horizontal="center"/>
    </xf>
    <xf numFmtId="0" fontId="22" fillId="0" borderId="29" xfId="0" applyFont="1" applyBorder="1" applyAlignment="1">
      <alignment horizontal="center"/>
    </xf>
    <xf numFmtId="0" fontId="22" fillId="0" borderId="28" xfId="0" applyFont="1" applyBorder="1" applyAlignment="1">
      <alignment horizontal="center"/>
    </xf>
    <xf numFmtId="0" fontId="22" fillId="0" borderId="27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15" fillId="0" borderId="41" xfId="0" applyFont="1" applyBorder="1" applyAlignment="1">
      <alignment horizontal="center"/>
    </xf>
    <xf numFmtId="0" fontId="15" fillId="0" borderId="42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22" fillId="0" borderId="29" xfId="0" applyFont="1" applyBorder="1" applyAlignment="1">
      <alignment horizontal="right"/>
    </xf>
    <xf numFmtId="0" fontId="22" fillId="0" borderId="28" xfId="0" applyFont="1" applyBorder="1" applyAlignment="1">
      <alignment horizontal="right"/>
    </xf>
    <xf numFmtId="0" fontId="22" fillId="0" borderId="27" xfId="0" applyFont="1" applyBorder="1" applyAlignment="1">
      <alignment horizontal="right"/>
    </xf>
    <xf numFmtId="0" fontId="29" fillId="14" borderId="29" xfId="0" applyFont="1" applyFill="1" applyBorder="1" applyAlignment="1">
      <alignment horizontal="center"/>
    </xf>
    <xf numFmtId="0" fontId="29" fillId="14" borderId="28" xfId="0" applyFont="1" applyFill="1" applyBorder="1" applyAlignment="1">
      <alignment horizontal="center"/>
    </xf>
    <xf numFmtId="0" fontId="29" fillId="14" borderId="27" xfId="0" applyFont="1" applyFill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46" xfId="0" applyFont="1" applyBorder="1" applyAlignment="1">
      <alignment horizontal="center" wrapText="1"/>
    </xf>
    <xf numFmtId="0" fontId="6" fillId="0" borderId="47" xfId="0" applyFont="1" applyBorder="1" applyAlignment="1">
      <alignment horizontal="center" wrapText="1"/>
    </xf>
    <xf numFmtId="0" fontId="6" fillId="0" borderId="40" xfId="0" applyFont="1" applyBorder="1" applyAlignment="1">
      <alignment horizontal="center" wrapText="1"/>
    </xf>
    <xf numFmtId="0" fontId="6" fillId="0" borderId="34" xfId="0" applyFont="1" applyBorder="1" applyAlignment="1">
      <alignment horizontal="center" wrapText="1"/>
    </xf>
    <xf numFmtId="0" fontId="0" fillId="0" borderId="62" xfId="0" applyBorder="1" applyAlignment="1">
      <alignment horizontal="center"/>
    </xf>
    <xf numFmtId="0" fontId="12" fillId="4" borderId="32" xfId="0" applyFont="1" applyFill="1" applyBorder="1" applyAlignment="1">
      <alignment horizontal="center" vertical="center" textRotation="90"/>
    </xf>
    <xf numFmtId="0" fontId="8" fillId="0" borderId="12" xfId="0" applyFont="1" applyBorder="1" applyAlignment="1">
      <alignment horizontal="right" vertical="center"/>
    </xf>
    <xf numFmtId="0" fontId="8" fillId="0" borderId="31" xfId="0" applyFont="1" applyBorder="1" applyAlignment="1">
      <alignment horizontal="right" vertical="center"/>
    </xf>
    <xf numFmtId="0" fontId="6" fillId="6" borderId="29" xfId="0" applyFont="1" applyFill="1" applyBorder="1" applyAlignment="1">
      <alignment horizontal="center"/>
    </xf>
    <xf numFmtId="0" fontId="6" fillId="6" borderId="27" xfId="0" applyFont="1" applyFill="1" applyBorder="1" applyAlignment="1">
      <alignment horizontal="center"/>
    </xf>
    <xf numFmtId="0" fontId="13" fillId="6" borderId="29" xfId="0" applyFont="1" applyFill="1" applyBorder="1" applyAlignment="1">
      <alignment horizontal="center"/>
    </xf>
    <xf numFmtId="0" fontId="13" fillId="6" borderId="28" xfId="0" applyFont="1" applyFill="1" applyBorder="1" applyAlignment="1">
      <alignment horizontal="center"/>
    </xf>
    <xf numFmtId="0" fontId="13" fillId="6" borderId="27" xfId="0" applyFont="1" applyFill="1" applyBorder="1" applyAlignment="1">
      <alignment horizontal="center"/>
    </xf>
    <xf numFmtId="0" fontId="13" fillId="7" borderId="29" xfId="0" applyFont="1" applyFill="1" applyBorder="1" applyAlignment="1">
      <alignment horizontal="center"/>
    </xf>
    <xf numFmtId="0" fontId="13" fillId="7" borderId="28" xfId="0" applyFont="1" applyFill="1" applyBorder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6" fillId="7" borderId="29" xfId="0" applyFont="1" applyFill="1" applyBorder="1" applyAlignment="1">
      <alignment horizontal="center"/>
    </xf>
    <xf numFmtId="0" fontId="6" fillId="7" borderId="27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3" fillId="4" borderId="32" xfId="0" applyFont="1" applyFill="1" applyBorder="1" applyAlignment="1">
      <alignment horizontal="center" vertical="center" textRotation="90"/>
    </xf>
    <xf numFmtId="43" fontId="10" fillId="0" borderId="29" xfId="1" applyFont="1" applyBorder="1" applyAlignment="1">
      <alignment horizontal="center" vertical="center"/>
    </xf>
    <xf numFmtId="43" fontId="10" fillId="0" borderId="28" xfId="1" applyFont="1" applyBorder="1" applyAlignment="1">
      <alignment horizontal="center" vertical="center"/>
    </xf>
    <xf numFmtId="43" fontId="10" fillId="0" borderId="27" xfId="1" applyFont="1" applyBorder="1" applyAlignment="1">
      <alignment horizontal="center" vertical="center"/>
    </xf>
    <xf numFmtId="43" fontId="37" fillId="0" borderId="29" xfId="1" applyFont="1" applyBorder="1" applyAlignment="1">
      <alignment horizontal="left"/>
    </xf>
    <xf numFmtId="43" fontId="37" fillId="0" borderId="28" xfId="1" applyFont="1" applyBorder="1" applyAlignment="1">
      <alignment horizontal="left"/>
    </xf>
    <xf numFmtId="43" fontId="37" fillId="0" borderId="27" xfId="1" applyFont="1" applyBorder="1" applyAlignment="1">
      <alignment horizontal="left"/>
    </xf>
    <xf numFmtId="0" fontId="2" fillId="0" borderId="24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4" fillId="3" borderId="29" xfId="0" applyFont="1" applyFill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/>
    </xf>
    <xf numFmtId="0" fontId="11" fillId="0" borderId="39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24" fillId="0" borderId="26" xfId="0" applyFont="1" applyBorder="1" applyAlignment="1">
      <alignment horizontal="center"/>
    </xf>
    <xf numFmtId="0" fontId="24" fillId="0" borderId="37" xfId="0" applyFont="1" applyBorder="1" applyAlignment="1">
      <alignment horizontal="center"/>
    </xf>
    <xf numFmtId="0" fontId="24" fillId="0" borderId="38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41" xfId="0" applyFont="1" applyBorder="1" applyAlignment="1">
      <alignment horizontal="center"/>
    </xf>
    <xf numFmtId="0" fontId="11" fillId="0" borderId="42" xfId="0" applyFont="1" applyBorder="1" applyAlignment="1">
      <alignment horizontal="center"/>
    </xf>
    <xf numFmtId="0" fontId="6" fillId="13" borderId="29" xfId="0" applyFont="1" applyFill="1" applyBorder="1" applyAlignment="1">
      <alignment horizontal="center"/>
    </xf>
    <xf numFmtId="0" fontId="6" fillId="13" borderId="27" xfId="0" applyFont="1" applyFill="1" applyBorder="1" applyAlignment="1">
      <alignment horizontal="center"/>
    </xf>
    <xf numFmtId="0" fontId="8" fillId="13" borderId="29" xfId="0" applyFont="1" applyFill="1" applyBorder="1" applyAlignment="1">
      <alignment horizontal="center"/>
    </xf>
    <xf numFmtId="0" fontId="8" fillId="13" borderId="28" xfId="0" applyFont="1" applyFill="1" applyBorder="1" applyAlignment="1">
      <alignment horizontal="center"/>
    </xf>
    <xf numFmtId="0" fontId="8" fillId="13" borderId="27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6" fillId="0" borderId="29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 wrapText="1"/>
    </xf>
    <xf numFmtId="0" fontId="22" fillId="0" borderId="38" xfId="0" applyFont="1" applyBorder="1" applyAlignment="1">
      <alignment horizontal="center" vertical="center" wrapText="1"/>
    </xf>
    <xf numFmtId="0" fontId="22" fillId="0" borderId="43" xfId="0" applyFont="1" applyBorder="1" applyAlignment="1">
      <alignment horizontal="center" vertical="center" wrapText="1"/>
    </xf>
    <xf numFmtId="0" fontId="22" fillId="0" borderId="44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/>
    </xf>
    <xf numFmtId="0" fontId="17" fillId="0" borderId="29" xfId="0" applyFont="1" applyBorder="1" applyAlignment="1">
      <alignment horizontal="center" vertical="center" wrapText="1"/>
    </xf>
    <xf numFmtId="0" fontId="17" fillId="0" borderId="27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6" fillId="0" borderId="1" xfId="0" applyFont="1" applyBorder="1" applyAlignment="1">
      <alignment horizontal="right" vertical="center" wrapText="1"/>
    </xf>
    <xf numFmtId="0" fontId="37" fillId="0" borderId="17" xfId="0" applyFont="1" applyBorder="1" applyAlignment="1">
      <alignment horizontal="center"/>
    </xf>
    <xf numFmtId="0" fontId="14" fillId="0" borderId="29" xfId="0" applyFont="1" applyBorder="1" applyAlignment="1">
      <alignment horizontal="center"/>
    </xf>
    <xf numFmtId="0" fontId="14" fillId="0" borderId="28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2" fillId="0" borderId="56" xfId="0" applyFont="1" applyFill="1" applyBorder="1" applyAlignment="1">
      <alignment horizontal="center"/>
    </xf>
    <xf numFmtId="0" fontId="2" fillId="0" borderId="50" xfId="0" applyFont="1" applyFill="1" applyBorder="1" applyAlignment="1">
      <alignment horizontal="center"/>
    </xf>
    <xf numFmtId="0" fontId="2" fillId="0" borderId="31" xfId="0" applyFont="1" applyFill="1" applyBorder="1" applyAlignment="1">
      <alignment horizontal="center"/>
    </xf>
    <xf numFmtId="0" fontId="11" fillId="0" borderId="46" xfId="0" applyFont="1" applyBorder="1" applyAlignment="1">
      <alignment horizontal="center"/>
    </xf>
    <xf numFmtId="0" fontId="11" fillId="0" borderId="57" xfId="0" applyFont="1" applyBorder="1" applyAlignment="1">
      <alignment horizontal="center"/>
    </xf>
    <xf numFmtId="0" fontId="11" fillId="0" borderId="54" xfId="0" applyFont="1" applyBorder="1" applyAlignment="1">
      <alignment horizontal="center"/>
    </xf>
    <xf numFmtId="0" fontId="11" fillId="0" borderId="52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38" fillId="0" borderId="0" xfId="0" applyFont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166" fontId="2" fillId="0" borderId="0" xfId="0" applyNumberFormat="1" applyFont="1" applyBorder="1" applyAlignment="1">
      <alignment horizontal="right" vertical="center" wrapText="1"/>
    </xf>
    <xf numFmtId="0" fontId="10" fillId="0" borderId="0" xfId="0" applyFont="1" applyAlignment="1">
      <alignment horizontal="center" vertical="center" wrapText="1"/>
    </xf>
    <xf numFmtId="0" fontId="33" fillId="19" borderId="16" xfId="0" applyFont="1" applyFill="1" applyBorder="1" applyAlignment="1">
      <alignment horizontal="center" vertical="center" wrapText="1"/>
    </xf>
    <xf numFmtId="0" fontId="33" fillId="19" borderId="42" xfId="0" applyFont="1" applyFill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33" fillId="0" borderId="29" xfId="0" applyFont="1" applyBorder="1" applyAlignment="1">
      <alignment horizontal="center"/>
    </xf>
    <xf numFmtId="0" fontId="33" fillId="0" borderId="27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49" fillId="20" borderId="39" xfId="0" applyFont="1" applyFill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0" fontId="33" fillId="0" borderId="38" xfId="0" applyFont="1" applyBorder="1" applyAlignment="1">
      <alignment horizontal="center" vertical="center"/>
    </xf>
    <xf numFmtId="0" fontId="48" fillId="19" borderId="6" xfId="0" applyFont="1" applyFill="1" applyBorder="1" applyAlignment="1">
      <alignment horizontal="center" vertical="center"/>
    </xf>
    <xf numFmtId="0" fontId="48" fillId="19" borderId="1" xfId="0" applyFont="1" applyFill="1" applyBorder="1" applyAlignment="1">
      <alignment horizontal="center" vertical="center"/>
    </xf>
    <xf numFmtId="0" fontId="33" fillId="19" borderId="1" xfId="0" applyFont="1" applyFill="1" applyBorder="1" applyAlignment="1">
      <alignment horizontal="center" vertical="center"/>
    </xf>
    <xf numFmtId="0" fontId="48" fillId="19" borderId="8" xfId="0" applyFont="1" applyFill="1" applyBorder="1" applyAlignment="1">
      <alignment horizontal="center" vertical="center"/>
    </xf>
    <xf numFmtId="0" fontId="33" fillId="19" borderId="40" xfId="0" applyFont="1" applyFill="1" applyBorder="1" applyAlignment="1">
      <alignment horizontal="center" vertical="center"/>
    </xf>
    <xf numFmtId="0" fontId="33" fillId="19" borderId="34" xfId="0" applyFont="1" applyFill="1" applyBorder="1" applyAlignment="1">
      <alignment horizontal="center" vertical="center"/>
    </xf>
    <xf numFmtId="0" fontId="33" fillId="19" borderId="65" xfId="0" applyFont="1" applyFill="1" applyBorder="1" applyAlignment="1">
      <alignment horizontal="center" vertical="center"/>
    </xf>
    <xf numFmtId="0" fontId="37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Q47"/>
  <sheetViews>
    <sheetView topLeftCell="B16" zoomScaleNormal="100" workbookViewId="0">
      <selection activeCell="F54" sqref="F54"/>
    </sheetView>
  </sheetViews>
  <sheetFormatPr defaultRowHeight="15" x14ac:dyDescent="0.25"/>
  <cols>
    <col min="1" max="9" width="9.140625" style="47"/>
    <col min="10" max="10" width="12.42578125" style="553" bestFit="1" customWidth="1"/>
    <col min="11" max="16384" width="9.140625" style="47"/>
  </cols>
  <sheetData>
    <row r="1" spans="5:15" x14ac:dyDescent="0.25">
      <c r="J1" s="553">
        <v>500</v>
      </c>
      <c r="K1" s="47">
        <v>4000</v>
      </c>
    </row>
    <row r="2" spans="5:15" x14ac:dyDescent="0.25">
      <c r="J2" s="553">
        <v>2000</v>
      </c>
      <c r="K2" s="47">
        <v>290</v>
      </c>
    </row>
    <row r="3" spans="5:15" x14ac:dyDescent="0.25">
      <c r="J3" s="553">
        <v>3000</v>
      </c>
      <c r="K3" s="47">
        <v>700</v>
      </c>
    </row>
    <row r="4" spans="5:15" x14ac:dyDescent="0.25">
      <c r="J4" s="553">
        <v>50</v>
      </c>
      <c r="K4" s="47">
        <v>3000</v>
      </c>
    </row>
    <row r="5" spans="5:15" x14ac:dyDescent="0.25">
      <c r="J5" s="553">
        <v>1000</v>
      </c>
      <c r="K5" s="47">
        <v>2000</v>
      </c>
    </row>
    <row r="6" spans="5:15" x14ac:dyDescent="0.25">
      <c r="J6" s="553">
        <v>1500</v>
      </c>
      <c r="K6" s="47">
        <v>20000</v>
      </c>
    </row>
    <row r="7" spans="5:15" x14ac:dyDescent="0.25">
      <c r="E7" s="47">
        <v>100</v>
      </c>
      <c r="F7" s="47">
        <v>180</v>
      </c>
      <c r="H7" s="47">
        <v>3000</v>
      </c>
      <c r="J7" s="553">
        <v>2000</v>
      </c>
      <c r="K7" s="47">
        <v>1000</v>
      </c>
      <c r="O7" s="47">
        <v>4200</v>
      </c>
    </row>
    <row r="8" spans="5:15" x14ac:dyDescent="0.25">
      <c r="E8" s="47">
        <v>540</v>
      </c>
      <c r="F8" s="47">
        <v>2130</v>
      </c>
      <c r="H8" s="47">
        <v>6000</v>
      </c>
      <c r="J8" s="553">
        <v>500</v>
      </c>
      <c r="K8" s="47">
        <v>20000</v>
      </c>
      <c r="O8" s="47">
        <v>2000</v>
      </c>
    </row>
    <row r="9" spans="5:15" x14ac:dyDescent="0.25">
      <c r="E9" s="47">
        <v>150</v>
      </c>
      <c r="F9" s="47">
        <v>100</v>
      </c>
      <c r="H9" s="47">
        <v>3000</v>
      </c>
      <c r="J9" s="553">
        <v>1000</v>
      </c>
      <c r="K9" s="47">
        <v>1900</v>
      </c>
      <c r="O9" s="47">
        <v>880</v>
      </c>
    </row>
    <row r="10" spans="5:15" x14ac:dyDescent="0.25">
      <c r="E10" s="47">
        <v>600</v>
      </c>
      <c r="F10" s="47">
        <v>2000</v>
      </c>
      <c r="H10" s="47">
        <v>600</v>
      </c>
      <c r="J10" s="553">
        <v>2000</v>
      </c>
      <c r="K10" s="47">
        <v>550</v>
      </c>
      <c r="O10" s="47">
        <v>500</v>
      </c>
    </row>
    <row r="11" spans="5:15" x14ac:dyDescent="0.25">
      <c r="E11" s="47">
        <v>200</v>
      </c>
      <c r="F11" s="47">
        <v>3600</v>
      </c>
      <c r="H11" s="47">
        <v>1500</v>
      </c>
      <c r="J11" s="553">
        <v>2000</v>
      </c>
      <c r="K11" s="47">
        <v>50</v>
      </c>
      <c r="O11" s="47">
        <v>290</v>
      </c>
    </row>
    <row r="12" spans="5:15" x14ac:dyDescent="0.25">
      <c r="E12" s="47">
        <v>40</v>
      </c>
      <c r="F12" s="47">
        <v>150</v>
      </c>
      <c r="H12" s="47">
        <v>1300</v>
      </c>
      <c r="J12" s="553">
        <v>5000</v>
      </c>
      <c r="K12" s="47">
        <v>200</v>
      </c>
      <c r="O12" s="47">
        <v>100</v>
      </c>
    </row>
    <row r="13" spans="5:15" x14ac:dyDescent="0.25">
      <c r="E13" s="47">
        <v>100</v>
      </c>
      <c r="F13" s="47">
        <v>500</v>
      </c>
      <c r="H13" s="47">
        <v>6500</v>
      </c>
      <c r="J13" s="553">
        <v>3000</v>
      </c>
      <c r="K13" s="47">
        <v>340</v>
      </c>
      <c r="O13" s="47">
        <v>110</v>
      </c>
    </row>
    <row r="14" spans="5:15" x14ac:dyDescent="0.25">
      <c r="E14" s="47">
        <v>1000</v>
      </c>
      <c r="F14" s="47">
        <v>50</v>
      </c>
      <c r="H14" s="47">
        <v>500</v>
      </c>
      <c r="J14" s="553">
        <v>3000</v>
      </c>
      <c r="K14" s="47">
        <v>3000</v>
      </c>
      <c r="O14" s="47">
        <v>200</v>
      </c>
    </row>
    <row r="15" spans="5:15" x14ac:dyDescent="0.25">
      <c r="E15" s="47">
        <v>400</v>
      </c>
      <c r="F15" s="47">
        <v>100</v>
      </c>
      <c r="H15" s="47">
        <v>500</v>
      </c>
      <c r="J15" s="553">
        <v>2000</v>
      </c>
      <c r="K15" s="47">
        <v>18000</v>
      </c>
      <c r="O15" s="47">
        <v>130</v>
      </c>
    </row>
    <row r="16" spans="5:15" x14ac:dyDescent="0.25">
      <c r="E16" s="47">
        <v>4000</v>
      </c>
      <c r="F16" s="47">
        <v>460</v>
      </c>
      <c r="H16" s="47">
        <v>500</v>
      </c>
      <c r="J16" s="553">
        <v>500</v>
      </c>
      <c r="K16" s="47">
        <v>2000</v>
      </c>
      <c r="O16" s="47">
        <v>4500</v>
      </c>
    </row>
    <row r="17" spans="5:17" x14ac:dyDescent="0.25">
      <c r="E17" s="47">
        <v>160</v>
      </c>
      <c r="F17" s="47">
        <v>2000</v>
      </c>
      <c r="H17" s="47">
        <v>400</v>
      </c>
      <c r="J17" s="553">
        <v>2000</v>
      </c>
      <c r="K17" s="47">
        <v>1200</v>
      </c>
      <c r="O17" s="47">
        <v>100</v>
      </c>
    </row>
    <row r="18" spans="5:17" x14ac:dyDescent="0.25">
      <c r="E18" s="47">
        <v>100</v>
      </c>
      <c r="F18" s="47">
        <v>50</v>
      </c>
      <c r="H18" s="47">
        <v>350</v>
      </c>
      <c r="J18" s="553">
        <v>8500</v>
      </c>
      <c r="K18" s="47">
        <v>500</v>
      </c>
      <c r="O18" s="47">
        <v>100</v>
      </c>
    </row>
    <row r="19" spans="5:17" x14ac:dyDescent="0.25">
      <c r="E19" s="47">
        <v>100</v>
      </c>
      <c r="F19" s="47">
        <v>200</v>
      </c>
      <c r="H19" s="47">
        <v>100</v>
      </c>
      <c r="J19" s="553">
        <v>1000</v>
      </c>
      <c r="O19" s="47">
        <v>2000</v>
      </c>
    </row>
    <row r="20" spans="5:17" x14ac:dyDescent="0.25">
      <c r="E20" s="47">
        <v>50</v>
      </c>
      <c r="F20" s="47">
        <v>300</v>
      </c>
      <c r="H20" s="47">
        <v>1000</v>
      </c>
      <c r="J20" s="553">
        <v>3025</v>
      </c>
      <c r="O20" s="47">
        <v>1000</v>
      </c>
    </row>
    <row r="21" spans="5:17" x14ac:dyDescent="0.25">
      <c r="E21" s="47">
        <v>100</v>
      </c>
      <c r="F21" s="47">
        <v>20</v>
      </c>
      <c r="H21" s="47">
        <v>1000</v>
      </c>
      <c r="J21" s="553">
        <v>7000</v>
      </c>
      <c r="O21" s="47">
        <v>1000</v>
      </c>
    </row>
    <row r="22" spans="5:17" x14ac:dyDescent="0.25">
      <c r="E22" s="47">
        <v>500</v>
      </c>
      <c r="F22" s="47">
        <v>2000</v>
      </c>
      <c r="H22" s="47">
        <v>3000</v>
      </c>
      <c r="J22" s="553">
        <v>5000</v>
      </c>
      <c r="O22" s="47">
        <v>50</v>
      </c>
    </row>
    <row r="23" spans="5:17" x14ac:dyDescent="0.25">
      <c r="E23" s="47">
        <v>1000</v>
      </c>
      <c r="F23" s="47">
        <v>2000</v>
      </c>
      <c r="H23" s="47">
        <v>200</v>
      </c>
      <c r="J23" s="553">
        <v>1000</v>
      </c>
      <c r="O23" s="47">
        <v>1100</v>
      </c>
    </row>
    <row r="24" spans="5:17" x14ac:dyDescent="0.25">
      <c r="E24" s="47">
        <v>1000</v>
      </c>
      <c r="F24" s="47">
        <v>1000</v>
      </c>
      <c r="H24" s="47">
        <v>17945</v>
      </c>
      <c r="J24" s="553">
        <v>5470</v>
      </c>
      <c r="O24" s="47">
        <v>400</v>
      </c>
    </row>
    <row r="25" spans="5:17" x14ac:dyDescent="0.25">
      <c r="E25" s="47">
        <v>800</v>
      </c>
      <c r="F25" s="47">
        <v>1000</v>
      </c>
      <c r="H25" s="47">
        <v>100</v>
      </c>
      <c r="J25" s="553">
        <v>550</v>
      </c>
      <c r="O25" s="47">
        <v>5110</v>
      </c>
    </row>
    <row r="26" spans="5:17" x14ac:dyDescent="0.25">
      <c r="E26" s="47">
        <v>100</v>
      </c>
      <c r="F26" s="47">
        <v>50</v>
      </c>
      <c r="H26" s="47">
        <v>100</v>
      </c>
      <c r="J26" s="553">
        <v>100</v>
      </c>
      <c r="O26" s="47">
        <v>5000</v>
      </c>
    </row>
    <row r="27" spans="5:17" x14ac:dyDescent="0.25">
      <c r="E27" s="47">
        <v>400</v>
      </c>
      <c r="F27" s="47">
        <v>3000</v>
      </c>
      <c r="H27" s="47">
        <v>120</v>
      </c>
      <c r="J27" s="553">
        <v>350</v>
      </c>
      <c r="K27" s="47" t="s">
        <v>1516</v>
      </c>
      <c r="O27" s="47">
        <v>100</v>
      </c>
    </row>
    <row r="28" spans="5:17" x14ac:dyDescent="0.25">
      <c r="E28" s="47">
        <v>5000</v>
      </c>
      <c r="F28" s="47">
        <v>1500</v>
      </c>
      <c r="H28" s="47">
        <v>200</v>
      </c>
      <c r="J28" s="553">
        <v>1650</v>
      </c>
      <c r="O28" s="47">
        <v>500</v>
      </c>
    </row>
    <row r="29" spans="5:17" x14ac:dyDescent="0.25">
      <c r="E29" s="47">
        <v>50</v>
      </c>
      <c r="F29" s="47">
        <v>1000</v>
      </c>
      <c r="H29" s="47">
        <v>330</v>
      </c>
      <c r="J29" s="553">
        <v>5000</v>
      </c>
      <c r="O29" s="47">
        <v>250</v>
      </c>
    </row>
    <row r="30" spans="5:17" x14ac:dyDescent="0.25">
      <c r="E30" s="47">
        <v>500</v>
      </c>
      <c r="F30" s="47">
        <v>100</v>
      </c>
      <c r="H30" s="47">
        <v>100</v>
      </c>
      <c r="J30" s="553">
        <v>4000</v>
      </c>
      <c r="O30" s="47">
        <v>500</v>
      </c>
    </row>
    <row r="31" spans="5:17" x14ac:dyDescent="0.25">
      <c r="E31" s="47">
        <v>450</v>
      </c>
      <c r="F31" s="47">
        <v>100</v>
      </c>
      <c r="H31" s="47">
        <v>100</v>
      </c>
      <c r="J31" s="553">
        <f>SUM(J1:J30)</f>
        <v>73695</v>
      </c>
      <c r="K31" s="47">
        <f>SUM(K1:K30)</f>
        <v>78730</v>
      </c>
      <c r="L31" s="556">
        <f>J31+K31</f>
        <v>152425</v>
      </c>
      <c r="N31" s="47">
        <v>50000</v>
      </c>
      <c r="O31" s="47">
        <v>1000</v>
      </c>
      <c r="Q31" s="47">
        <v>20000</v>
      </c>
    </row>
    <row r="32" spans="5:17" x14ac:dyDescent="0.25">
      <c r="E32" s="47">
        <v>250</v>
      </c>
      <c r="F32" s="47">
        <v>4326</v>
      </c>
      <c r="H32" s="47">
        <v>2000</v>
      </c>
      <c r="N32" s="47">
        <v>24925</v>
      </c>
      <c r="O32" s="47">
        <v>250</v>
      </c>
      <c r="Q32" s="47">
        <v>5000</v>
      </c>
    </row>
    <row r="33" spans="5:17" x14ac:dyDescent="0.25">
      <c r="E33" s="47">
        <v>2000</v>
      </c>
      <c r="F33" s="47">
        <f>SUM(F7:F32)</f>
        <v>27916</v>
      </c>
      <c r="H33" s="47">
        <v>2000</v>
      </c>
      <c r="N33" s="47">
        <v>99700</v>
      </c>
      <c r="O33" s="47">
        <v>20000</v>
      </c>
      <c r="Q33" s="47">
        <v>3000</v>
      </c>
    </row>
    <row r="34" spans="5:17" x14ac:dyDescent="0.25">
      <c r="E34" s="47">
        <v>80</v>
      </c>
      <c r="H34" s="47">
        <v>1000</v>
      </c>
      <c r="N34" s="47">
        <v>55672</v>
      </c>
      <c r="O34" s="47">
        <f>SUM(O7:O33)</f>
        <v>51370</v>
      </c>
      <c r="Q34" s="47">
        <v>2000</v>
      </c>
    </row>
    <row r="35" spans="5:17" x14ac:dyDescent="0.25">
      <c r="E35" s="47">
        <v>500</v>
      </c>
      <c r="H35" s="47">
        <v>100</v>
      </c>
      <c r="N35" s="47">
        <v>19940</v>
      </c>
      <c r="Q35" s="47">
        <v>7500</v>
      </c>
    </row>
    <row r="36" spans="5:17" x14ac:dyDescent="0.25">
      <c r="E36" s="47">
        <v>500</v>
      </c>
      <c r="H36" s="47">
        <v>1000</v>
      </c>
      <c r="N36" s="47">
        <v>55313</v>
      </c>
      <c r="Q36" s="47">
        <v>10000</v>
      </c>
    </row>
    <row r="37" spans="5:17" x14ac:dyDescent="0.25">
      <c r="E37" s="47">
        <v>500</v>
      </c>
      <c r="H37" s="47">
        <v>850</v>
      </c>
      <c r="N37" s="47">
        <v>29910</v>
      </c>
      <c r="Q37" s="47">
        <v>50000</v>
      </c>
    </row>
    <row r="38" spans="5:17" x14ac:dyDescent="0.25">
      <c r="E38" s="47">
        <v>170</v>
      </c>
      <c r="H38" s="47">
        <f>SUM(H7:H37)</f>
        <v>55395</v>
      </c>
      <c r="N38" s="47">
        <v>49850</v>
      </c>
      <c r="Q38" s="47">
        <v>10000</v>
      </c>
    </row>
    <row r="39" spans="5:17" x14ac:dyDescent="0.25">
      <c r="E39" s="47">
        <v>1000</v>
      </c>
      <c r="N39" s="47">
        <v>19940</v>
      </c>
      <c r="Q39" s="47">
        <v>500</v>
      </c>
    </row>
    <row r="40" spans="5:17" x14ac:dyDescent="0.25">
      <c r="E40" s="47">
        <v>1150</v>
      </c>
      <c r="N40" s="47">
        <v>34895</v>
      </c>
      <c r="Q40" s="47">
        <v>500</v>
      </c>
    </row>
    <row r="41" spans="5:17" x14ac:dyDescent="0.25">
      <c r="E41" s="47">
        <v>300</v>
      </c>
      <c r="N41" s="47">
        <v>49850</v>
      </c>
      <c r="Q41" s="47">
        <v>1080</v>
      </c>
    </row>
    <row r="42" spans="5:17" x14ac:dyDescent="0.25">
      <c r="E42" s="47">
        <v>100</v>
      </c>
      <c r="N42" s="47">
        <v>49850</v>
      </c>
      <c r="Q42" s="47">
        <v>1700</v>
      </c>
    </row>
    <row r="43" spans="5:17" x14ac:dyDescent="0.25">
      <c r="E43" s="47">
        <f>SUM(E7:E42)</f>
        <v>23990</v>
      </c>
      <c r="N43" s="47">
        <v>50000</v>
      </c>
      <c r="Q43" s="47">
        <v>50</v>
      </c>
    </row>
    <row r="44" spans="5:17" x14ac:dyDescent="0.25">
      <c r="N44" s="47">
        <f>SUM(N31:N43)</f>
        <v>589845</v>
      </c>
      <c r="Q44" s="47">
        <v>300</v>
      </c>
    </row>
    <row r="45" spans="5:17" x14ac:dyDescent="0.25">
      <c r="Q45" s="47">
        <v>3200</v>
      </c>
    </row>
    <row r="46" spans="5:17" x14ac:dyDescent="0.25">
      <c r="Q46" s="47">
        <v>200</v>
      </c>
    </row>
    <row r="47" spans="5:17" x14ac:dyDescent="0.25">
      <c r="Q47" s="47">
        <f>SUM(Q31:Q46)</f>
        <v>115030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opLeftCell="A40" workbookViewId="0">
      <selection activeCell="D55" sqref="D55"/>
    </sheetView>
  </sheetViews>
  <sheetFormatPr defaultRowHeight="15" x14ac:dyDescent="0.25"/>
  <cols>
    <col min="3" max="3" width="27.42578125" customWidth="1"/>
    <col min="4" max="4" width="9.140625" style="358"/>
    <col min="7" max="7" width="14.28515625" bestFit="1" customWidth="1"/>
  </cols>
  <sheetData>
    <row r="1" spans="1:7" ht="34.5" thickBot="1" x14ac:dyDescent="0.55000000000000004">
      <c r="A1" s="359">
        <v>1</v>
      </c>
      <c r="B1" s="725" t="s">
        <v>1070</v>
      </c>
      <c r="C1" s="726"/>
      <c r="D1" s="727" t="s">
        <v>264</v>
      </c>
      <c r="E1" s="728"/>
      <c r="F1" s="729"/>
      <c r="G1" s="45" t="s">
        <v>1069</v>
      </c>
    </row>
    <row r="2" spans="1:7" ht="38.25" thickBot="1" x14ac:dyDescent="0.3">
      <c r="A2" s="722" t="s">
        <v>1068</v>
      </c>
      <c r="B2" s="44" t="s">
        <v>125</v>
      </c>
      <c r="C2" s="31" t="s">
        <v>128</v>
      </c>
      <c r="D2" s="31" t="s">
        <v>134</v>
      </c>
      <c r="E2" s="31" t="s">
        <v>2</v>
      </c>
      <c r="F2" s="31" t="s">
        <v>127</v>
      </c>
      <c r="G2" s="43" t="s">
        <v>129</v>
      </c>
    </row>
    <row r="3" spans="1:7" ht="18.75" x14ac:dyDescent="0.3">
      <c r="A3" s="722"/>
      <c r="B3" s="42">
        <v>1</v>
      </c>
      <c r="C3" s="41" t="s">
        <v>1067</v>
      </c>
      <c r="D3" s="75" t="s">
        <v>268</v>
      </c>
      <c r="E3" s="41">
        <v>2400</v>
      </c>
      <c r="F3" s="40">
        <v>4</v>
      </c>
      <c r="G3" s="36">
        <f>E3/12*F3</f>
        <v>800</v>
      </c>
    </row>
    <row r="4" spans="1:7" ht="18.75" x14ac:dyDescent="0.3">
      <c r="A4" s="722"/>
      <c r="B4" s="42">
        <f t="shared" ref="B4:B27" si="0">B3+1</f>
        <v>2</v>
      </c>
      <c r="C4" s="41" t="s">
        <v>1066</v>
      </c>
      <c r="D4" s="75" t="s">
        <v>268</v>
      </c>
      <c r="E4" s="41">
        <v>8050</v>
      </c>
      <c r="F4" s="40">
        <v>3</v>
      </c>
      <c r="G4" s="36">
        <v>2112</v>
      </c>
    </row>
    <row r="5" spans="1:7" ht="18.75" x14ac:dyDescent="0.3">
      <c r="A5" s="722"/>
      <c r="B5" s="42">
        <f t="shared" si="0"/>
        <v>3</v>
      </c>
      <c r="C5" s="41" t="s">
        <v>1065</v>
      </c>
      <c r="D5" s="75" t="s">
        <v>268</v>
      </c>
      <c r="E5" s="41">
        <v>2100</v>
      </c>
      <c r="F5" s="40">
        <v>1</v>
      </c>
      <c r="G5" s="36">
        <f>E5*F5</f>
        <v>2100</v>
      </c>
    </row>
    <row r="6" spans="1:7" ht="18.75" x14ac:dyDescent="0.3">
      <c r="A6" s="722"/>
      <c r="B6" s="42">
        <f t="shared" si="0"/>
        <v>4</v>
      </c>
      <c r="C6" s="41" t="s">
        <v>1064</v>
      </c>
      <c r="D6" s="75" t="s">
        <v>268</v>
      </c>
      <c r="E6" s="41">
        <v>12200</v>
      </c>
      <c r="F6" s="40">
        <v>7</v>
      </c>
      <c r="G6" s="36">
        <v>7116</v>
      </c>
    </row>
    <row r="7" spans="1:7" ht="18.75" x14ac:dyDescent="0.3">
      <c r="A7" s="722"/>
      <c r="B7" s="42">
        <f t="shared" si="0"/>
        <v>5</v>
      </c>
      <c r="C7" s="38" t="s">
        <v>1063</v>
      </c>
      <c r="D7" s="261" t="s">
        <v>268</v>
      </c>
      <c r="E7" s="38">
        <v>1900</v>
      </c>
      <c r="F7" s="37">
        <v>1</v>
      </c>
      <c r="G7" s="36">
        <f t="shared" ref="G7:G13" si="1">E7*F7</f>
        <v>1900</v>
      </c>
    </row>
    <row r="8" spans="1:7" ht="18.75" x14ac:dyDescent="0.3">
      <c r="A8" s="722"/>
      <c r="B8" s="42">
        <f t="shared" si="0"/>
        <v>6</v>
      </c>
      <c r="C8" s="38" t="s">
        <v>269</v>
      </c>
      <c r="D8" s="261"/>
      <c r="E8" s="38">
        <v>700</v>
      </c>
      <c r="F8" s="37">
        <v>2</v>
      </c>
      <c r="G8" s="36">
        <f t="shared" si="1"/>
        <v>1400</v>
      </c>
    </row>
    <row r="9" spans="1:7" ht="18.75" x14ac:dyDescent="0.3">
      <c r="A9" s="722"/>
      <c r="B9" s="42">
        <f t="shared" si="0"/>
        <v>7</v>
      </c>
      <c r="C9" s="38" t="s">
        <v>267</v>
      </c>
      <c r="D9" s="261"/>
      <c r="E9" s="38">
        <v>3850</v>
      </c>
      <c r="F9" s="37">
        <v>2</v>
      </c>
      <c r="G9" s="36">
        <f t="shared" si="1"/>
        <v>7700</v>
      </c>
    </row>
    <row r="10" spans="1:7" ht="18.75" x14ac:dyDescent="0.3">
      <c r="A10" s="722"/>
      <c r="B10" s="42">
        <f t="shared" si="0"/>
        <v>8</v>
      </c>
      <c r="C10" s="38" t="s">
        <v>270</v>
      </c>
      <c r="D10" s="261"/>
      <c r="E10" s="38">
        <v>1040</v>
      </c>
      <c r="F10" s="37">
        <v>2</v>
      </c>
      <c r="G10" s="36">
        <f t="shared" si="1"/>
        <v>2080</v>
      </c>
    </row>
    <row r="11" spans="1:7" ht="18.75" x14ac:dyDescent="0.3">
      <c r="A11" s="722"/>
      <c r="B11" s="42">
        <f t="shared" si="0"/>
        <v>9</v>
      </c>
      <c r="C11" s="38" t="s">
        <v>272</v>
      </c>
      <c r="D11" s="261"/>
      <c r="E11" s="38">
        <v>440</v>
      </c>
      <c r="F11" s="37">
        <v>2</v>
      </c>
      <c r="G11" s="36">
        <f t="shared" si="1"/>
        <v>880</v>
      </c>
    </row>
    <row r="12" spans="1:7" ht="18.75" x14ac:dyDescent="0.3">
      <c r="A12" s="722"/>
      <c r="B12" s="42">
        <f t="shared" si="0"/>
        <v>10</v>
      </c>
      <c r="C12" s="38" t="s">
        <v>1062</v>
      </c>
      <c r="D12" s="261"/>
      <c r="E12" s="38">
        <v>400</v>
      </c>
      <c r="F12" s="37">
        <v>2</v>
      </c>
      <c r="G12" s="36">
        <f t="shared" si="1"/>
        <v>800</v>
      </c>
    </row>
    <row r="13" spans="1:7" ht="18.75" x14ac:dyDescent="0.3">
      <c r="A13" s="722"/>
      <c r="B13" s="42">
        <f t="shared" si="0"/>
        <v>11</v>
      </c>
      <c r="C13" s="38" t="s">
        <v>266</v>
      </c>
      <c r="D13" s="261"/>
      <c r="E13" s="38">
        <v>300</v>
      </c>
      <c r="F13" s="37">
        <v>3</v>
      </c>
      <c r="G13" s="36">
        <f t="shared" si="1"/>
        <v>900</v>
      </c>
    </row>
    <row r="14" spans="1:7" ht="18.75" x14ac:dyDescent="0.3">
      <c r="A14" s="722"/>
      <c r="B14" s="42">
        <f t="shared" si="0"/>
        <v>12</v>
      </c>
      <c r="C14" s="38" t="s">
        <v>1061</v>
      </c>
      <c r="D14" s="261"/>
      <c r="E14" s="38">
        <v>9300</v>
      </c>
      <c r="F14" s="37">
        <v>2</v>
      </c>
      <c r="G14" s="36">
        <v>1550</v>
      </c>
    </row>
    <row r="15" spans="1:7" ht="18.75" x14ac:dyDescent="0.3">
      <c r="A15" s="722"/>
      <c r="B15" s="42">
        <f t="shared" si="0"/>
        <v>13</v>
      </c>
      <c r="C15" s="38" t="s">
        <v>1060</v>
      </c>
      <c r="D15" s="261"/>
      <c r="E15" s="38">
        <v>1500</v>
      </c>
      <c r="F15" s="37">
        <v>5</v>
      </c>
      <c r="G15" s="36">
        <f>E15/12*F15</f>
        <v>625</v>
      </c>
    </row>
    <row r="16" spans="1:7" ht="18.75" x14ac:dyDescent="0.3">
      <c r="A16" s="722"/>
      <c r="B16" s="42">
        <f t="shared" si="0"/>
        <v>14</v>
      </c>
      <c r="C16" s="38" t="s">
        <v>1059</v>
      </c>
      <c r="D16" s="261"/>
      <c r="E16" s="38">
        <v>8000</v>
      </c>
      <c r="F16" s="37">
        <v>2</v>
      </c>
      <c r="G16" s="36">
        <v>1333</v>
      </c>
    </row>
    <row r="17" spans="1:7" ht="18.75" x14ac:dyDescent="0.3">
      <c r="A17" s="722"/>
      <c r="B17" s="42">
        <f t="shared" si="0"/>
        <v>15</v>
      </c>
      <c r="C17" s="38" t="s">
        <v>1058</v>
      </c>
      <c r="D17" s="261"/>
      <c r="E17" s="38">
        <v>5000</v>
      </c>
      <c r="F17" s="37">
        <v>5</v>
      </c>
      <c r="G17" s="36">
        <v>2083</v>
      </c>
    </row>
    <row r="18" spans="1:7" ht="18.75" x14ac:dyDescent="0.3">
      <c r="A18" s="722"/>
      <c r="B18" s="42">
        <f t="shared" si="0"/>
        <v>16</v>
      </c>
      <c r="C18" s="38" t="s">
        <v>1057</v>
      </c>
      <c r="D18" s="261"/>
      <c r="E18" s="38">
        <v>5000</v>
      </c>
      <c r="F18" s="37">
        <v>5</v>
      </c>
      <c r="G18" s="36">
        <v>2083</v>
      </c>
    </row>
    <row r="19" spans="1:7" ht="18.75" x14ac:dyDescent="0.3">
      <c r="A19" s="722"/>
      <c r="B19" s="42">
        <f t="shared" si="0"/>
        <v>17</v>
      </c>
      <c r="C19" s="38" t="s">
        <v>1056</v>
      </c>
      <c r="D19" s="261"/>
      <c r="E19" s="38">
        <v>1370</v>
      </c>
      <c r="F19" s="37">
        <v>3</v>
      </c>
      <c r="G19" s="36">
        <v>342</v>
      </c>
    </row>
    <row r="20" spans="1:7" ht="18.75" x14ac:dyDescent="0.3">
      <c r="A20" s="722"/>
      <c r="B20" s="42">
        <f t="shared" si="0"/>
        <v>18</v>
      </c>
      <c r="C20" s="38" t="s">
        <v>1055</v>
      </c>
      <c r="D20" s="261"/>
      <c r="E20" s="38">
        <v>3560</v>
      </c>
      <c r="F20" s="37">
        <v>3</v>
      </c>
      <c r="G20" s="36">
        <v>890</v>
      </c>
    </row>
    <row r="21" spans="1:7" ht="18.75" x14ac:dyDescent="0.3">
      <c r="A21" s="722"/>
      <c r="B21" s="42">
        <f t="shared" si="0"/>
        <v>19</v>
      </c>
      <c r="C21" s="38" t="s">
        <v>1054</v>
      </c>
      <c r="D21" s="261"/>
      <c r="E21" s="38">
        <v>900</v>
      </c>
      <c r="F21" s="37">
        <v>5</v>
      </c>
      <c r="G21" s="36">
        <v>375</v>
      </c>
    </row>
    <row r="22" spans="1:7" ht="18.75" x14ac:dyDescent="0.3">
      <c r="A22" s="722"/>
      <c r="B22" s="42">
        <f t="shared" si="0"/>
        <v>20</v>
      </c>
      <c r="C22" s="38" t="s">
        <v>271</v>
      </c>
      <c r="D22" s="261"/>
      <c r="E22" s="38">
        <v>1800</v>
      </c>
      <c r="F22" s="37">
        <v>6</v>
      </c>
      <c r="G22" s="36">
        <v>900</v>
      </c>
    </row>
    <row r="23" spans="1:7" ht="18.75" x14ac:dyDescent="0.3">
      <c r="A23" s="722"/>
      <c r="B23" s="42">
        <f t="shared" si="0"/>
        <v>21</v>
      </c>
      <c r="C23" s="38" t="s">
        <v>1053</v>
      </c>
      <c r="D23" s="261"/>
      <c r="E23" s="38">
        <v>900</v>
      </c>
      <c r="F23" s="37">
        <v>5</v>
      </c>
      <c r="G23" s="36">
        <v>375</v>
      </c>
    </row>
    <row r="24" spans="1:7" ht="18.75" x14ac:dyDescent="0.3">
      <c r="A24" s="722"/>
      <c r="B24" s="42">
        <f t="shared" si="0"/>
        <v>22</v>
      </c>
      <c r="C24" s="38" t="s">
        <v>1052</v>
      </c>
      <c r="D24" s="261"/>
      <c r="E24" s="38">
        <v>1600</v>
      </c>
      <c r="F24" s="37">
        <v>2</v>
      </c>
      <c r="G24" s="36">
        <v>266</v>
      </c>
    </row>
    <row r="25" spans="1:7" ht="18.75" x14ac:dyDescent="0.3">
      <c r="A25" s="722"/>
      <c r="B25" s="42">
        <f t="shared" si="0"/>
        <v>23</v>
      </c>
      <c r="C25" s="38" t="s">
        <v>1051</v>
      </c>
      <c r="D25" s="261"/>
      <c r="E25" s="38">
        <v>1800</v>
      </c>
      <c r="F25" s="37">
        <v>3</v>
      </c>
      <c r="G25" s="36">
        <v>450</v>
      </c>
    </row>
    <row r="26" spans="1:7" ht="18.75" x14ac:dyDescent="0.3">
      <c r="A26" s="722"/>
      <c r="B26" s="42">
        <f t="shared" si="0"/>
        <v>24</v>
      </c>
      <c r="C26" s="38" t="s">
        <v>1050</v>
      </c>
      <c r="D26" s="261"/>
      <c r="E26" s="38">
        <v>800</v>
      </c>
      <c r="F26" s="37">
        <v>3</v>
      </c>
      <c r="G26" s="36">
        <v>200</v>
      </c>
    </row>
    <row r="27" spans="1:7" ht="18.75" x14ac:dyDescent="0.3">
      <c r="A27" s="722"/>
      <c r="B27" s="42">
        <f t="shared" si="0"/>
        <v>25</v>
      </c>
      <c r="C27" s="38" t="s">
        <v>1049</v>
      </c>
      <c r="D27" s="261"/>
      <c r="E27" s="38">
        <v>3000</v>
      </c>
      <c r="F27" s="37">
        <v>0.5</v>
      </c>
      <c r="G27" s="36">
        <v>1500</v>
      </c>
    </row>
    <row r="28" spans="1:7" ht="24" thickBot="1" x14ac:dyDescent="0.35">
      <c r="A28" s="722"/>
      <c r="B28" s="35"/>
      <c r="C28" s="723" t="s">
        <v>129</v>
      </c>
      <c r="D28" s="724"/>
      <c r="E28" s="34">
        <f>SUM(E3:E27)</f>
        <v>77910</v>
      </c>
      <c r="F28" s="33"/>
      <c r="G28" s="361">
        <f>SUM(G3:G27)</f>
        <v>40760</v>
      </c>
    </row>
    <row r="30" spans="1:7" ht="15.75" thickBot="1" x14ac:dyDescent="0.3"/>
    <row r="31" spans="1:7" ht="34.5" thickBot="1" x14ac:dyDescent="0.55000000000000004">
      <c r="A31" s="541">
        <v>2</v>
      </c>
      <c r="B31" s="725" t="s">
        <v>1048</v>
      </c>
      <c r="C31" s="726"/>
      <c r="D31" s="727" t="s">
        <v>264</v>
      </c>
      <c r="E31" s="728"/>
      <c r="F31" s="729"/>
      <c r="G31" s="45" t="s">
        <v>1047</v>
      </c>
    </row>
    <row r="32" spans="1:7" ht="15.75" thickBot="1" x14ac:dyDescent="0.3">
      <c r="B32" s="721"/>
      <c r="C32" s="721"/>
      <c r="D32" s="721"/>
      <c r="E32" s="721"/>
      <c r="F32" s="721"/>
      <c r="G32" s="721"/>
    </row>
    <row r="33" spans="1:10" ht="15.75" thickBot="1" x14ac:dyDescent="0.3">
      <c r="B33" s="360"/>
      <c r="C33" s="360"/>
      <c r="D33" s="360"/>
      <c r="E33" s="360"/>
      <c r="F33" s="360"/>
      <c r="G33" s="360"/>
    </row>
    <row r="34" spans="1:10" ht="15.75" thickBot="1" x14ac:dyDescent="0.3">
      <c r="B34" s="360"/>
      <c r="C34" s="360"/>
      <c r="D34" s="360"/>
      <c r="E34" s="360"/>
      <c r="F34" s="360"/>
      <c r="G34" s="360"/>
    </row>
    <row r="35" spans="1:10" ht="38.25" thickBot="1" x14ac:dyDescent="0.3">
      <c r="A35" s="722" t="s">
        <v>135</v>
      </c>
      <c r="B35" s="44" t="s">
        <v>125</v>
      </c>
      <c r="C35" s="31" t="s">
        <v>128</v>
      </c>
      <c r="D35" s="31" t="s">
        <v>134</v>
      </c>
      <c r="E35" s="31" t="s">
        <v>2</v>
      </c>
      <c r="F35" s="31" t="s">
        <v>127</v>
      </c>
      <c r="G35" s="43" t="s">
        <v>129</v>
      </c>
    </row>
    <row r="36" spans="1:10" ht="18.75" x14ac:dyDescent="0.3">
      <c r="A36" s="722"/>
      <c r="B36" s="42">
        <v>1</v>
      </c>
      <c r="C36" s="41" t="s">
        <v>265</v>
      </c>
      <c r="D36" s="75" t="s">
        <v>268</v>
      </c>
      <c r="E36" s="41">
        <v>1500</v>
      </c>
      <c r="F36" s="40">
        <v>0.5</v>
      </c>
      <c r="G36" s="36">
        <f>E36*F36</f>
        <v>750</v>
      </c>
    </row>
    <row r="37" spans="1:10" ht="18.75" x14ac:dyDescent="0.3">
      <c r="A37" s="722"/>
      <c r="B37" s="42">
        <f t="shared" ref="B37:B46" si="2">B36+1</f>
        <v>2</v>
      </c>
      <c r="C37" s="41" t="s">
        <v>94</v>
      </c>
      <c r="D37" s="75" t="s">
        <v>268</v>
      </c>
      <c r="E37" s="41">
        <v>1400</v>
      </c>
      <c r="F37" s="40">
        <v>8</v>
      </c>
      <c r="G37" s="36">
        <v>933</v>
      </c>
    </row>
    <row r="38" spans="1:10" ht="18.75" x14ac:dyDescent="0.3">
      <c r="A38" s="722"/>
      <c r="B38" s="42">
        <f t="shared" si="2"/>
        <v>3</v>
      </c>
      <c r="C38" s="41" t="s">
        <v>266</v>
      </c>
      <c r="D38" s="75" t="s">
        <v>268</v>
      </c>
      <c r="E38" s="41">
        <v>1388</v>
      </c>
      <c r="F38" s="40">
        <v>3</v>
      </c>
      <c r="G38" s="36">
        <f>E38*F38</f>
        <v>4164</v>
      </c>
    </row>
    <row r="39" spans="1:10" ht="18.75" x14ac:dyDescent="0.3">
      <c r="A39" s="722"/>
      <c r="B39" s="42">
        <f t="shared" si="2"/>
        <v>4</v>
      </c>
      <c r="C39" s="41" t="s">
        <v>1046</v>
      </c>
      <c r="D39" s="75" t="s">
        <v>268</v>
      </c>
      <c r="E39" s="41">
        <v>12600</v>
      </c>
      <c r="F39" s="40">
        <v>5</v>
      </c>
      <c r="G39" s="36">
        <v>5250</v>
      </c>
    </row>
    <row r="40" spans="1:10" ht="18.75" x14ac:dyDescent="0.3">
      <c r="A40" s="722"/>
      <c r="B40" s="42">
        <f t="shared" si="2"/>
        <v>5</v>
      </c>
      <c r="C40" s="41" t="s">
        <v>1045</v>
      </c>
      <c r="D40" s="75" t="s">
        <v>268</v>
      </c>
      <c r="E40" s="41">
        <v>200</v>
      </c>
      <c r="F40" s="40">
        <v>2</v>
      </c>
      <c r="G40" s="36">
        <f>E40*F40</f>
        <v>400</v>
      </c>
    </row>
    <row r="41" spans="1:10" ht="18.75" x14ac:dyDescent="0.3">
      <c r="A41" s="722"/>
      <c r="B41" s="42">
        <f t="shared" si="2"/>
        <v>6</v>
      </c>
      <c r="C41" s="38" t="s">
        <v>12</v>
      </c>
      <c r="D41" s="261" t="s">
        <v>268</v>
      </c>
      <c r="E41" s="38">
        <v>12600</v>
      </c>
      <c r="F41" s="37">
        <v>0.5</v>
      </c>
      <c r="G41" s="36">
        <f>E41*F41</f>
        <v>6300</v>
      </c>
    </row>
    <row r="42" spans="1:10" ht="18.75" x14ac:dyDescent="0.3">
      <c r="A42" s="722"/>
      <c r="B42" s="42">
        <f t="shared" si="2"/>
        <v>7</v>
      </c>
      <c r="C42" s="38" t="s">
        <v>1044</v>
      </c>
      <c r="D42" s="261" t="s">
        <v>268</v>
      </c>
      <c r="E42" s="38">
        <v>5700</v>
      </c>
      <c r="F42" s="37">
        <v>7</v>
      </c>
      <c r="G42" s="36">
        <v>3325</v>
      </c>
    </row>
    <row r="43" spans="1:10" ht="18.75" x14ac:dyDescent="0.3">
      <c r="A43" s="722"/>
      <c r="B43" s="42">
        <f t="shared" si="2"/>
        <v>8</v>
      </c>
      <c r="C43" s="38" t="s">
        <v>108</v>
      </c>
      <c r="D43" s="261" t="s">
        <v>268</v>
      </c>
      <c r="E43" s="38">
        <v>600</v>
      </c>
      <c r="F43" s="37">
        <v>5</v>
      </c>
      <c r="G43" s="36">
        <f>E43/12*F43</f>
        <v>250</v>
      </c>
    </row>
    <row r="44" spans="1:10" ht="18.75" x14ac:dyDescent="0.3">
      <c r="A44" s="722"/>
      <c r="B44" s="42">
        <f t="shared" si="2"/>
        <v>9</v>
      </c>
      <c r="C44" s="38" t="s">
        <v>267</v>
      </c>
      <c r="D44" s="261" t="s">
        <v>268</v>
      </c>
      <c r="E44" s="38">
        <v>860</v>
      </c>
      <c r="F44" s="37">
        <v>2</v>
      </c>
      <c r="G44" s="36">
        <f>E44*F44</f>
        <v>1720</v>
      </c>
      <c r="J44" t="s">
        <v>715</v>
      </c>
    </row>
    <row r="45" spans="1:10" ht="18.75" x14ac:dyDescent="0.3">
      <c r="A45" s="722"/>
      <c r="B45" s="42">
        <f t="shared" si="2"/>
        <v>10</v>
      </c>
      <c r="C45" s="38" t="s">
        <v>1043</v>
      </c>
      <c r="D45" s="261" t="s">
        <v>268</v>
      </c>
      <c r="E45" s="38">
        <v>5500</v>
      </c>
      <c r="F45" s="37">
        <v>1</v>
      </c>
      <c r="G45" s="36">
        <f>E45*F45</f>
        <v>5500</v>
      </c>
    </row>
    <row r="46" spans="1:10" ht="18.75" x14ac:dyDescent="0.3">
      <c r="A46" s="722"/>
      <c r="B46" s="42">
        <f t="shared" si="2"/>
        <v>11</v>
      </c>
      <c r="C46" s="38" t="s">
        <v>1042</v>
      </c>
      <c r="D46" s="261" t="s">
        <v>268</v>
      </c>
      <c r="E46" s="38">
        <v>1000</v>
      </c>
      <c r="F46" s="37">
        <v>8</v>
      </c>
      <c r="G46" s="36">
        <v>666</v>
      </c>
    </row>
    <row r="47" spans="1:10" ht="18.75" x14ac:dyDescent="0.3">
      <c r="A47" s="722"/>
      <c r="B47" s="42"/>
      <c r="C47" s="38"/>
      <c r="D47" s="261"/>
      <c r="E47" s="38"/>
      <c r="F47" s="37"/>
      <c r="G47" s="36"/>
    </row>
    <row r="48" spans="1:10" ht="24" thickBot="1" x14ac:dyDescent="0.35">
      <c r="A48" s="722"/>
      <c r="B48" s="35"/>
      <c r="C48" s="723" t="s">
        <v>129</v>
      </c>
      <c r="D48" s="724"/>
      <c r="E48" s="34">
        <f>SUM(E36:E47)</f>
        <v>43348</v>
      </c>
      <c r="F48" s="33"/>
      <c r="G48" s="81">
        <f>SUM(G36:G47)</f>
        <v>29258</v>
      </c>
    </row>
    <row r="50" spans="3:4" ht="15.75" thickBot="1" x14ac:dyDescent="0.3"/>
    <row r="51" spans="3:4" ht="18.75" x14ac:dyDescent="0.3">
      <c r="C51" s="77">
        <f>G48</f>
        <v>29258</v>
      </c>
      <c r="D51" s="78" t="s">
        <v>274</v>
      </c>
    </row>
    <row r="52" spans="3:4" ht="19.5" thickBot="1" x14ac:dyDescent="0.35">
      <c r="C52" s="79">
        <f>20500+600</f>
        <v>21100</v>
      </c>
      <c r="D52" s="80" t="s">
        <v>275</v>
      </c>
    </row>
    <row r="53" spans="3:4" x14ac:dyDescent="0.25">
      <c r="C53">
        <f>C51-C52</f>
        <v>8158</v>
      </c>
      <c r="D53" s="358" t="s">
        <v>273</v>
      </c>
    </row>
    <row r="54" spans="3:4" x14ac:dyDescent="0.25">
      <c r="C54">
        <v>8158</v>
      </c>
      <c r="D54" s="358" t="s">
        <v>1041</v>
      </c>
    </row>
    <row r="55" spans="3:4" x14ac:dyDescent="0.25">
      <c r="C55" t="s">
        <v>1040</v>
      </c>
    </row>
  </sheetData>
  <mergeCells count="9">
    <mergeCell ref="B32:G32"/>
    <mergeCell ref="A35:A48"/>
    <mergeCell ref="C48:D48"/>
    <mergeCell ref="B1:C1"/>
    <mergeCell ref="D1:F1"/>
    <mergeCell ref="A2:A28"/>
    <mergeCell ref="C28:D28"/>
    <mergeCell ref="B31:C31"/>
    <mergeCell ref="D31:F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13" workbookViewId="0">
      <selection activeCell="E31" sqref="E31"/>
    </sheetView>
  </sheetViews>
  <sheetFormatPr defaultRowHeight="15" x14ac:dyDescent="0.25"/>
  <cols>
    <col min="2" max="2" width="9.42578125" bestFit="1" customWidth="1"/>
    <col min="3" max="3" width="24.140625" bestFit="1" customWidth="1"/>
    <col min="4" max="5" width="18.42578125" customWidth="1"/>
    <col min="6" max="6" width="9.140625" bestFit="1" customWidth="1"/>
    <col min="7" max="7" width="16.7109375" bestFit="1" customWidth="1"/>
  </cols>
  <sheetData>
    <row r="1" spans="1:7" ht="15.75" thickBot="1" x14ac:dyDescent="0.3"/>
    <row r="2" spans="1:7" ht="34.5" thickBot="1" x14ac:dyDescent="0.55000000000000004">
      <c r="A2" s="359">
        <v>1</v>
      </c>
      <c r="B2" s="733" t="s">
        <v>1091</v>
      </c>
      <c r="C2" s="734"/>
      <c r="D2" s="730" t="s">
        <v>1081</v>
      </c>
      <c r="E2" s="731"/>
      <c r="F2" s="732"/>
      <c r="G2" s="363">
        <v>42814</v>
      </c>
    </row>
    <row r="3" spans="1:7" ht="15.75" thickBot="1" x14ac:dyDescent="0.3">
      <c r="B3" s="721"/>
      <c r="C3" s="721"/>
      <c r="D3" s="721"/>
      <c r="E3" s="721"/>
      <c r="F3" s="721"/>
      <c r="G3" s="721"/>
    </row>
    <row r="4" spans="1:7" ht="38.25" thickBot="1" x14ac:dyDescent="0.3">
      <c r="A4" s="722" t="s">
        <v>1090</v>
      </c>
      <c r="B4" s="44" t="s">
        <v>125</v>
      </c>
      <c r="C4" s="31" t="s">
        <v>128</v>
      </c>
      <c r="D4" s="31" t="s">
        <v>134</v>
      </c>
      <c r="E4" s="31" t="s">
        <v>2</v>
      </c>
      <c r="F4" s="31" t="s">
        <v>127</v>
      </c>
      <c r="G4" s="43" t="s">
        <v>129</v>
      </c>
    </row>
    <row r="5" spans="1:7" ht="18.75" x14ac:dyDescent="0.3">
      <c r="A5" s="722"/>
      <c r="B5" s="42">
        <v>1</v>
      </c>
      <c r="C5" s="41" t="s">
        <v>1089</v>
      </c>
      <c r="D5" s="41" t="s">
        <v>132</v>
      </c>
      <c r="E5" s="41">
        <v>248</v>
      </c>
      <c r="F5" s="40">
        <v>1.5</v>
      </c>
      <c r="G5" s="36">
        <f t="shared" ref="G5:G14" si="0">E5*F5</f>
        <v>372</v>
      </c>
    </row>
    <row r="6" spans="1:7" ht="18.75" x14ac:dyDescent="0.3">
      <c r="A6" s="722"/>
      <c r="B6" s="39">
        <f t="shared" ref="B6:B14" si="1">B5+1</f>
        <v>2</v>
      </c>
      <c r="C6" s="38" t="s">
        <v>1088</v>
      </c>
      <c r="D6" s="38" t="s">
        <v>132</v>
      </c>
      <c r="E6" s="38">
        <v>5590</v>
      </c>
      <c r="F6" s="37">
        <v>1.75</v>
      </c>
      <c r="G6" s="36">
        <f t="shared" si="0"/>
        <v>9782.5</v>
      </c>
    </row>
    <row r="7" spans="1:7" ht="18.75" x14ac:dyDescent="0.3">
      <c r="A7" s="722"/>
      <c r="B7" s="39">
        <f t="shared" si="1"/>
        <v>3</v>
      </c>
      <c r="C7" s="38" t="s">
        <v>1087</v>
      </c>
      <c r="D7" s="38"/>
      <c r="E7" s="38">
        <v>6750</v>
      </c>
      <c r="F7" s="37">
        <v>1</v>
      </c>
      <c r="G7" s="36">
        <f t="shared" si="0"/>
        <v>6750</v>
      </c>
    </row>
    <row r="8" spans="1:7" ht="18.75" x14ac:dyDescent="0.3">
      <c r="A8" s="722"/>
      <c r="B8" s="39">
        <f t="shared" si="1"/>
        <v>4</v>
      </c>
      <c r="C8" s="38" t="s">
        <v>1073</v>
      </c>
      <c r="D8" s="38"/>
      <c r="E8" s="38">
        <v>2295</v>
      </c>
      <c r="F8" s="37">
        <v>2.5</v>
      </c>
      <c r="G8" s="36">
        <f t="shared" si="0"/>
        <v>5737.5</v>
      </c>
    </row>
    <row r="9" spans="1:7" ht="18.75" x14ac:dyDescent="0.3">
      <c r="A9" s="722"/>
      <c r="B9" s="39">
        <f t="shared" si="1"/>
        <v>5</v>
      </c>
      <c r="C9" s="38" t="s">
        <v>1086</v>
      </c>
      <c r="D9" s="38" t="s">
        <v>132</v>
      </c>
      <c r="E9" s="38">
        <v>1045</v>
      </c>
      <c r="F9" s="37">
        <v>2.75</v>
      </c>
      <c r="G9" s="36">
        <f t="shared" si="0"/>
        <v>2873.75</v>
      </c>
    </row>
    <row r="10" spans="1:7" ht="18.75" x14ac:dyDescent="0.3">
      <c r="A10" s="722"/>
      <c r="B10" s="39">
        <f t="shared" si="1"/>
        <v>6</v>
      </c>
      <c r="C10" s="38" t="s">
        <v>1085</v>
      </c>
      <c r="D10" s="38"/>
      <c r="E10" s="38">
        <v>4600</v>
      </c>
      <c r="F10" s="37">
        <v>0.25</v>
      </c>
      <c r="G10" s="36">
        <f t="shared" si="0"/>
        <v>1150</v>
      </c>
    </row>
    <row r="11" spans="1:7" ht="18.75" x14ac:dyDescent="0.3">
      <c r="A11" s="722"/>
      <c r="B11" s="39">
        <f t="shared" si="1"/>
        <v>7</v>
      </c>
      <c r="C11" s="38" t="s">
        <v>1084</v>
      </c>
      <c r="D11" s="38" t="s">
        <v>132</v>
      </c>
      <c r="E11" s="38">
        <v>510</v>
      </c>
      <c r="F11" s="37">
        <v>0.5</v>
      </c>
      <c r="G11" s="36">
        <f t="shared" si="0"/>
        <v>255</v>
      </c>
    </row>
    <row r="12" spans="1:7" ht="18.75" x14ac:dyDescent="0.3">
      <c r="A12" s="722"/>
      <c r="B12" s="39">
        <f t="shared" si="1"/>
        <v>8</v>
      </c>
      <c r="C12" s="38" t="s">
        <v>136</v>
      </c>
      <c r="D12" s="38"/>
      <c r="E12" s="38">
        <v>160</v>
      </c>
      <c r="F12" s="37">
        <v>2.75</v>
      </c>
      <c r="G12" s="36">
        <f t="shared" si="0"/>
        <v>440</v>
      </c>
    </row>
    <row r="13" spans="1:7" ht="18.75" x14ac:dyDescent="0.3">
      <c r="A13" s="722"/>
      <c r="B13" s="39">
        <f t="shared" si="1"/>
        <v>9</v>
      </c>
      <c r="C13" s="38" t="s">
        <v>1083</v>
      </c>
      <c r="D13" s="38"/>
      <c r="E13" s="38">
        <v>1050</v>
      </c>
      <c r="F13" s="37">
        <v>2</v>
      </c>
      <c r="G13" s="36">
        <f t="shared" si="0"/>
        <v>2100</v>
      </c>
    </row>
    <row r="14" spans="1:7" ht="18.75" x14ac:dyDescent="0.3">
      <c r="A14" s="722"/>
      <c r="B14" s="39">
        <f t="shared" si="1"/>
        <v>10</v>
      </c>
      <c r="C14" s="38" t="s">
        <v>1071</v>
      </c>
      <c r="D14" s="38" t="s">
        <v>130</v>
      </c>
      <c r="E14" s="38">
        <v>1538</v>
      </c>
      <c r="F14" s="37">
        <v>1.5</v>
      </c>
      <c r="G14" s="36">
        <f t="shared" si="0"/>
        <v>2307</v>
      </c>
    </row>
    <row r="15" spans="1:7" ht="19.5" thickBot="1" x14ac:dyDescent="0.35">
      <c r="A15" s="722"/>
      <c r="B15" s="35"/>
      <c r="C15" s="362"/>
      <c r="D15" s="362"/>
      <c r="E15" s="34">
        <f>SUM(E5:E14)</f>
        <v>23786</v>
      </c>
      <c r="F15" s="33"/>
      <c r="G15" s="361">
        <f>SUM(G5:G14)</f>
        <v>31767.75</v>
      </c>
    </row>
    <row r="18" spans="1:7" ht="15.75" thickBot="1" x14ac:dyDescent="0.3"/>
    <row r="19" spans="1:7" ht="34.5" thickBot="1" x14ac:dyDescent="0.55000000000000004">
      <c r="A19" s="359">
        <v>2</v>
      </c>
      <c r="B19" s="725" t="s">
        <v>1082</v>
      </c>
      <c r="C19" s="726"/>
      <c r="D19" s="727" t="s">
        <v>1081</v>
      </c>
      <c r="E19" s="728"/>
      <c r="F19" s="729"/>
      <c r="G19" s="45" t="s">
        <v>1080</v>
      </c>
    </row>
    <row r="20" spans="1:7" ht="15.75" thickBot="1" x14ac:dyDescent="0.3">
      <c r="B20" s="721"/>
      <c r="C20" s="721"/>
      <c r="D20" s="721"/>
      <c r="E20" s="721"/>
      <c r="F20" s="721"/>
      <c r="G20" s="721"/>
    </row>
    <row r="21" spans="1:7" ht="38.25" thickBot="1" x14ac:dyDescent="0.3">
      <c r="A21" s="722" t="s">
        <v>135</v>
      </c>
      <c r="B21" s="44" t="s">
        <v>125</v>
      </c>
      <c r="C21" s="31" t="s">
        <v>128</v>
      </c>
      <c r="D21" s="31" t="s">
        <v>134</v>
      </c>
      <c r="E21" s="31" t="s">
        <v>2</v>
      </c>
      <c r="F21" s="31" t="s">
        <v>127</v>
      </c>
      <c r="G21" s="43" t="s">
        <v>129</v>
      </c>
    </row>
    <row r="22" spans="1:7" ht="18.75" x14ac:dyDescent="0.3">
      <c r="A22" s="722"/>
      <c r="B22" s="42">
        <v>1</v>
      </c>
      <c r="C22" s="41" t="s">
        <v>1079</v>
      </c>
      <c r="D22" s="41" t="s">
        <v>132</v>
      </c>
      <c r="E22" s="41">
        <v>1240</v>
      </c>
      <c r="F22" s="40">
        <v>2.75</v>
      </c>
      <c r="G22" s="36">
        <f t="shared" ref="G22:G31" si="2">E22*F22</f>
        <v>3410</v>
      </c>
    </row>
    <row r="23" spans="1:7" ht="18.75" x14ac:dyDescent="0.3">
      <c r="A23" s="722"/>
      <c r="B23" s="39">
        <f t="shared" ref="B23:B31" si="3">B22+1</f>
        <v>2</v>
      </c>
      <c r="C23" s="38" t="s">
        <v>1078</v>
      </c>
      <c r="D23" s="38" t="s">
        <v>1077</v>
      </c>
      <c r="E23" s="38">
        <v>645</v>
      </c>
      <c r="F23" s="37">
        <v>1.25</v>
      </c>
      <c r="G23" s="36">
        <f t="shared" si="2"/>
        <v>806.25</v>
      </c>
    </row>
    <row r="24" spans="1:7" ht="18.75" x14ac:dyDescent="0.3">
      <c r="A24" s="722"/>
      <c r="B24" s="39">
        <f t="shared" si="3"/>
        <v>3</v>
      </c>
      <c r="C24" s="38" t="s">
        <v>133</v>
      </c>
      <c r="D24" s="38" t="s">
        <v>1072</v>
      </c>
      <c r="E24" s="38">
        <v>600</v>
      </c>
      <c r="F24" s="37"/>
      <c r="G24" s="36">
        <f t="shared" si="2"/>
        <v>0</v>
      </c>
    </row>
    <row r="25" spans="1:7" ht="18.75" x14ac:dyDescent="0.3">
      <c r="A25" s="722"/>
      <c r="B25" s="39">
        <f t="shared" si="3"/>
        <v>4</v>
      </c>
      <c r="C25" s="38" t="s">
        <v>1076</v>
      </c>
      <c r="D25" s="38" t="s">
        <v>1072</v>
      </c>
      <c r="E25" s="38">
        <v>100</v>
      </c>
      <c r="F25" s="37"/>
      <c r="G25" s="36">
        <f t="shared" si="2"/>
        <v>0</v>
      </c>
    </row>
    <row r="26" spans="1:7" ht="18.75" x14ac:dyDescent="0.3">
      <c r="A26" s="722"/>
      <c r="B26" s="39">
        <f t="shared" si="3"/>
        <v>5</v>
      </c>
      <c r="C26" s="38" t="s">
        <v>1075</v>
      </c>
      <c r="D26" s="38" t="s">
        <v>1072</v>
      </c>
      <c r="E26" s="38">
        <v>100</v>
      </c>
      <c r="F26" s="37"/>
      <c r="G26" s="36">
        <f t="shared" si="2"/>
        <v>0</v>
      </c>
    </row>
    <row r="27" spans="1:7" ht="18.75" x14ac:dyDescent="0.3">
      <c r="A27" s="722"/>
      <c r="B27" s="39">
        <f t="shared" si="3"/>
        <v>6</v>
      </c>
      <c r="C27" s="38" t="s">
        <v>1019</v>
      </c>
      <c r="D27" s="38" t="s">
        <v>132</v>
      </c>
      <c r="E27" s="38">
        <v>450</v>
      </c>
      <c r="F27" s="37">
        <v>0.75</v>
      </c>
      <c r="G27" s="36">
        <f t="shared" si="2"/>
        <v>337.5</v>
      </c>
    </row>
    <row r="28" spans="1:7" ht="18.75" x14ac:dyDescent="0.3">
      <c r="A28" s="722"/>
      <c r="B28" s="39">
        <f t="shared" si="3"/>
        <v>7</v>
      </c>
      <c r="C28" s="38" t="s">
        <v>1074</v>
      </c>
      <c r="D28" s="38" t="s">
        <v>132</v>
      </c>
      <c r="E28" s="38">
        <v>200</v>
      </c>
      <c r="F28" s="37">
        <v>2</v>
      </c>
      <c r="G28" s="36">
        <f t="shared" si="2"/>
        <v>400</v>
      </c>
    </row>
    <row r="29" spans="1:7" ht="18.75" x14ac:dyDescent="0.3">
      <c r="A29" s="722"/>
      <c r="B29" s="39">
        <f t="shared" si="3"/>
        <v>8</v>
      </c>
      <c r="C29" s="38" t="s">
        <v>1073</v>
      </c>
      <c r="D29" s="38" t="s">
        <v>132</v>
      </c>
      <c r="E29" s="38">
        <v>350</v>
      </c>
      <c r="F29" s="37">
        <v>2.5</v>
      </c>
      <c r="G29" s="36">
        <f t="shared" si="2"/>
        <v>875</v>
      </c>
    </row>
    <row r="30" spans="1:7" ht="18.75" x14ac:dyDescent="0.3">
      <c r="A30" s="722"/>
      <c r="B30" s="39">
        <f t="shared" si="3"/>
        <v>9</v>
      </c>
      <c r="C30" s="38" t="s">
        <v>131</v>
      </c>
      <c r="D30" s="38" t="s">
        <v>1072</v>
      </c>
      <c r="E30" s="38">
        <v>25</v>
      </c>
      <c r="F30" s="37"/>
      <c r="G30" s="36">
        <f t="shared" si="2"/>
        <v>0</v>
      </c>
    </row>
    <row r="31" spans="1:7" ht="18.75" x14ac:dyDescent="0.3">
      <c r="A31" s="722"/>
      <c r="B31" s="39">
        <f t="shared" si="3"/>
        <v>10</v>
      </c>
      <c r="C31" s="38" t="s">
        <v>1071</v>
      </c>
      <c r="D31" s="38" t="s">
        <v>130</v>
      </c>
      <c r="E31" s="38">
        <v>1436</v>
      </c>
      <c r="F31" s="37">
        <v>1.5</v>
      </c>
      <c r="G31" s="36">
        <f t="shared" si="2"/>
        <v>2154</v>
      </c>
    </row>
    <row r="32" spans="1:7" ht="24" thickBot="1" x14ac:dyDescent="0.35">
      <c r="A32" s="722"/>
      <c r="B32" s="35"/>
      <c r="C32" s="723" t="s">
        <v>129</v>
      </c>
      <c r="D32" s="724"/>
      <c r="E32" s="34">
        <f>SUM(E22:E31)</f>
        <v>5146</v>
      </c>
      <c r="F32" s="33"/>
      <c r="G32" s="361">
        <f>SUM(G22:G31)</f>
        <v>7982.75</v>
      </c>
    </row>
  </sheetData>
  <mergeCells count="9">
    <mergeCell ref="A4:A15"/>
    <mergeCell ref="A21:A32"/>
    <mergeCell ref="B20:G20"/>
    <mergeCell ref="C32:D32"/>
    <mergeCell ref="D2:F2"/>
    <mergeCell ref="B2:C2"/>
    <mergeCell ref="B3:G3"/>
    <mergeCell ref="B19:C19"/>
    <mergeCell ref="D19:F1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B9" sqref="B9"/>
    </sheetView>
  </sheetViews>
  <sheetFormatPr defaultRowHeight="15" x14ac:dyDescent="0.25"/>
  <cols>
    <col min="3" max="3" width="26.7109375" bestFit="1" customWidth="1"/>
    <col min="4" max="4" width="11.85546875" bestFit="1" customWidth="1"/>
    <col min="7" max="7" width="14.28515625" bestFit="1" customWidth="1"/>
    <col min="10" max="10" width="16.85546875" bestFit="1" customWidth="1"/>
  </cols>
  <sheetData>
    <row r="1" spans="1:11" ht="34.5" thickBot="1" x14ac:dyDescent="0.55000000000000004">
      <c r="A1" s="359">
        <v>1</v>
      </c>
      <c r="B1" s="725"/>
      <c r="C1" s="726"/>
      <c r="D1" s="727" t="s">
        <v>522</v>
      </c>
      <c r="E1" s="728"/>
      <c r="F1" s="729"/>
      <c r="G1" s="45" t="s">
        <v>1039</v>
      </c>
    </row>
    <row r="2" spans="1:11" ht="38.25" thickBot="1" x14ac:dyDescent="0.3">
      <c r="A2" s="736" t="s">
        <v>135</v>
      </c>
      <c r="B2" s="44" t="s">
        <v>125</v>
      </c>
      <c r="C2" s="31" t="s">
        <v>128</v>
      </c>
      <c r="D2" s="31" t="s">
        <v>134</v>
      </c>
      <c r="E2" s="31" t="s">
        <v>2</v>
      </c>
      <c r="F2" s="31" t="s">
        <v>127</v>
      </c>
      <c r="G2" s="43" t="s">
        <v>129</v>
      </c>
    </row>
    <row r="3" spans="1:11" ht="18.75" x14ac:dyDescent="0.3">
      <c r="A3" s="736"/>
      <c r="B3" s="42">
        <v>1</v>
      </c>
      <c r="C3" s="41" t="s">
        <v>1006</v>
      </c>
      <c r="D3" s="75" t="s">
        <v>1038</v>
      </c>
      <c r="E3" s="41">
        <v>3128</v>
      </c>
      <c r="F3" s="40">
        <v>1.5</v>
      </c>
      <c r="G3" s="36">
        <f>E3*F3</f>
        <v>4692</v>
      </c>
    </row>
    <row r="4" spans="1:11" ht="18.75" x14ac:dyDescent="0.3">
      <c r="A4" s="736"/>
      <c r="B4" s="42">
        <f>B3+1</f>
        <v>2</v>
      </c>
      <c r="C4" s="41" t="s">
        <v>523</v>
      </c>
      <c r="D4" s="75" t="s">
        <v>1037</v>
      </c>
      <c r="E4" s="41">
        <v>812</v>
      </c>
      <c r="F4" s="40">
        <v>1</v>
      </c>
      <c r="G4" s="36">
        <f>E4*F4</f>
        <v>812</v>
      </c>
    </row>
    <row r="5" spans="1:11" ht="18.75" x14ac:dyDescent="0.3">
      <c r="A5" s="736"/>
      <c r="B5" s="42">
        <f>B4+1</f>
        <v>3</v>
      </c>
      <c r="C5" s="41" t="s">
        <v>1036</v>
      </c>
      <c r="D5" s="75" t="s">
        <v>1035</v>
      </c>
      <c r="E5" s="41">
        <v>32.380000000000003</v>
      </c>
      <c r="F5" s="40">
        <v>15</v>
      </c>
      <c r="G5" s="36">
        <f>E5*F5</f>
        <v>485.70000000000005</v>
      </c>
    </row>
    <row r="6" spans="1:11" ht="18.75" x14ac:dyDescent="0.3">
      <c r="A6" s="736"/>
      <c r="B6" s="42">
        <f>B5+1</f>
        <v>4</v>
      </c>
      <c r="C6" s="41"/>
      <c r="D6" s="75"/>
      <c r="E6" s="41"/>
      <c r="F6" s="40"/>
      <c r="G6" s="36">
        <f>E6*F6</f>
        <v>0</v>
      </c>
    </row>
    <row r="7" spans="1:11" ht="18.75" x14ac:dyDescent="0.3">
      <c r="A7" s="736"/>
      <c r="B7" s="42"/>
      <c r="C7" s="38"/>
      <c r="D7" s="261"/>
      <c r="E7" s="38"/>
      <c r="F7" s="37"/>
      <c r="G7" s="36"/>
    </row>
    <row r="8" spans="1:11" ht="24" thickBot="1" x14ac:dyDescent="0.35">
      <c r="A8" s="736"/>
      <c r="B8" s="35"/>
      <c r="C8" s="723" t="s">
        <v>129</v>
      </c>
      <c r="D8" s="724"/>
      <c r="E8" s="34">
        <f>SUM(E3:E7)</f>
        <v>3972.38</v>
      </c>
      <c r="F8" s="33"/>
      <c r="G8" s="81">
        <f>SUM(G3:G7)</f>
        <v>5989.7</v>
      </c>
    </row>
    <row r="9" spans="1:11" x14ac:dyDescent="0.25">
      <c r="D9" s="358"/>
    </row>
    <row r="10" spans="1:11" ht="15.75" thickBot="1" x14ac:dyDescent="0.3">
      <c r="D10" s="358"/>
    </row>
    <row r="11" spans="1:11" ht="18.75" x14ac:dyDescent="0.3">
      <c r="C11" s="77">
        <f>G8</f>
        <v>5989.7</v>
      </c>
      <c r="D11" s="78" t="s">
        <v>274</v>
      </c>
      <c r="J11" t="s">
        <v>1034</v>
      </c>
    </row>
    <row r="12" spans="1:11" ht="19.5" thickBot="1" x14ac:dyDescent="0.35">
      <c r="C12" s="79">
        <v>0</v>
      </c>
      <c r="D12" s="80" t="s">
        <v>275</v>
      </c>
    </row>
    <row r="13" spans="1:11" ht="19.5" thickBot="1" x14ac:dyDescent="0.35">
      <c r="C13" s="79">
        <f>C11-C12</f>
        <v>5989.7</v>
      </c>
      <c r="D13" s="80" t="s">
        <v>273</v>
      </c>
    </row>
    <row r="14" spans="1:11" ht="18.75" x14ac:dyDescent="0.3">
      <c r="G14" s="261" t="s">
        <v>129</v>
      </c>
      <c r="H14" s="261" t="s">
        <v>1002</v>
      </c>
      <c r="I14" s="261" t="s">
        <v>1033</v>
      </c>
      <c r="J14" s="735" t="s">
        <v>1032</v>
      </c>
      <c r="K14" s="735"/>
    </row>
    <row r="15" spans="1:11" ht="18.75" x14ac:dyDescent="0.3">
      <c r="G15" s="261"/>
      <c r="H15" s="261">
        <f>4+4+3.5+5.5+4+3+4+8+7+12+5</f>
        <v>60</v>
      </c>
      <c r="I15" s="261">
        <v>16</v>
      </c>
      <c r="J15" s="735" t="s">
        <v>1031</v>
      </c>
      <c r="K15" s="735"/>
    </row>
  </sheetData>
  <mergeCells count="6">
    <mergeCell ref="J15:K15"/>
    <mergeCell ref="B1:C1"/>
    <mergeCell ref="D1:F1"/>
    <mergeCell ref="A2:A8"/>
    <mergeCell ref="C8:D8"/>
    <mergeCell ref="J14:K1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2"/>
  <sheetViews>
    <sheetView topLeftCell="A13" workbookViewId="0">
      <selection activeCell="C25" sqref="C25"/>
    </sheetView>
  </sheetViews>
  <sheetFormatPr defaultRowHeight="23.25" x14ac:dyDescent="0.35"/>
  <cols>
    <col min="1" max="1" width="4.42578125" customWidth="1"/>
    <col min="3" max="3" width="16" bestFit="1" customWidth="1"/>
    <col min="4" max="4" width="37.42578125" style="224" bestFit="1" customWidth="1"/>
    <col min="5" max="5" width="15.42578125" bestFit="1" customWidth="1"/>
    <col min="6" max="6" width="12.28515625" style="100" bestFit="1" customWidth="1"/>
  </cols>
  <sheetData>
    <row r="1" spans="2:6" ht="32.25" thickBot="1" x14ac:dyDescent="0.3">
      <c r="B1" s="737" t="s">
        <v>767</v>
      </c>
      <c r="C1" s="738"/>
      <c r="D1" s="738"/>
      <c r="E1" s="738"/>
      <c r="F1" s="739"/>
    </row>
    <row r="2" spans="2:6" ht="24" thickBot="1" x14ac:dyDescent="0.4">
      <c r="B2" s="191" t="s">
        <v>127</v>
      </c>
      <c r="C2" s="126" t="s">
        <v>636</v>
      </c>
      <c r="D2" s="220" t="s">
        <v>716</v>
      </c>
      <c r="E2" s="126" t="s">
        <v>768</v>
      </c>
      <c r="F2" s="126" t="s">
        <v>408</v>
      </c>
    </row>
    <row r="3" spans="2:6" ht="36" customHeight="1" x14ac:dyDescent="0.35">
      <c r="B3" s="112"/>
      <c r="C3" s="184">
        <v>500</v>
      </c>
      <c r="D3" s="221" t="s">
        <v>769</v>
      </c>
      <c r="E3" s="217">
        <v>4608</v>
      </c>
      <c r="F3" s="186" t="s">
        <v>569</v>
      </c>
    </row>
    <row r="4" spans="2:6" ht="36" customHeight="1" x14ac:dyDescent="0.35">
      <c r="B4" s="110"/>
      <c r="C4" s="184">
        <v>208</v>
      </c>
      <c r="D4" s="221" t="s">
        <v>20</v>
      </c>
      <c r="E4" s="217">
        <v>4683</v>
      </c>
      <c r="F4" s="186" t="s">
        <v>784</v>
      </c>
    </row>
    <row r="5" spans="2:6" ht="36" customHeight="1" x14ac:dyDescent="0.35">
      <c r="B5" s="110"/>
      <c r="C5" s="184">
        <v>155</v>
      </c>
      <c r="D5" s="221" t="s">
        <v>20</v>
      </c>
      <c r="E5" s="217">
        <v>4964</v>
      </c>
      <c r="F5" s="186" t="s">
        <v>339</v>
      </c>
    </row>
    <row r="6" spans="2:6" ht="36" customHeight="1" x14ac:dyDescent="0.35">
      <c r="B6" s="110"/>
      <c r="C6" s="184">
        <v>5</v>
      </c>
      <c r="D6" s="221" t="s">
        <v>20</v>
      </c>
      <c r="E6" s="217">
        <v>4288</v>
      </c>
      <c r="F6" s="186" t="s">
        <v>331</v>
      </c>
    </row>
    <row r="7" spans="2:6" ht="36" customHeight="1" x14ac:dyDescent="0.35">
      <c r="B7" s="110"/>
      <c r="C7" s="184">
        <v>3</v>
      </c>
      <c r="D7" s="221" t="s">
        <v>785</v>
      </c>
      <c r="E7" s="217">
        <v>4288</v>
      </c>
      <c r="F7" s="186" t="s">
        <v>331</v>
      </c>
    </row>
    <row r="8" spans="2:6" ht="36" customHeight="1" x14ac:dyDescent="0.35">
      <c r="B8" s="110"/>
      <c r="C8" s="184">
        <v>79</v>
      </c>
      <c r="D8" s="221" t="s">
        <v>771</v>
      </c>
      <c r="E8" s="217">
        <v>4303</v>
      </c>
      <c r="F8" s="186" t="s">
        <v>770</v>
      </c>
    </row>
    <row r="9" spans="2:6" ht="36" customHeight="1" x14ac:dyDescent="0.35">
      <c r="B9" s="110"/>
      <c r="C9" s="185">
        <v>24</v>
      </c>
      <c r="D9" s="221" t="s">
        <v>771</v>
      </c>
      <c r="E9" s="218">
        <v>4305</v>
      </c>
      <c r="F9" s="187" t="s">
        <v>772</v>
      </c>
    </row>
    <row r="10" spans="2:6" ht="36" customHeight="1" x14ac:dyDescent="0.35">
      <c r="B10" s="110"/>
      <c r="C10" s="185">
        <v>90</v>
      </c>
      <c r="D10" s="222" t="s">
        <v>774</v>
      </c>
      <c r="E10" s="218">
        <v>4314</v>
      </c>
      <c r="F10" s="187" t="s">
        <v>773</v>
      </c>
    </row>
    <row r="11" spans="2:6" ht="36" customHeight="1" x14ac:dyDescent="0.35">
      <c r="B11" s="110"/>
      <c r="C11" s="185">
        <v>600</v>
      </c>
      <c r="D11" s="222" t="s">
        <v>769</v>
      </c>
      <c r="E11" s="218">
        <v>4397</v>
      </c>
      <c r="F11" s="187" t="s">
        <v>775</v>
      </c>
    </row>
    <row r="12" spans="2:6" ht="36" customHeight="1" x14ac:dyDescent="0.35">
      <c r="B12" s="110"/>
      <c r="C12" s="185">
        <v>74</v>
      </c>
      <c r="D12" s="222" t="s">
        <v>777</v>
      </c>
      <c r="E12" s="218">
        <v>4485</v>
      </c>
      <c r="F12" s="187" t="s">
        <v>776</v>
      </c>
    </row>
    <row r="13" spans="2:6" ht="36" customHeight="1" x14ac:dyDescent="0.35">
      <c r="B13" s="110"/>
      <c r="C13" s="185">
        <v>1800</v>
      </c>
      <c r="D13" s="222" t="s">
        <v>778</v>
      </c>
      <c r="E13" s="218">
        <v>4485</v>
      </c>
      <c r="F13" s="187" t="s">
        <v>776</v>
      </c>
    </row>
    <row r="14" spans="2:6" ht="36" customHeight="1" x14ac:dyDescent="0.35">
      <c r="B14" s="110"/>
      <c r="C14" s="185">
        <v>100</v>
      </c>
      <c r="D14" s="222" t="s">
        <v>777</v>
      </c>
      <c r="E14" s="218">
        <v>4255</v>
      </c>
      <c r="F14" s="187">
        <v>20.031700000000001</v>
      </c>
    </row>
    <row r="15" spans="2:6" ht="36" customHeight="1" x14ac:dyDescent="0.35">
      <c r="B15" s="110"/>
      <c r="C15" s="185">
        <v>216</v>
      </c>
      <c r="D15" s="222" t="s">
        <v>779</v>
      </c>
      <c r="E15" s="218">
        <v>4669</v>
      </c>
      <c r="F15" s="187" t="s">
        <v>290</v>
      </c>
    </row>
    <row r="16" spans="2:6" ht="36" customHeight="1" x14ac:dyDescent="0.35">
      <c r="B16" s="110"/>
      <c r="C16" s="185">
        <v>7200</v>
      </c>
      <c r="D16" s="222" t="s">
        <v>779</v>
      </c>
      <c r="E16" s="218">
        <v>4669</v>
      </c>
      <c r="F16" s="187" t="s">
        <v>290</v>
      </c>
    </row>
    <row r="17" spans="2:6" ht="36" customHeight="1" x14ac:dyDescent="0.35">
      <c r="B17" s="110"/>
      <c r="C17" s="185">
        <v>10</v>
      </c>
      <c r="D17" s="222" t="s">
        <v>781</v>
      </c>
      <c r="E17" s="218">
        <v>4699</v>
      </c>
      <c r="F17" s="187" t="s">
        <v>780</v>
      </c>
    </row>
    <row r="18" spans="2:6" ht="36" customHeight="1" x14ac:dyDescent="0.35">
      <c r="B18" s="110"/>
      <c r="C18" s="185">
        <v>28</v>
      </c>
      <c r="D18" s="222" t="s">
        <v>20</v>
      </c>
      <c r="E18" s="218">
        <v>4699</v>
      </c>
      <c r="F18" s="187" t="s">
        <v>683</v>
      </c>
    </row>
    <row r="19" spans="2:6" ht="36" customHeight="1" x14ac:dyDescent="0.35">
      <c r="B19" s="110"/>
      <c r="C19" s="185">
        <v>107</v>
      </c>
      <c r="D19" s="222" t="s">
        <v>771</v>
      </c>
      <c r="E19" s="218">
        <v>1141</v>
      </c>
      <c r="F19" s="187" t="s">
        <v>557</v>
      </c>
    </row>
    <row r="20" spans="2:6" ht="36" customHeight="1" x14ac:dyDescent="0.35">
      <c r="B20" s="110"/>
      <c r="C20" s="185">
        <v>99</v>
      </c>
      <c r="D20" s="222" t="s">
        <v>782</v>
      </c>
      <c r="E20" s="218">
        <v>1147</v>
      </c>
      <c r="F20" s="187" t="s">
        <v>554</v>
      </c>
    </row>
    <row r="21" spans="2:6" ht="36" customHeight="1" x14ac:dyDescent="0.35">
      <c r="B21" s="110"/>
      <c r="C21" s="185">
        <v>13050</v>
      </c>
      <c r="D21" s="222" t="s">
        <v>778</v>
      </c>
      <c r="E21" s="218">
        <v>4825</v>
      </c>
      <c r="F21" s="187" t="s">
        <v>693</v>
      </c>
    </row>
    <row r="22" spans="2:6" ht="36" customHeight="1" x14ac:dyDescent="0.35">
      <c r="B22" s="110"/>
      <c r="C22" s="188">
        <v>235</v>
      </c>
      <c r="D22" s="223" t="s">
        <v>783</v>
      </c>
      <c r="E22" s="219">
        <v>4846</v>
      </c>
      <c r="F22" s="190" t="s">
        <v>362</v>
      </c>
    </row>
    <row r="23" spans="2:6" ht="36" customHeight="1" x14ac:dyDescent="0.35">
      <c r="B23" s="110"/>
      <c r="C23" s="188">
        <v>155</v>
      </c>
      <c r="D23" s="223" t="s">
        <v>20</v>
      </c>
      <c r="E23" s="219">
        <v>4964</v>
      </c>
      <c r="F23" s="190" t="s">
        <v>339</v>
      </c>
    </row>
    <row r="24" spans="2:6" ht="36" customHeight="1" thickBot="1" x14ac:dyDescent="0.4">
      <c r="B24" s="110"/>
      <c r="C24" s="188"/>
      <c r="D24" s="223"/>
      <c r="E24" s="219"/>
      <c r="F24" s="190"/>
    </row>
    <row r="25" spans="2:6" ht="27" thickBot="1" x14ac:dyDescent="0.45">
      <c r="B25" s="111"/>
      <c r="C25" s="189">
        <f>SUM(C3:C23)</f>
        <v>24738</v>
      </c>
      <c r="D25" s="740" t="s">
        <v>129</v>
      </c>
      <c r="E25" s="741"/>
      <c r="F25" s="742"/>
    </row>
    <row r="28" spans="2:6" ht="24" thickBot="1" x14ac:dyDescent="0.4"/>
    <row r="29" spans="2:6" ht="29.25" thickBot="1" x14ac:dyDescent="0.5">
      <c r="C29" s="225">
        <f>C25</f>
        <v>24738</v>
      </c>
      <c r="D29" s="226" t="s">
        <v>787</v>
      </c>
    </row>
    <row r="30" spans="2:6" ht="29.25" thickBot="1" x14ac:dyDescent="0.5">
      <c r="C30" s="225"/>
      <c r="D30" s="227"/>
    </row>
    <row r="31" spans="2:6" ht="29.25" thickBot="1" x14ac:dyDescent="0.5">
      <c r="C31" s="226"/>
      <c r="D31" s="227" t="s">
        <v>786</v>
      </c>
    </row>
    <row r="32" spans="2:6" ht="29.25" thickBot="1" x14ac:dyDescent="0.5">
      <c r="C32" s="226"/>
      <c r="D32" s="228" t="s">
        <v>788</v>
      </c>
    </row>
  </sheetData>
  <mergeCells count="2">
    <mergeCell ref="B1:F1"/>
    <mergeCell ref="D25:F25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opLeftCell="A37" workbookViewId="0">
      <selection activeCell="C24" sqref="C24"/>
    </sheetView>
  </sheetViews>
  <sheetFormatPr defaultRowHeight="15" x14ac:dyDescent="0.25"/>
  <cols>
    <col min="1" max="1" width="9.28515625" style="1" bestFit="1" customWidth="1"/>
    <col min="2" max="2" width="10.140625" style="1" bestFit="1" customWidth="1"/>
    <col min="3" max="3" width="46" style="9" bestFit="1" customWidth="1"/>
    <col min="4" max="4" width="36" style="2" bestFit="1" customWidth="1"/>
    <col min="5" max="5" width="6" style="1" bestFit="1" customWidth="1"/>
    <col min="6" max="6" width="6.7109375" style="1" bestFit="1" customWidth="1"/>
    <col min="7" max="7" width="4.28515625" style="1" bestFit="1" customWidth="1"/>
    <col min="8" max="8" width="5.28515625" bestFit="1" customWidth="1"/>
    <col min="9" max="9" width="8" bestFit="1" customWidth="1"/>
    <col min="10" max="10" width="10.5703125" bestFit="1" customWidth="1"/>
  </cols>
  <sheetData>
    <row r="1" spans="1:10" ht="32.25" thickBot="1" x14ac:dyDescent="0.3">
      <c r="A1" s="747" t="s">
        <v>4</v>
      </c>
      <c r="B1" s="748"/>
      <c r="C1" s="748"/>
      <c r="D1" s="748"/>
      <c r="E1" s="748"/>
      <c r="F1" s="748"/>
      <c r="G1" s="748"/>
      <c r="H1" s="748"/>
      <c r="I1" s="748"/>
      <c r="J1" s="749"/>
    </row>
    <row r="2" spans="1:10" ht="21.75" thickBot="1" x14ac:dyDescent="0.3">
      <c r="A2" s="750" t="s">
        <v>126</v>
      </c>
      <c r="B2" s="751"/>
      <c r="C2" s="751"/>
      <c r="D2" s="751"/>
      <c r="E2" s="751"/>
      <c r="F2" s="751"/>
      <c r="G2" s="751"/>
      <c r="H2" s="751"/>
      <c r="I2" s="751"/>
      <c r="J2" s="752"/>
    </row>
    <row r="3" spans="1:10" ht="21.75" thickBot="1" x14ac:dyDescent="0.3">
      <c r="A3" s="753" t="s">
        <v>125</v>
      </c>
      <c r="B3" s="743" t="s">
        <v>124</v>
      </c>
      <c r="C3" s="585" t="s">
        <v>123</v>
      </c>
      <c r="D3" s="759" t="s">
        <v>3</v>
      </c>
      <c r="E3" s="757" t="s">
        <v>122</v>
      </c>
      <c r="F3" s="758"/>
      <c r="G3" s="761" t="s">
        <v>1</v>
      </c>
      <c r="H3" s="761" t="s">
        <v>0</v>
      </c>
      <c r="I3" s="755" t="s">
        <v>121</v>
      </c>
      <c r="J3" s="745" t="s">
        <v>120</v>
      </c>
    </row>
    <row r="4" spans="1:10" ht="21.75" thickBot="1" x14ac:dyDescent="0.3">
      <c r="A4" s="754"/>
      <c r="B4" s="744"/>
      <c r="C4" s="586"/>
      <c r="D4" s="760"/>
      <c r="E4" s="32" t="s">
        <v>119</v>
      </c>
      <c r="F4" s="31" t="s">
        <v>118</v>
      </c>
      <c r="G4" s="762"/>
      <c r="H4" s="762"/>
      <c r="I4" s="756"/>
      <c r="J4" s="746"/>
    </row>
    <row r="5" spans="1:10" ht="18.75" x14ac:dyDescent="0.3">
      <c r="A5" s="30">
        <v>1</v>
      </c>
      <c r="B5" s="27"/>
      <c r="C5" s="29" t="s">
        <v>117</v>
      </c>
      <c r="D5" s="28" t="s">
        <v>116</v>
      </c>
      <c r="E5" s="27">
        <v>8136</v>
      </c>
      <c r="F5" s="26">
        <f t="shared" ref="F5:F51" si="0">E5/12</f>
        <v>678</v>
      </c>
      <c r="G5" s="25"/>
      <c r="H5" s="24"/>
      <c r="I5" s="23"/>
      <c r="J5" s="22"/>
    </row>
    <row r="6" spans="1:10" ht="18.75" x14ac:dyDescent="0.3">
      <c r="A6" s="7">
        <f t="shared" ref="A6:A37" si="1">A5+1</f>
        <v>2</v>
      </c>
      <c r="B6" s="8" t="s">
        <v>115</v>
      </c>
      <c r="C6" s="21" t="s">
        <v>114</v>
      </c>
      <c r="D6" s="20" t="s">
        <v>113</v>
      </c>
      <c r="E6" s="8">
        <v>3276</v>
      </c>
      <c r="F6" s="19">
        <f t="shared" si="0"/>
        <v>273</v>
      </c>
      <c r="G6" s="4"/>
      <c r="H6" s="3"/>
      <c r="I6" s="18"/>
      <c r="J6" s="17"/>
    </row>
    <row r="7" spans="1:10" ht="18.75" x14ac:dyDescent="0.3">
      <c r="A7" s="7">
        <f t="shared" si="1"/>
        <v>3</v>
      </c>
      <c r="B7" s="8"/>
      <c r="C7" s="21" t="s">
        <v>112</v>
      </c>
      <c r="D7" s="20" t="s">
        <v>111</v>
      </c>
      <c r="E7" s="8"/>
      <c r="F7" s="19">
        <f t="shared" si="0"/>
        <v>0</v>
      </c>
      <c r="G7" s="4"/>
      <c r="H7" s="3"/>
      <c r="I7" s="18"/>
      <c r="J7" s="17"/>
    </row>
    <row r="8" spans="1:10" ht="18.75" x14ac:dyDescent="0.3">
      <c r="A8" s="7">
        <f t="shared" si="1"/>
        <v>4</v>
      </c>
      <c r="B8" s="8" t="s">
        <v>110</v>
      </c>
      <c r="C8" s="21" t="s">
        <v>109</v>
      </c>
      <c r="D8" s="20" t="s">
        <v>108</v>
      </c>
      <c r="E8" s="8">
        <v>1140</v>
      </c>
      <c r="F8" s="19">
        <f t="shared" si="0"/>
        <v>95</v>
      </c>
      <c r="G8" s="4"/>
      <c r="H8" s="3"/>
      <c r="I8" s="18"/>
      <c r="J8" s="17"/>
    </row>
    <row r="9" spans="1:10" ht="18.75" x14ac:dyDescent="0.3">
      <c r="A9" s="7">
        <f t="shared" si="1"/>
        <v>5</v>
      </c>
      <c r="B9" s="8"/>
      <c r="C9" s="21" t="s">
        <v>107</v>
      </c>
      <c r="D9" s="20" t="s">
        <v>106</v>
      </c>
      <c r="E9" s="8">
        <v>11376</v>
      </c>
      <c r="F9" s="19">
        <f t="shared" si="0"/>
        <v>948</v>
      </c>
      <c r="G9" s="4"/>
      <c r="H9" s="3"/>
      <c r="I9" s="18"/>
      <c r="J9" s="17"/>
    </row>
    <row r="10" spans="1:10" ht="18.75" x14ac:dyDescent="0.3">
      <c r="A10" s="7">
        <f t="shared" si="1"/>
        <v>6</v>
      </c>
      <c r="B10" s="8"/>
      <c r="C10" s="21" t="s">
        <v>105</v>
      </c>
      <c r="D10" s="20" t="s">
        <v>104</v>
      </c>
      <c r="E10" s="8">
        <v>440</v>
      </c>
      <c r="F10" s="19">
        <f t="shared" si="0"/>
        <v>36.666666666666664</v>
      </c>
      <c r="G10" s="4"/>
      <c r="H10" s="3"/>
      <c r="I10" s="18"/>
      <c r="J10" s="17"/>
    </row>
    <row r="11" spans="1:10" ht="18.75" x14ac:dyDescent="0.3">
      <c r="A11" s="7">
        <f t="shared" si="1"/>
        <v>7</v>
      </c>
      <c r="B11" s="8" t="s">
        <v>103</v>
      </c>
      <c r="C11" s="21" t="s">
        <v>102</v>
      </c>
      <c r="D11" s="20" t="s">
        <v>101</v>
      </c>
      <c r="E11" s="8">
        <v>2028</v>
      </c>
      <c r="F11" s="19">
        <f t="shared" si="0"/>
        <v>169</v>
      </c>
      <c r="G11" s="4"/>
      <c r="H11" s="3"/>
      <c r="I11" s="18"/>
      <c r="J11" s="17"/>
    </row>
    <row r="12" spans="1:10" ht="18.75" x14ac:dyDescent="0.3">
      <c r="A12" s="7">
        <f t="shared" si="1"/>
        <v>8</v>
      </c>
      <c r="B12" s="8" t="s">
        <v>100</v>
      </c>
      <c r="C12" s="21" t="s">
        <v>99</v>
      </c>
      <c r="D12" s="20" t="s">
        <v>98</v>
      </c>
      <c r="E12" s="8">
        <v>197</v>
      </c>
      <c r="F12" s="19">
        <f t="shared" si="0"/>
        <v>16.416666666666668</v>
      </c>
      <c r="G12" s="4"/>
      <c r="H12" s="3"/>
      <c r="I12" s="18"/>
      <c r="J12" s="17"/>
    </row>
    <row r="13" spans="1:10" ht="18.75" x14ac:dyDescent="0.3">
      <c r="A13" s="7">
        <f t="shared" si="1"/>
        <v>9</v>
      </c>
      <c r="B13" s="8"/>
      <c r="C13" s="21" t="s">
        <v>97</v>
      </c>
      <c r="D13" s="20" t="s">
        <v>96</v>
      </c>
      <c r="E13" s="8">
        <v>2409</v>
      </c>
      <c r="F13" s="19">
        <f t="shared" si="0"/>
        <v>200.75</v>
      </c>
      <c r="G13" s="4"/>
      <c r="H13" s="3"/>
      <c r="I13" s="18"/>
      <c r="J13" s="17"/>
    </row>
    <row r="14" spans="1:10" ht="18.75" x14ac:dyDescent="0.3">
      <c r="A14" s="7">
        <f t="shared" si="1"/>
        <v>10</v>
      </c>
      <c r="B14" s="8"/>
      <c r="C14" s="21" t="s">
        <v>95</v>
      </c>
      <c r="D14" s="20" t="s">
        <v>94</v>
      </c>
      <c r="E14" s="8">
        <v>854</v>
      </c>
      <c r="F14" s="19">
        <f t="shared" si="0"/>
        <v>71.166666666666671</v>
      </c>
      <c r="G14" s="4"/>
      <c r="H14" s="3"/>
      <c r="I14" s="18"/>
      <c r="J14" s="17"/>
    </row>
    <row r="15" spans="1:10" ht="18.75" x14ac:dyDescent="0.3">
      <c r="A15" s="7">
        <f t="shared" si="1"/>
        <v>11</v>
      </c>
      <c r="B15" s="8"/>
      <c r="C15" s="21" t="s">
        <v>93</v>
      </c>
      <c r="D15" s="20" t="s">
        <v>92</v>
      </c>
      <c r="E15" s="8">
        <f>27*12</f>
        <v>324</v>
      </c>
      <c r="F15" s="19">
        <f t="shared" si="0"/>
        <v>27</v>
      </c>
      <c r="G15" s="4"/>
      <c r="H15" s="3"/>
      <c r="I15" s="18"/>
      <c r="J15" s="17"/>
    </row>
    <row r="16" spans="1:10" ht="18.75" x14ac:dyDescent="0.3">
      <c r="A16" s="7">
        <f t="shared" si="1"/>
        <v>12</v>
      </c>
      <c r="B16" s="8"/>
      <c r="C16" s="21" t="s">
        <v>91</v>
      </c>
      <c r="D16" s="20" t="s">
        <v>90</v>
      </c>
      <c r="E16" s="8">
        <f>16*12</f>
        <v>192</v>
      </c>
      <c r="F16" s="19">
        <f t="shared" si="0"/>
        <v>16</v>
      </c>
      <c r="G16" s="4"/>
      <c r="H16" s="3"/>
      <c r="I16" s="18"/>
      <c r="J16" s="17"/>
    </row>
    <row r="17" spans="1:10" ht="18.75" x14ac:dyDescent="0.3">
      <c r="A17" s="7">
        <f t="shared" si="1"/>
        <v>13</v>
      </c>
      <c r="B17" s="8"/>
      <c r="C17" s="21" t="s">
        <v>89</v>
      </c>
      <c r="D17" s="20" t="s">
        <v>88</v>
      </c>
      <c r="E17" s="8">
        <v>1016</v>
      </c>
      <c r="F17" s="19">
        <f t="shared" si="0"/>
        <v>84.666666666666671</v>
      </c>
      <c r="G17" s="4"/>
      <c r="H17" s="3"/>
      <c r="I17" s="18"/>
      <c r="J17" s="17"/>
    </row>
    <row r="18" spans="1:10" ht="18.75" x14ac:dyDescent="0.3">
      <c r="A18" s="7">
        <f t="shared" si="1"/>
        <v>14</v>
      </c>
      <c r="B18" s="8"/>
      <c r="C18" s="21" t="s">
        <v>87</v>
      </c>
      <c r="D18" s="20" t="s">
        <v>86</v>
      </c>
      <c r="E18" s="8">
        <v>9927</v>
      </c>
      <c r="F18" s="19">
        <f t="shared" si="0"/>
        <v>827.25</v>
      </c>
      <c r="G18" s="4"/>
      <c r="H18" s="3"/>
      <c r="I18" s="18"/>
      <c r="J18" s="17"/>
    </row>
    <row r="19" spans="1:10" ht="18.75" x14ac:dyDescent="0.3">
      <c r="A19" s="7">
        <f t="shared" si="1"/>
        <v>15</v>
      </c>
      <c r="B19" s="8"/>
      <c r="C19" s="21" t="s">
        <v>85</v>
      </c>
      <c r="D19" s="20" t="s">
        <v>84</v>
      </c>
      <c r="E19" s="8"/>
      <c r="F19" s="19">
        <f t="shared" si="0"/>
        <v>0</v>
      </c>
      <c r="G19" s="4"/>
      <c r="H19" s="3"/>
      <c r="I19" s="18"/>
      <c r="J19" s="17"/>
    </row>
    <row r="20" spans="1:10" ht="18.75" x14ac:dyDescent="0.3">
      <c r="A20" s="7">
        <f t="shared" si="1"/>
        <v>16</v>
      </c>
      <c r="B20" s="8"/>
      <c r="C20" s="21" t="s">
        <v>83</v>
      </c>
      <c r="D20" s="20" t="s">
        <v>82</v>
      </c>
      <c r="E20" s="8"/>
      <c r="F20" s="19">
        <f t="shared" si="0"/>
        <v>0</v>
      </c>
      <c r="G20" s="4"/>
      <c r="H20" s="3"/>
      <c r="I20" s="18"/>
      <c r="J20" s="17"/>
    </row>
    <row r="21" spans="1:10" ht="18.75" x14ac:dyDescent="0.3">
      <c r="A21" s="7">
        <f t="shared" si="1"/>
        <v>17</v>
      </c>
      <c r="B21" s="8" t="s">
        <v>81</v>
      </c>
      <c r="C21" s="21" t="s">
        <v>80</v>
      </c>
      <c r="D21" s="20" t="s">
        <v>79</v>
      </c>
      <c r="E21" s="8">
        <f>62*12+7</f>
        <v>751</v>
      </c>
      <c r="F21" s="19">
        <f t="shared" si="0"/>
        <v>62.583333333333336</v>
      </c>
      <c r="G21" s="4"/>
      <c r="H21" s="3"/>
      <c r="I21" s="18"/>
      <c r="J21" s="17"/>
    </row>
    <row r="22" spans="1:10" ht="18.75" x14ac:dyDescent="0.3">
      <c r="A22" s="7">
        <f t="shared" si="1"/>
        <v>18</v>
      </c>
      <c r="B22" s="8" t="s">
        <v>78</v>
      </c>
      <c r="C22" s="21" t="s">
        <v>77</v>
      </c>
      <c r="D22" s="20" t="s">
        <v>76</v>
      </c>
      <c r="E22" s="8">
        <v>100</v>
      </c>
      <c r="F22" s="19">
        <f t="shared" si="0"/>
        <v>8.3333333333333339</v>
      </c>
      <c r="G22" s="4"/>
      <c r="H22" s="3"/>
      <c r="I22" s="18"/>
      <c r="J22" s="17"/>
    </row>
    <row r="23" spans="1:10" ht="18.75" x14ac:dyDescent="0.3">
      <c r="A23" s="7">
        <f t="shared" si="1"/>
        <v>19</v>
      </c>
      <c r="B23" s="8"/>
      <c r="C23" s="21" t="s">
        <v>75</v>
      </c>
      <c r="D23" s="20" t="s">
        <v>74</v>
      </c>
      <c r="E23" s="8">
        <f>28*12+6</f>
        <v>342</v>
      </c>
      <c r="F23" s="19">
        <f t="shared" si="0"/>
        <v>28.5</v>
      </c>
      <c r="G23" s="4"/>
      <c r="H23" s="3"/>
      <c r="I23" s="18"/>
      <c r="J23" s="17"/>
    </row>
    <row r="24" spans="1:10" ht="18.75" x14ac:dyDescent="0.3">
      <c r="A24" s="7">
        <f t="shared" si="1"/>
        <v>20</v>
      </c>
      <c r="B24" s="8"/>
      <c r="C24" s="21" t="s">
        <v>73</v>
      </c>
      <c r="D24" s="20" t="s">
        <v>72</v>
      </c>
      <c r="E24" s="8">
        <f>26*12+10</f>
        <v>322</v>
      </c>
      <c r="F24" s="19">
        <f t="shared" si="0"/>
        <v>26.833333333333332</v>
      </c>
      <c r="G24" s="4"/>
      <c r="H24" s="3"/>
      <c r="I24" s="18"/>
      <c r="J24" s="17"/>
    </row>
    <row r="25" spans="1:10" ht="18.75" x14ac:dyDescent="0.3">
      <c r="A25" s="7">
        <f t="shared" si="1"/>
        <v>21</v>
      </c>
      <c r="B25" s="8"/>
      <c r="C25" s="21" t="s">
        <v>71</v>
      </c>
      <c r="D25" s="20" t="s">
        <v>70</v>
      </c>
      <c r="E25" s="8">
        <v>682</v>
      </c>
      <c r="F25" s="19">
        <f t="shared" si="0"/>
        <v>56.833333333333336</v>
      </c>
      <c r="G25" s="4"/>
      <c r="H25" s="3"/>
      <c r="I25" s="18"/>
      <c r="J25" s="17"/>
    </row>
    <row r="26" spans="1:10" ht="18.75" x14ac:dyDescent="0.3">
      <c r="A26" s="7">
        <f t="shared" si="1"/>
        <v>22</v>
      </c>
      <c r="B26" s="8"/>
      <c r="C26" s="21" t="s">
        <v>69</v>
      </c>
      <c r="D26" s="20" t="s">
        <v>68</v>
      </c>
      <c r="E26" s="8">
        <v>521</v>
      </c>
      <c r="F26" s="19">
        <f t="shared" si="0"/>
        <v>43.416666666666664</v>
      </c>
      <c r="G26" s="4"/>
      <c r="H26" s="3"/>
      <c r="I26" s="18"/>
      <c r="J26" s="17"/>
    </row>
    <row r="27" spans="1:10" ht="18.75" x14ac:dyDescent="0.3">
      <c r="A27" s="7">
        <f t="shared" si="1"/>
        <v>23</v>
      </c>
      <c r="B27" s="8"/>
      <c r="C27" s="21" t="s">
        <v>67</v>
      </c>
      <c r="D27" s="20" t="s">
        <v>66</v>
      </c>
      <c r="E27" s="8">
        <f>32*12</f>
        <v>384</v>
      </c>
      <c r="F27" s="19">
        <f t="shared" si="0"/>
        <v>32</v>
      </c>
      <c r="G27" s="4"/>
      <c r="H27" s="3"/>
      <c r="I27" s="18"/>
      <c r="J27" s="17"/>
    </row>
    <row r="28" spans="1:10" ht="18.75" x14ac:dyDescent="0.3">
      <c r="A28" s="7">
        <f t="shared" si="1"/>
        <v>24</v>
      </c>
      <c r="B28" s="8"/>
      <c r="C28" s="21" t="s">
        <v>65</v>
      </c>
      <c r="D28" s="20" t="s">
        <v>64</v>
      </c>
      <c r="E28" s="8">
        <f>8*12+10</f>
        <v>106</v>
      </c>
      <c r="F28" s="19">
        <f t="shared" si="0"/>
        <v>8.8333333333333339</v>
      </c>
      <c r="G28" s="4"/>
      <c r="H28" s="3"/>
      <c r="I28" s="18"/>
      <c r="J28" s="17"/>
    </row>
    <row r="29" spans="1:10" ht="18.75" x14ac:dyDescent="0.3">
      <c r="A29" s="7">
        <f t="shared" si="1"/>
        <v>25</v>
      </c>
      <c r="B29" s="8"/>
      <c r="C29" s="21" t="s">
        <v>63</v>
      </c>
      <c r="D29" s="20" t="s">
        <v>62</v>
      </c>
      <c r="E29" s="8">
        <f>10*12+11</f>
        <v>131</v>
      </c>
      <c r="F29" s="19">
        <f t="shared" si="0"/>
        <v>10.916666666666666</v>
      </c>
      <c r="G29" s="4"/>
      <c r="H29" s="3"/>
      <c r="I29" s="18"/>
      <c r="J29" s="17"/>
    </row>
    <row r="30" spans="1:10" ht="18.75" x14ac:dyDescent="0.3">
      <c r="A30" s="7">
        <f t="shared" si="1"/>
        <v>26</v>
      </c>
      <c r="B30" s="8"/>
      <c r="C30" s="21" t="s">
        <v>61</v>
      </c>
      <c r="D30" s="20" t="s">
        <v>60</v>
      </c>
      <c r="E30" s="8">
        <f>35*12+9</f>
        <v>429</v>
      </c>
      <c r="F30" s="19">
        <f t="shared" si="0"/>
        <v>35.75</v>
      </c>
      <c r="G30" s="4"/>
      <c r="H30" s="3"/>
      <c r="I30" s="18"/>
      <c r="J30" s="17"/>
    </row>
    <row r="31" spans="1:10" ht="18.75" x14ac:dyDescent="0.3">
      <c r="A31" s="7">
        <f t="shared" si="1"/>
        <v>27</v>
      </c>
      <c r="B31" s="8"/>
      <c r="C31" s="21" t="s">
        <v>59</v>
      </c>
      <c r="D31" s="20" t="s">
        <v>58</v>
      </c>
      <c r="E31" s="8">
        <v>489</v>
      </c>
      <c r="F31" s="19">
        <f t="shared" si="0"/>
        <v>40.75</v>
      </c>
      <c r="G31" s="4"/>
      <c r="H31" s="3"/>
      <c r="I31" s="18"/>
      <c r="J31" s="17"/>
    </row>
    <row r="32" spans="1:10" ht="18.75" x14ac:dyDescent="0.3">
      <c r="A32" s="7">
        <f t="shared" si="1"/>
        <v>28</v>
      </c>
      <c r="B32" s="8"/>
      <c r="C32" s="21" t="s">
        <v>57</v>
      </c>
      <c r="D32" s="20" t="s">
        <v>56</v>
      </c>
      <c r="E32" s="8">
        <v>1835</v>
      </c>
      <c r="F32" s="19">
        <f t="shared" si="0"/>
        <v>152.91666666666666</v>
      </c>
      <c r="G32" s="4"/>
      <c r="H32" s="3"/>
      <c r="I32" s="18"/>
      <c r="J32" s="17"/>
    </row>
    <row r="33" spans="1:10" ht="18.75" x14ac:dyDescent="0.3">
      <c r="A33" s="7">
        <f t="shared" si="1"/>
        <v>29</v>
      </c>
      <c r="B33" s="8"/>
      <c r="C33" s="21" t="s">
        <v>55</v>
      </c>
      <c r="D33" s="20" t="s">
        <v>54</v>
      </c>
      <c r="E33" s="8">
        <v>283</v>
      </c>
      <c r="F33" s="19">
        <f t="shared" si="0"/>
        <v>23.583333333333332</v>
      </c>
      <c r="G33" s="4"/>
      <c r="H33" s="3"/>
      <c r="I33" s="18"/>
      <c r="J33" s="17"/>
    </row>
    <row r="34" spans="1:10" ht="18.75" x14ac:dyDescent="0.3">
      <c r="A34" s="7">
        <f t="shared" si="1"/>
        <v>30</v>
      </c>
      <c r="B34" s="8"/>
      <c r="C34" s="21" t="s">
        <v>53</v>
      </c>
      <c r="D34" s="20" t="s">
        <v>52</v>
      </c>
      <c r="E34" s="8">
        <v>254</v>
      </c>
      <c r="F34" s="19">
        <f t="shared" si="0"/>
        <v>21.166666666666668</v>
      </c>
      <c r="G34" s="4"/>
      <c r="H34" s="3"/>
      <c r="I34" s="18"/>
      <c r="J34" s="17"/>
    </row>
    <row r="35" spans="1:10" ht="18.75" x14ac:dyDescent="0.3">
      <c r="A35" s="7">
        <f t="shared" si="1"/>
        <v>31</v>
      </c>
      <c r="B35" s="8" t="s">
        <v>51</v>
      </c>
      <c r="C35" s="21" t="s">
        <v>50</v>
      </c>
      <c r="D35" s="20" t="s">
        <v>49</v>
      </c>
      <c r="E35" s="8">
        <v>297</v>
      </c>
      <c r="F35" s="19">
        <f t="shared" si="0"/>
        <v>24.75</v>
      </c>
      <c r="G35" s="4"/>
      <c r="H35" s="3"/>
      <c r="I35" s="18"/>
      <c r="J35" s="17"/>
    </row>
    <row r="36" spans="1:10" ht="18.75" x14ac:dyDescent="0.3">
      <c r="A36" s="7">
        <f t="shared" si="1"/>
        <v>32</v>
      </c>
      <c r="B36" s="8"/>
      <c r="C36" s="21" t="s">
        <v>48</v>
      </c>
      <c r="D36" s="20" t="s">
        <v>47</v>
      </c>
      <c r="E36" s="8">
        <v>126</v>
      </c>
      <c r="F36" s="19">
        <f t="shared" si="0"/>
        <v>10.5</v>
      </c>
      <c r="G36" s="4"/>
      <c r="H36" s="3"/>
      <c r="I36" s="18"/>
      <c r="J36" s="17"/>
    </row>
    <row r="37" spans="1:10" ht="18.75" x14ac:dyDescent="0.3">
      <c r="A37" s="7">
        <f t="shared" si="1"/>
        <v>33</v>
      </c>
      <c r="B37" s="8"/>
      <c r="C37" s="21" t="s">
        <v>46</v>
      </c>
      <c r="D37" s="20" t="s">
        <v>45</v>
      </c>
      <c r="E37" s="8">
        <v>15</v>
      </c>
      <c r="F37" s="19">
        <f t="shared" si="0"/>
        <v>1.25</v>
      </c>
      <c r="G37" s="4"/>
      <c r="H37" s="3"/>
      <c r="I37" s="18"/>
      <c r="J37" s="17"/>
    </row>
    <row r="38" spans="1:10" ht="18.75" x14ac:dyDescent="0.3">
      <c r="A38" s="7">
        <f t="shared" ref="A38:A54" si="2">A37+1</f>
        <v>34</v>
      </c>
      <c r="B38" s="8" t="s">
        <v>44</v>
      </c>
      <c r="C38" s="21" t="s">
        <v>43</v>
      </c>
      <c r="D38" s="20" t="s">
        <v>42</v>
      </c>
      <c r="E38" s="8">
        <v>278</v>
      </c>
      <c r="F38" s="19">
        <f t="shared" si="0"/>
        <v>23.166666666666668</v>
      </c>
      <c r="G38" s="4"/>
      <c r="H38" s="3"/>
      <c r="I38" s="18"/>
      <c r="J38" s="17"/>
    </row>
    <row r="39" spans="1:10" ht="18.75" x14ac:dyDescent="0.3">
      <c r="A39" s="7">
        <f t="shared" si="2"/>
        <v>35</v>
      </c>
      <c r="B39" s="8"/>
      <c r="C39" s="21" t="s">
        <v>41</v>
      </c>
      <c r="D39" s="20" t="s">
        <v>40</v>
      </c>
      <c r="E39" s="8">
        <v>147</v>
      </c>
      <c r="F39" s="19">
        <f t="shared" si="0"/>
        <v>12.25</v>
      </c>
      <c r="G39" s="4"/>
      <c r="H39" s="3"/>
      <c r="I39" s="18"/>
      <c r="J39" s="17"/>
    </row>
    <row r="40" spans="1:10" ht="18.75" x14ac:dyDescent="0.3">
      <c r="A40" s="7">
        <f t="shared" si="2"/>
        <v>36</v>
      </c>
      <c r="B40" s="8"/>
      <c r="C40" s="21" t="s">
        <v>39</v>
      </c>
      <c r="D40" s="20" t="s">
        <v>38</v>
      </c>
      <c r="E40" s="8">
        <v>53</v>
      </c>
      <c r="F40" s="19">
        <f t="shared" si="0"/>
        <v>4.416666666666667</v>
      </c>
      <c r="G40" s="4"/>
      <c r="H40" s="3"/>
      <c r="I40" s="18"/>
      <c r="J40" s="17"/>
    </row>
    <row r="41" spans="1:10" ht="18.75" x14ac:dyDescent="0.3">
      <c r="A41" s="7">
        <f t="shared" si="2"/>
        <v>37</v>
      </c>
      <c r="B41" s="8"/>
      <c r="C41" s="21" t="s">
        <v>37</v>
      </c>
      <c r="D41" s="20" t="s">
        <v>36</v>
      </c>
      <c r="E41" s="8">
        <v>424</v>
      </c>
      <c r="F41" s="19">
        <f t="shared" si="0"/>
        <v>35.333333333333336</v>
      </c>
      <c r="G41" s="4"/>
      <c r="H41" s="3"/>
      <c r="I41" s="18"/>
      <c r="J41" s="17"/>
    </row>
    <row r="42" spans="1:10" ht="18.75" x14ac:dyDescent="0.3">
      <c r="A42" s="7">
        <f t="shared" si="2"/>
        <v>38</v>
      </c>
      <c r="B42" s="8"/>
      <c r="C42" s="21" t="s">
        <v>35</v>
      </c>
      <c r="D42" s="20" t="s">
        <v>34</v>
      </c>
      <c r="E42" s="8">
        <v>540</v>
      </c>
      <c r="F42" s="19">
        <f t="shared" si="0"/>
        <v>45</v>
      </c>
      <c r="G42" s="4"/>
      <c r="H42" s="3"/>
      <c r="I42" s="18"/>
      <c r="J42" s="17"/>
    </row>
    <row r="43" spans="1:10" ht="18.75" x14ac:dyDescent="0.3">
      <c r="A43" s="7">
        <f t="shared" si="2"/>
        <v>39</v>
      </c>
      <c r="B43" s="8"/>
      <c r="C43" s="21" t="s">
        <v>33</v>
      </c>
      <c r="D43" s="20" t="s">
        <v>32</v>
      </c>
      <c r="E43" s="8">
        <v>70</v>
      </c>
      <c r="F43" s="19">
        <f t="shared" si="0"/>
        <v>5.833333333333333</v>
      </c>
      <c r="G43" s="4"/>
      <c r="H43" s="3"/>
      <c r="I43" s="18"/>
      <c r="J43" s="17"/>
    </row>
    <row r="44" spans="1:10" ht="18.75" x14ac:dyDescent="0.3">
      <c r="A44" s="7">
        <f t="shared" si="2"/>
        <v>40</v>
      </c>
      <c r="B44" s="8" t="s">
        <v>31</v>
      </c>
      <c r="C44" s="21" t="s">
        <v>30</v>
      </c>
      <c r="D44" s="20" t="s">
        <v>29</v>
      </c>
      <c r="E44" s="8">
        <v>1909</v>
      </c>
      <c r="F44" s="19">
        <f t="shared" si="0"/>
        <v>159.08333333333334</v>
      </c>
      <c r="G44" s="4"/>
      <c r="H44" s="3"/>
      <c r="I44" s="18"/>
      <c r="J44" s="17"/>
    </row>
    <row r="45" spans="1:10" ht="18.75" x14ac:dyDescent="0.3">
      <c r="A45" s="7">
        <f t="shared" si="2"/>
        <v>41</v>
      </c>
      <c r="B45" s="8"/>
      <c r="C45" s="21" t="s">
        <v>28</v>
      </c>
      <c r="D45" s="20" t="s">
        <v>27</v>
      </c>
      <c r="E45" s="8">
        <v>1364</v>
      </c>
      <c r="F45" s="19">
        <f t="shared" si="0"/>
        <v>113.66666666666667</v>
      </c>
      <c r="G45" s="4"/>
      <c r="H45" s="3"/>
      <c r="I45" s="18"/>
      <c r="J45" s="17"/>
    </row>
    <row r="46" spans="1:10" ht="18.75" x14ac:dyDescent="0.3">
      <c r="A46" s="7">
        <f t="shared" si="2"/>
        <v>42</v>
      </c>
      <c r="B46" s="8"/>
      <c r="C46" s="21" t="s">
        <v>26</v>
      </c>
      <c r="D46" s="20" t="s">
        <v>25</v>
      </c>
      <c r="E46" s="8"/>
      <c r="F46" s="19">
        <f t="shared" si="0"/>
        <v>0</v>
      </c>
      <c r="G46" s="4"/>
      <c r="H46" s="3"/>
      <c r="I46" s="18"/>
      <c r="J46" s="17"/>
    </row>
    <row r="47" spans="1:10" ht="18.75" x14ac:dyDescent="0.3">
      <c r="A47" s="7">
        <f t="shared" si="2"/>
        <v>43</v>
      </c>
      <c r="B47" s="8" t="s">
        <v>24</v>
      </c>
      <c r="C47" s="21" t="s">
        <v>23</v>
      </c>
      <c r="D47" s="20" t="s">
        <v>22</v>
      </c>
      <c r="E47" s="8"/>
      <c r="F47" s="19">
        <f t="shared" si="0"/>
        <v>0</v>
      </c>
      <c r="G47" s="4"/>
      <c r="H47" s="3"/>
      <c r="I47" s="18"/>
      <c r="J47" s="17"/>
    </row>
    <row r="48" spans="1:10" ht="18.75" x14ac:dyDescent="0.3">
      <c r="A48" s="7">
        <f t="shared" si="2"/>
        <v>44</v>
      </c>
      <c r="B48" s="8"/>
      <c r="C48" s="21" t="s">
        <v>21</v>
      </c>
      <c r="D48" s="20" t="s">
        <v>20</v>
      </c>
      <c r="E48" s="8"/>
      <c r="F48" s="19">
        <f t="shared" si="0"/>
        <v>0</v>
      </c>
      <c r="G48" s="4"/>
      <c r="H48" s="3"/>
      <c r="I48" s="18"/>
      <c r="J48" s="17"/>
    </row>
    <row r="49" spans="1:10" ht="18.75" x14ac:dyDescent="0.3">
      <c r="A49" s="7">
        <f t="shared" si="2"/>
        <v>45</v>
      </c>
      <c r="B49" s="8" t="s">
        <v>19</v>
      </c>
      <c r="C49" s="21" t="s">
        <v>18</v>
      </c>
      <c r="D49" s="20" t="s">
        <v>17</v>
      </c>
      <c r="E49" s="8">
        <f>81*12</f>
        <v>972</v>
      </c>
      <c r="F49" s="19">
        <f t="shared" si="0"/>
        <v>81</v>
      </c>
      <c r="G49" s="4"/>
      <c r="H49" s="3"/>
      <c r="I49" s="18"/>
      <c r="J49" s="17"/>
    </row>
    <row r="50" spans="1:10" ht="18.75" x14ac:dyDescent="0.3">
      <c r="A50" s="7">
        <f t="shared" si="2"/>
        <v>46</v>
      </c>
      <c r="B50" s="8" t="s">
        <v>16</v>
      </c>
      <c r="C50" s="21" t="s">
        <v>15</v>
      </c>
      <c r="D50" s="20" t="s">
        <v>14</v>
      </c>
      <c r="E50" s="8"/>
      <c r="F50" s="19">
        <f t="shared" si="0"/>
        <v>0</v>
      </c>
      <c r="G50" s="4"/>
      <c r="H50" s="3"/>
      <c r="I50" s="18"/>
      <c r="J50" s="17"/>
    </row>
    <row r="51" spans="1:10" ht="18.75" x14ac:dyDescent="0.3">
      <c r="A51" s="7">
        <f t="shared" si="2"/>
        <v>47</v>
      </c>
      <c r="B51" s="8"/>
      <c r="C51" s="21" t="s">
        <v>13</v>
      </c>
      <c r="D51" s="20" t="s">
        <v>12</v>
      </c>
      <c r="E51" s="8">
        <v>16248</v>
      </c>
      <c r="F51" s="19">
        <f t="shared" si="0"/>
        <v>1354</v>
      </c>
      <c r="G51" s="4"/>
      <c r="H51" s="3"/>
      <c r="I51" s="18"/>
      <c r="J51" s="17"/>
    </row>
    <row r="52" spans="1:10" ht="18.75" x14ac:dyDescent="0.3">
      <c r="A52" s="7">
        <f t="shared" si="2"/>
        <v>48</v>
      </c>
      <c r="B52" s="8"/>
      <c r="C52" s="21" t="s">
        <v>11</v>
      </c>
      <c r="D52" s="20" t="s">
        <v>10</v>
      </c>
      <c r="E52" s="8"/>
      <c r="F52" s="19"/>
      <c r="G52" s="4"/>
      <c r="H52" s="3"/>
      <c r="I52" s="18"/>
      <c r="J52" s="17"/>
    </row>
    <row r="53" spans="1:10" ht="18.75" x14ac:dyDescent="0.3">
      <c r="A53" s="7">
        <f t="shared" si="2"/>
        <v>49</v>
      </c>
      <c r="B53" s="8" t="s">
        <v>9</v>
      </c>
      <c r="C53" s="21" t="s">
        <v>8</v>
      </c>
      <c r="D53" s="20" t="s">
        <v>7</v>
      </c>
      <c r="E53" s="8"/>
      <c r="F53" s="19"/>
      <c r="G53" s="4"/>
      <c r="H53" s="3"/>
      <c r="I53" s="18"/>
      <c r="J53" s="17"/>
    </row>
    <row r="54" spans="1:10" ht="19.5" thickBot="1" x14ac:dyDescent="0.35">
      <c r="A54" s="6">
        <f t="shared" si="2"/>
        <v>50</v>
      </c>
      <c r="B54" s="5"/>
      <c r="C54" s="16" t="s">
        <v>6</v>
      </c>
      <c r="D54" s="15" t="s">
        <v>5</v>
      </c>
      <c r="E54" s="5"/>
      <c r="F54" s="14">
        <f>E54/12</f>
        <v>0</v>
      </c>
      <c r="G54" s="13"/>
      <c r="H54" s="12"/>
      <c r="I54" s="11"/>
      <c r="J54" s="10"/>
    </row>
  </sheetData>
  <mergeCells count="11">
    <mergeCell ref="B3:B4"/>
    <mergeCell ref="J3:J4"/>
    <mergeCell ref="A1:J1"/>
    <mergeCell ref="A2:J2"/>
    <mergeCell ref="A3:A4"/>
    <mergeCell ref="I3:I4"/>
    <mergeCell ref="E3:F3"/>
    <mergeCell ref="D3:D4"/>
    <mergeCell ref="G3:G4"/>
    <mergeCell ref="H3:H4"/>
    <mergeCell ref="C3:C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opLeftCell="A7" workbookViewId="0">
      <selection activeCell="D19" sqref="D19"/>
    </sheetView>
  </sheetViews>
  <sheetFormatPr defaultRowHeight="15" x14ac:dyDescent="0.25"/>
  <cols>
    <col min="1" max="1" width="14.28515625" bestFit="1" customWidth="1"/>
  </cols>
  <sheetData>
    <row r="1" spans="1:9" ht="29.25" thickBot="1" x14ac:dyDescent="0.5">
      <c r="A1" s="766" t="s">
        <v>412</v>
      </c>
      <c r="B1" s="766"/>
      <c r="C1" s="766"/>
      <c r="D1" s="766"/>
      <c r="E1" s="766"/>
      <c r="F1" s="766"/>
      <c r="G1" s="766"/>
      <c r="H1" s="766"/>
      <c r="I1" s="766"/>
    </row>
    <row r="2" spans="1:9" ht="27" thickBot="1" x14ac:dyDescent="0.45">
      <c r="A2" s="96" t="s">
        <v>408</v>
      </c>
      <c r="B2" s="767" t="s">
        <v>409</v>
      </c>
      <c r="C2" s="768"/>
      <c r="D2" s="768"/>
      <c r="E2" s="768"/>
      <c r="F2" s="768"/>
      <c r="G2" s="768"/>
      <c r="H2" s="769"/>
      <c r="I2" s="96" t="s">
        <v>410</v>
      </c>
    </row>
    <row r="3" spans="1:9" ht="18.75" x14ac:dyDescent="0.3">
      <c r="A3" s="41" t="s">
        <v>411</v>
      </c>
      <c r="B3" s="770" t="s">
        <v>413</v>
      </c>
      <c r="C3" s="771"/>
      <c r="D3" s="771"/>
      <c r="E3" s="771"/>
      <c r="F3" s="771"/>
      <c r="G3" s="771"/>
      <c r="H3" s="772"/>
      <c r="I3" s="41">
        <v>1500</v>
      </c>
    </row>
    <row r="4" spans="1:9" ht="18.75" x14ac:dyDescent="0.3">
      <c r="A4" s="38"/>
      <c r="B4" s="763"/>
      <c r="C4" s="764"/>
      <c r="D4" s="764"/>
      <c r="E4" s="764"/>
      <c r="F4" s="764"/>
      <c r="G4" s="764"/>
      <c r="H4" s="765"/>
      <c r="I4" s="38"/>
    </row>
    <row r="5" spans="1:9" ht="18.75" x14ac:dyDescent="0.3">
      <c r="A5" s="38"/>
      <c r="B5" s="763"/>
      <c r="C5" s="764"/>
      <c r="D5" s="764"/>
      <c r="E5" s="764"/>
      <c r="F5" s="764"/>
      <c r="G5" s="764"/>
      <c r="H5" s="765"/>
      <c r="I5" s="38"/>
    </row>
    <row r="6" spans="1:9" ht="18.75" x14ac:dyDescent="0.3">
      <c r="A6" s="38"/>
      <c r="B6" s="763"/>
      <c r="C6" s="764"/>
      <c r="D6" s="764"/>
      <c r="E6" s="764"/>
      <c r="F6" s="764"/>
      <c r="G6" s="764"/>
      <c r="H6" s="765"/>
      <c r="I6" s="38"/>
    </row>
    <row r="7" spans="1:9" ht="18.75" x14ac:dyDescent="0.3">
      <c r="A7" s="38"/>
      <c r="B7" s="763"/>
      <c r="C7" s="764"/>
      <c r="D7" s="764"/>
      <c r="E7" s="764"/>
      <c r="F7" s="764"/>
      <c r="G7" s="764"/>
      <c r="H7" s="765"/>
      <c r="I7" s="38"/>
    </row>
    <row r="8" spans="1:9" ht="18.75" x14ac:dyDescent="0.3">
      <c r="A8" s="38"/>
      <c r="B8" s="763"/>
      <c r="C8" s="764"/>
      <c r="D8" s="764"/>
      <c r="E8" s="764"/>
      <c r="F8" s="764"/>
      <c r="G8" s="764"/>
      <c r="H8" s="765"/>
      <c r="I8" s="38"/>
    </row>
    <row r="9" spans="1:9" ht="18.75" x14ac:dyDescent="0.3">
      <c r="A9" s="38"/>
      <c r="B9" s="763"/>
      <c r="C9" s="764"/>
      <c r="D9" s="764"/>
      <c r="E9" s="764"/>
      <c r="F9" s="764"/>
      <c r="G9" s="764"/>
      <c r="H9" s="765"/>
      <c r="I9" s="38"/>
    </row>
  </sheetData>
  <mergeCells count="9">
    <mergeCell ref="B6:H6"/>
    <mergeCell ref="B7:H7"/>
    <mergeCell ref="B8:H8"/>
    <mergeCell ref="B9:H9"/>
    <mergeCell ref="A1:I1"/>
    <mergeCell ref="B2:H2"/>
    <mergeCell ref="B3:H3"/>
    <mergeCell ref="B4:H4"/>
    <mergeCell ref="B5:H5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C10" sqref="C10"/>
    </sheetView>
  </sheetViews>
  <sheetFormatPr defaultRowHeight="15" x14ac:dyDescent="0.25"/>
  <cols>
    <col min="3" max="3" width="30.140625" bestFit="1" customWidth="1"/>
    <col min="6" max="6" width="9.140625" bestFit="1" customWidth="1"/>
    <col min="7" max="7" width="14.28515625" bestFit="1" customWidth="1"/>
  </cols>
  <sheetData>
    <row r="1" spans="1:7" ht="34.5" thickBot="1" x14ac:dyDescent="0.55000000000000004">
      <c r="A1" s="46">
        <v>2</v>
      </c>
      <c r="B1" s="773" t="s">
        <v>517</v>
      </c>
      <c r="C1" s="774"/>
      <c r="D1" s="775" t="s">
        <v>502</v>
      </c>
      <c r="E1" s="776"/>
      <c r="F1" s="777"/>
      <c r="G1" s="45" t="s">
        <v>504</v>
      </c>
    </row>
    <row r="2" spans="1:7" ht="38.25" customHeight="1" thickBot="1" x14ac:dyDescent="0.3">
      <c r="A2" s="736" t="s">
        <v>135</v>
      </c>
      <c r="B2" s="44" t="s">
        <v>125</v>
      </c>
      <c r="C2" s="31" t="s">
        <v>128</v>
      </c>
      <c r="D2" s="31" t="s">
        <v>134</v>
      </c>
      <c r="E2" s="31" t="s">
        <v>2</v>
      </c>
      <c r="F2" s="31" t="s">
        <v>127</v>
      </c>
      <c r="G2" s="43" t="s">
        <v>129</v>
      </c>
    </row>
    <row r="3" spans="1:7" ht="18.75" x14ac:dyDescent="0.3">
      <c r="A3" s="736"/>
      <c r="B3" s="42">
        <v>1</v>
      </c>
      <c r="C3" s="41" t="s">
        <v>20</v>
      </c>
      <c r="D3" s="75" t="s">
        <v>505</v>
      </c>
      <c r="E3" s="41">
        <v>5837</v>
      </c>
      <c r="F3" s="40">
        <v>4</v>
      </c>
      <c r="G3" s="36">
        <f>E3*F3</f>
        <v>23348</v>
      </c>
    </row>
    <row r="4" spans="1:7" ht="37.5" customHeight="1" x14ac:dyDescent="0.3">
      <c r="A4" s="736"/>
      <c r="B4" s="42">
        <f>B3+1</f>
        <v>2</v>
      </c>
      <c r="C4" s="143" t="s">
        <v>718</v>
      </c>
      <c r="D4" s="75" t="s">
        <v>506</v>
      </c>
      <c r="E4" s="41">
        <v>3.5</v>
      </c>
      <c r="F4" s="40">
        <v>600</v>
      </c>
      <c r="G4" s="36">
        <f>E4*F4</f>
        <v>2100</v>
      </c>
    </row>
    <row r="5" spans="1:7" ht="43.5" customHeight="1" thickBot="1" x14ac:dyDescent="0.35">
      <c r="A5" s="736"/>
      <c r="B5" s="35"/>
      <c r="C5" s="723" t="s">
        <v>129</v>
      </c>
      <c r="D5" s="724"/>
      <c r="E5" s="105">
        <f>SUM(E3:E4)</f>
        <v>5840.5</v>
      </c>
      <c r="F5" s="106"/>
      <c r="G5" s="107">
        <f>SUM(G3:G4)</f>
        <v>25448</v>
      </c>
    </row>
    <row r="6" spans="1:7" x14ac:dyDescent="0.25">
      <c r="D6" s="100"/>
    </row>
    <row r="7" spans="1:7" ht="15.75" thickBot="1" x14ac:dyDescent="0.3">
      <c r="D7" s="100"/>
    </row>
    <row r="8" spans="1:7" ht="18.75" x14ac:dyDescent="0.3">
      <c r="C8" s="77">
        <f>G5</f>
        <v>25448</v>
      </c>
      <c r="D8" s="78" t="s">
        <v>274</v>
      </c>
      <c r="F8" s="109" t="s">
        <v>516</v>
      </c>
    </row>
    <row r="9" spans="1:7" ht="19.5" thickBot="1" x14ac:dyDescent="0.35">
      <c r="C9" s="79">
        <v>30830</v>
      </c>
      <c r="D9" s="80" t="s">
        <v>275</v>
      </c>
      <c r="E9" s="778" t="s">
        <v>518</v>
      </c>
      <c r="F9" s="779"/>
      <c r="G9" s="779"/>
    </row>
    <row r="10" spans="1:7" ht="19.5" thickBot="1" x14ac:dyDescent="0.35">
      <c r="C10" s="79">
        <f>C9-C8</f>
        <v>5382</v>
      </c>
      <c r="D10" s="80" t="s">
        <v>503</v>
      </c>
    </row>
    <row r="11" spans="1:7" x14ac:dyDescent="0.25">
      <c r="D11" s="100"/>
    </row>
  </sheetData>
  <mergeCells count="5">
    <mergeCell ref="A2:A5"/>
    <mergeCell ref="C5:D5"/>
    <mergeCell ref="B1:C1"/>
    <mergeCell ref="D1:F1"/>
    <mergeCell ref="E9:G9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E15" sqref="E15"/>
    </sheetView>
  </sheetViews>
  <sheetFormatPr defaultRowHeight="15" x14ac:dyDescent="0.25"/>
  <cols>
    <col min="1" max="1" width="8.28515625" bestFit="1" customWidth="1"/>
    <col min="2" max="2" width="7.42578125" bestFit="1" customWidth="1"/>
    <col min="3" max="3" width="26.42578125" bestFit="1" customWidth="1"/>
    <col min="4" max="4" width="8.7109375" bestFit="1" customWidth="1"/>
    <col min="5" max="5" width="8.42578125" bestFit="1" customWidth="1"/>
    <col min="6" max="6" width="6.28515625" bestFit="1" customWidth="1"/>
    <col min="7" max="7" width="14.28515625" bestFit="1" customWidth="1"/>
  </cols>
  <sheetData>
    <row r="1" spans="1:7" ht="34.5" thickBot="1" x14ac:dyDescent="0.55000000000000004">
      <c r="A1" s="46">
        <v>1</v>
      </c>
      <c r="B1" s="725"/>
      <c r="C1" s="726"/>
      <c r="D1" s="727" t="s">
        <v>507</v>
      </c>
      <c r="E1" s="728"/>
      <c r="F1" s="729"/>
      <c r="G1" s="45" t="s">
        <v>504</v>
      </c>
    </row>
    <row r="2" spans="1:7" ht="38.25" customHeight="1" thickBot="1" x14ac:dyDescent="0.3">
      <c r="A2" s="722" t="s">
        <v>135</v>
      </c>
      <c r="B2" s="44" t="s">
        <v>125</v>
      </c>
      <c r="C2" s="31" t="s">
        <v>128</v>
      </c>
      <c r="D2" s="31" t="s">
        <v>134</v>
      </c>
      <c r="E2" s="31" t="s">
        <v>2</v>
      </c>
      <c r="F2" s="31" t="s">
        <v>127</v>
      </c>
      <c r="G2" s="43" t="s">
        <v>129</v>
      </c>
    </row>
    <row r="3" spans="1:7" ht="18.75" x14ac:dyDescent="0.3">
      <c r="A3" s="722"/>
      <c r="B3" s="42">
        <v>1</v>
      </c>
      <c r="C3" s="41" t="s">
        <v>12</v>
      </c>
      <c r="D3" s="75" t="s">
        <v>508</v>
      </c>
      <c r="E3" s="41">
        <v>14806</v>
      </c>
      <c r="F3" s="40">
        <v>0.8</v>
      </c>
      <c r="G3" s="36">
        <f>E3*F3</f>
        <v>11844.800000000001</v>
      </c>
    </row>
    <row r="4" spans="1:7" ht="18.75" x14ac:dyDescent="0.3">
      <c r="A4" s="722"/>
      <c r="B4" s="42">
        <f>B3+1</f>
        <v>2</v>
      </c>
      <c r="C4" s="41" t="s">
        <v>509</v>
      </c>
      <c r="D4" s="75" t="s">
        <v>508</v>
      </c>
      <c r="E4" s="41">
        <f>336+877+500+381+1007+360+829+1281</f>
        <v>5571</v>
      </c>
      <c r="F4" s="40">
        <v>0.8</v>
      </c>
      <c r="G4" s="36">
        <f t="shared" ref="G4:G11" si="0">E4*F4</f>
        <v>4456.8</v>
      </c>
    </row>
    <row r="5" spans="1:7" ht="18.75" x14ac:dyDescent="0.3">
      <c r="A5" s="722"/>
      <c r="B5" s="42">
        <f t="shared" ref="B5:B11" si="1">B4+1</f>
        <v>3</v>
      </c>
      <c r="C5" s="41" t="s">
        <v>510</v>
      </c>
      <c r="D5" s="75" t="s">
        <v>508</v>
      </c>
      <c r="E5" s="41">
        <f>214+194+157</f>
        <v>565</v>
      </c>
      <c r="F5" s="40">
        <v>0.8</v>
      </c>
      <c r="G5" s="36">
        <f t="shared" si="0"/>
        <v>452</v>
      </c>
    </row>
    <row r="6" spans="1:7" ht="18.75" x14ac:dyDescent="0.3">
      <c r="A6" s="722"/>
      <c r="B6" s="42">
        <f t="shared" si="1"/>
        <v>4</v>
      </c>
      <c r="C6" s="41" t="s">
        <v>133</v>
      </c>
      <c r="D6" s="75" t="s">
        <v>508</v>
      </c>
      <c r="E6" s="41">
        <f>1880+1295+2013</f>
        <v>5188</v>
      </c>
      <c r="F6" s="40">
        <v>0.8</v>
      </c>
      <c r="G6" s="36">
        <f t="shared" si="0"/>
        <v>4150.4000000000005</v>
      </c>
    </row>
    <row r="7" spans="1:7" ht="18.75" x14ac:dyDescent="0.3">
      <c r="A7" s="722"/>
      <c r="B7" s="42">
        <f t="shared" si="1"/>
        <v>5</v>
      </c>
      <c r="C7" s="41" t="s">
        <v>266</v>
      </c>
      <c r="D7" s="75" t="s">
        <v>508</v>
      </c>
      <c r="E7" s="41">
        <f>102+80+250+170</f>
        <v>602</v>
      </c>
      <c r="F7" s="40">
        <v>0.8</v>
      </c>
      <c r="G7" s="36">
        <f t="shared" si="0"/>
        <v>481.6</v>
      </c>
    </row>
    <row r="8" spans="1:7" ht="18.75" x14ac:dyDescent="0.3">
      <c r="A8" s="722"/>
      <c r="B8" s="42">
        <f t="shared" si="1"/>
        <v>6</v>
      </c>
      <c r="C8" s="38" t="s">
        <v>94</v>
      </c>
      <c r="D8" s="75" t="s">
        <v>508</v>
      </c>
      <c r="E8" s="38">
        <f>100+189</f>
        <v>289</v>
      </c>
      <c r="F8" s="40">
        <v>0.8</v>
      </c>
      <c r="G8" s="36">
        <f t="shared" si="0"/>
        <v>231.20000000000002</v>
      </c>
    </row>
    <row r="9" spans="1:7" ht="18.75" x14ac:dyDescent="0.3">
      <c r="A9" s="722"/>
      <c r="B9" s="42">
        <f t="shared" si="1"/>
        <v>7</v>
      </c>
      <c r="C9" s="38" t="s">
        <v>511</v>
      </c>
      <c r="D9" s="75" t="s">
        <v>508</v>
      </c>
      <c r="E9" s="38">
        <v>625</v>
      </c>
      <c r="F9" s="40">
        <v>0.8</v>
      </c>
      <c r="G9" s="36">
        <f t="shared" si="0"/>
        <v>500</v>
      </c>
    </row>
    <row r="10" spans="1:7" ht="18.75" x14ac:dyDescent="0.3">
      <c r="A10" s="722"/>
      <c r="B10" s="42">
        <f t="shared" si="1"/>
        <v>8</v>
      </c>
      <c r="C10" s="38" t="s">
        <v>512</v>
      </c>
      <c r="D10" s="75" t="s">
        <v>508</v>
      </c>
      <c r="E10" s="38">
        <f>173+76</f>
        <v>249</v>
      </c>
      <c r="F10" s="40">
        <v>0.8</v>
      </c>
      <c r="G10" s="36">
        <f t="shared" si="0"/>
        <v>199.20000000000002</v>
      </c>
    </row>
    <row r="11" spans="1:7" ht="18.75" x14ac:dyDescent="0.3">
      <c r="A11" s="722"/>
      <c r="B11" s="42">
        <f t="shared" si="1"/>
        <v>9</v>
      </c>
      <c r="C11" s="38" t="s">
        <v>265</v>
      </c>
      <c r="D11" s="75" t="s">
        <v>508</v>
      </c>
      <c r="E11" s="38">
        <f>276+622</f>
        <v>898</v>
      </c>
      <c r="F11" s="40">
        <v>0.8</v>
      </c>
      <c r="G11" s="36">
        <f t="shared" si="0"/>
        <v>718.40000000000009</v>
      </c>
    </row>
    <row r="12" spans="1:7" ht="18.75" x14ac:dyDescent="0.3">
      <c r="A12" s="722"/>
      <c r="B12" s="42"/>
      <c r="C12" s="38"/>
      <c r="D12" s="76"/>
      <c r="E12" s="38"/>
      <c r="F12" s="37"/>
      <c r="G12" s="36"/>
    </row>
    <row r="13" spans="1:7" ht="24" thickBot="1" x14ac:dyDescent="0.35">
      <c r="A13" s="722"/>
      <c r="B13" s="35"/>
      <c r="C13" s="723" t="s">
        <v>129</v>
      </c>
      <c r="D13" s="724"/>
      <c r="E13" s="34">
        <f>SUM(E3:E12)</f>
        <v>28793</v>
      </c>
      <c r="F13" s="33"/>
      <c r="G13" s="81">
        <f>SUM(G3:G12)</f>
        <v>23034.400000000005</v>
      </c>
    </row>
    <row r="14" spans="1:7" x14ac:dyDescent="0.25">
      <c r="D14" s="100"/>
    </row>
    <row r="15" spans="1:7" ht="15.75" thickBot="1" x14ac:dyDescent="0.3">
      <c r="D15" s="100"/>
    </row>
    <row r="16" spans="1:7" ht="18.75" x14ac:dyDescent="0.3">
      <c r="C16" s="77">
        <f>G13</f>
        <v>23034.400000000005</v>
      </c>
      <c r="D16" s="78" t="s">
        <v>274</v>
      </c>
    </row>
    <row r="17" spans="3:7" ht="19.5" thickBot="1" x14ac:dyDescent="0.35">
      <c r="C17" s="79">
        <v>52000</v>
      </c>
      <c r="D17" s="80" t="s">
        <v>275</v>
      </c>
      <c r="G17" t="s">
        <v>637</v>
      </c>
    </row>
    <row r="18" spans="3:7" ht="19.5" thickBot="1" x14ac:dyDescent="0.35">
      <c r="C18" s="79">
        <f>C16-C17</f>
        <v>-28965.599999999995</v>
      </c>
      <c r="D18" s="80" t="s">
        <v>273</v>
      </c>
    </row>
    <row r="19" spans="3:7" x14ac:dyDescent="0.25">
      <c r="D19" s="100"/>
    </row>
  </sheetData>
  <mergeCells count="4">
    <mergeCell ref="A2:A13"/>
    <mergeCell ref="C13:D13"/>
    <mergeCell ref="B1:C1"/>
    <mergeCell ref="D1:F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zoomScale="85" zoomScaleNormal="85" workbookViewId="0">
      <selection activeCell="G3" sqref="G3"/>
    </sheetView>
  </sheetViews>
  <sheetFormatPr defaultRowHeight="15" x14ac:dyDescent="0.25"/>
  <cols>
    <col min="1" max="1" width="8" style="47" customWidth="1"/>
    <col min="2" max="8" width="8" style="48" customWidth="1"/>
    <col min="9" max="18" width="6.7109375" style="48" customWidth="1"/>
    <col min="19" max="16384" width="9.140625" style="47"/>
  </cols>
  <sheetData>
    <row r="1" spans="1:18" ht="15.75" thickBot="1" x14ac:dyDescent="0.3">
      <c r="A1" s="787"/>
      <c r="B1" s="787"/>
      <c r="C1" s="787"/>
      <c r="D1" s="787"/>
      <c r="E1" s="787"/>
      <c r="F1" s="787"/>
      <c r="G1" s="787"/>
      <c r="H1" s="787"/>
      <c r="I1" s="787"/>
      <c r="J1" s="787"/>
      <c r="K1" s="787"/>
      <c r="L1" s="787"/>
      <c r="M1" s="787"/>
      <c r="N1" s="787"/>
      <c r="O1" s="787"/>
      <c r="P1" s="787"/>
      <c r="Q1" s="787"/>
      <c r="R1" s="787"/>
    </row>
    <row r="2" spans="1:18" ht="40.5" customHeight="1" thickBot="1" x14ac:dyDescent="0.3">
      <c r="A2" s="783" t="s">
        <v>531</v>
      </c>
      <c r="B2" s="784"/>
      <c r="C2" s="783" t="s">
        <v>530</v>
      </c>
      <c r="D2" s="784"/>
      <c r="E2" s="783" t="s">
        <v>529</v>
      </c>
      <c r="F2" s="784"/>
      <c r="G2" s="783" t="s">
        <v>136</v>
      </c>
      <c r="H2" s="784"/>
      <c r="I2" s="783" t="s">
        <v>528</v>
      </c>
      <c r="J2" s="784"/>
      <c r="K2" s="783" t="s">
        <v>527</v>
      </c>
      <c r="L2" s="784"/>
      <c r="M2" s="783" t="s">
        <v>526</v>
      </c>
      <c r="N2" s="784"/>
      <c r="O2" s="783" t="s">
        <v>525</v>
      </c>
      <c r="P2" s="784"/>
      <c r="Q2" s="785" t="s">
        <v>524</v>
      </c>
      <c r="R2" s="786"/>
    </row>
    <row r="3" spans="1:18" ht="27.75" customHeight="1" thickBot="1" x14ac:dyDescent="0.3">
      <c r="A3" s="124" t="s">
        <v>134</v>
      </c>
      <c r="B3" s="124" t="s">
        <v>2</v>
      </c>
      <c r="C3" s="162" t="s">
        <v>134</v>
      </c>
      <c r="D3" s="162" t="s">
        <v>2</v>
      </c>
      <c r="E3" s="162" t="s">
        <v>134</v>
      </c>
      <c r="F3" s="162" t="s">
        <v>2</v>
      </c>
      <c r="G3" s="162" t="s">
        <v>134</v>
      </c>
      <c r="H3" s="162" t="s">
        <v>2</v>
      </c>
      <c r="I3" s="162" t="s">
        <v>134</v>
      </c>
      <c r="J3" s="162" t="s">
        <v>2</v>
      </c>
      <c r="K3" s="162" t="s">
        <v>134</v>
      </c>
      <c r="L3" s="162" t="s">
        <v>2</v>
      </c>
      <c r="M3" s="162" t="s">
        <v>134</v>
      </c>
      <c r="N3" s="162" t="s">
        <v>2</v>
      </c>
      <c r="O3" s="162" t="s">
        <v>134</v>
      </c>
      <c r="P3" s="162" t="s">
        <v>2</v>
      </c>
      <c r="Q3" s="162" t="s">
        <v>134</v>
      </c>
      <c r="R3" s="162" t="s">
        <v>2</v>
      </c>
    </row>
    <row r="4" spans="1:18" ht="33" customHeight="1" x14ac:dyDescent="0.25">
      <c r="A4" s="72"/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71"/>
    </row>
    <row r="5" spans="1:18" ht="33" customHeight="1" x14ac:dyDescent="0.25">
      <c r="A5" s="70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69"/>
    </row>
    <row r="6" spans="1:18" ht="33" customHeight="1" x14ac:dyDescent="0.25">
      <c r="A6" s="70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69"/>
    </row>
    <row r="7" spans="1:18" ht="33" customHeight="1" x14ac:dyDescent="0.25">
      <c r="A7" s="70"/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69"/>
    </row>
    <row r="8" spans="1:18" ht="33" customHeight="1" x14ac:dyDescent="0.25">
      <c r="A8" s="70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69"/>
    </row>
    <row r="9" spans="1:18" ht="33" customHeight="1" x14ac:dyDescent="0.25">
      <c r="A9" s="70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69"/>
    </row>
    <row r="10" spans="1:18" ht="33" customHeight="1" x14ac:dyDescent="0.25">
      <c r="A10" s="70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69"/>
    </row>
    <row r="11" spans="1:18" ht="33" customHeight="1" x14ac:dyDescent="0.25">
      <c r="A11" s="70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69"/>
    </row>
    <row r="12" spans="1:18" ht="33" customHeight="1" x14ac:dyDescent="0.25">
      <c r="A12" s="70"/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69"/>
    </row>
    <row r="13" spans="1:18" ht="33" customHeight="1" x14ac:dyDescent="0.25">
      <c r="A13" s="70"/>
      <c r="B13" s="73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69"/>
    </row>
    <row r="14" spans="1:18" ht="33" customHeight="1" x14ac:dyDescent="0.25">
      <c r="A14" s="70"/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69"/>
    </row>
    <row r="15" spans="1:18" ht="29.25" customHeight="1" x14ac:dyDescent="0.25">
      <c r="A15" s="70"/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69"/>
    </row>
    <row r="16" spans="1:18" ht="33" customHeight="1" x14ac:dyDescent="0.25">
      <c r="A16" s="70"/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69"/>
    </row>
    <row r="17" spans="1:18" ht="33" customHeight="1" thickBot="1" x14ac:dyDescent="0.3">
      <c r="A17" s="68"/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67"/>
    </row>
    <row r="20" spans="1:18" ht="39.75" customHeight="1" x14ac:dyDescent="0.25"/>
    <row r="21" spans="1:18" ht="27" customHeight="1" x14ac:dyDescent="0.25"/>
    <row r="22" spans="1:18" ht="42.75" customHeight="1" x14ac:dyDescent="0.25"/>
    <row r="23" spans="1:18" ht="42.75" customHeight="1" x14ac:dyDescent="0.25"/>
    <row r="24" spans="1:18" ht="42.75" customHeight="1" thickBot="1" x14ac:dyDescent="0.3"/>
    <row r="25" spans="1:18" ht="42.75" customHeight="1" thickBot="1" x14ac:dyDescent="0.3">
      <c r="D25" s="780" t="s">
        <v>805</v>
      </c>
      <c r="E25" s="781"/>
      <c r="F25" s="781"/>
      <c r="G25" s="781"/>
      <c r="H25" s="781"/>
      <c r="I25" s="781"/>
      <c r="J25" s="781"/>
      <c r="K25" s="781"/>
      <c r="L25" s="781"/>
      <c r="M25" s="781"/>
      <c r="N25" s="781"/>
      <c r="O25" s="782"/>
    </row>
    <row r="26" spans="1:18" ht="42.75" customHeight="1" thickBot="1" x14ac:dyDescent="0.3">
      <c r="D26" s="783" t="s">
        <v>809</v>
      </c>
      <c r="E26" s="784"/>
      <c r="F26" s="783" t="s">
        <v>810</v>
      </c>
      <c r="G26" s="784"/>
      <c r="H26" s="783" t="s">
        <v>808</v>
      </c>
      <c r="I26" s="784"/>
      <c r="J26" s="783" t="s">
        <v>807</v>
      </c>
      <c r="K26" s="784"/>
      <c r="L26" s="783" t="s">
        <v>525</v>
      </c>
      <c r="M26" s="784"/>
      <c r="N26" s="785" t="s">
        <v>806</v>
      </c>
      <c r="O26" s="786"/>
    </row>
    <row r="27" spans="1:18" ht="42.75" customHeight="1" thickBot="1" x14ac:dyDescent="0.3">
      <c r="D27" s="124" t="s">
        <v>134</v>
      </c>
      <c r="E27" s="124" t="s">
        <v>2</v>
      </c>
      <c r="F27" s="124" t="s">
        <v>134</v>
      </c>
      <c r="G27" s="124" t="s">
        <v>2</v>
      </c>
      <c r="H27" s="124" t="s">
        <v>134</v>
      </c>
      <c r="I27" s="124" t="s">
        <v>2</v>
      </c>
      <c r="J27" s="124" t="s">
        <v>134</v>
      </c>
      <c r="K27" s="124" t="s">
        <v>2</v>
      </c>
      <c r="L27" s="124" t="s">
        <v>134</v>
      </c>
      <c r="M27" s="124" t="s">
        <v>2</v>
      </c>
      <c r="N27" s="124" t="s">
        <v>134</v>
      </c>
      <c r="O27" s="124" t="s">
        <v>2</v>
      </c>
    </row>
    <row r="28" spans="1:18" ht="42.75" customHeight="1" x14ac:dyDescent="0.25">
      <c r="D28" s="199"/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71"/>
    </row>
    <row r="29" spans="1:18" ht="42.75" customHeight="1" x14ac:dyDescent="0.25">
      <c r="D29" s="200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69"/>
    </row>
    <row r="30" spans="1:18" ht="42.75" customHeight="1" x14ac:dyDescent="0.25">
      <c r="D30" s="200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69"/>
    </row>
    <row r="31" spans="1:18" ht="42.75" customHeight="1" x14ac:dyDescent="0.25">
      <c r="D31" s="200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69"/>
    </row>
    <row r="32" spans="1:18" ht="32.25" customHeight="1" x14ac:dyDescent="0.25">
      <c r="D32" s="200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69"/>
    </row>
    <row r="33" spans="1:15" ht="32.25" customHeight="1" x14ac:dyDescent="0.25">
      <c r="D33" s="200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69"/>
    </row>
    <row r="34" spans="1:15" ht="32.25" customHeight="1" x14ac:dyDescent="0.25">
      <c r="D34" s="200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69"/>
    </row>
    <row r="35" spans="1:15" ht="32.25" customHeight="1" x14ac:dyDescent="0.25">
      <c r="D35" s="200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69"/>
    </row>
    <row r="36" spans="1:15" ht="32.25" customHeight="1" x14ac:dyDescent="0.25">
      <c r="D36" s="200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69"/>
    </row>
    <row r="37" spans="1:15" ht="32.25" customHeight="1" x14ac:dyDescent="0.25">
      <c r="D37" s="200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69"/>
    </row>
    <row r="38" spans="1:15" ht="32.25" customHeight="1" x14ac:dyDescent="0.25">
      <c r="D38" s="200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69"/>
    </row>
    <row r="39" spans="1:15" ht="32.25" customHeight="1" thickBot="1" x14ac:dyDescent="0.3">
      <c r="D39" s="201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67"/>
    </row>
    <row r="40" spans="1:15" ht="32.25" customHeight="1" x14ac:dyDescent="0.25"/>
    <row r="41" spans="1:15" ht="32.25" customHeight="1" x14ac:dyDescent="0.25"/>
    <row r="42" spans="1:15" ht="32.25" customHeight="1" x14ac:dyDescent="0.25"/>
    <row r="43" spans="1:15" ht="32.25" customHeight="1" x14ac:dyDescent="0.25"/>
    <row r="44" spans="1:15" ht="32.25" customHeight="1" x14ac:dyDescent="0.25"/>
    <row r="45" spans="1:15" ht="32.25" customHeight="1" x14ac:dyDescent="0.25"/>
    <row r="46" spans="1:15" ht="32.25" customHeight="1" x14ac:dyDescent="0.25"/>
    <row r="47" spans="1:15" x14ac:dyDescent="0.25">
      <c r="A47" s="198"/>
      <c r="B47" s="197"/>
      <c r="C47" s="197"/>
      <c r="D47" s="197"/>
      <c r="E47" s="197"/>
      <c r="F47" s="197"/>
    </row>
  </sheetData>
  <mergeCells count="17">
    <mergeCell ref="Q2:R2"/>
    <mergeCell ref="O2:P2"/>
    <mergeCell ref="M2:N2"/>
    <mergeCell ref="K2:L2"/>
    <mergeCell ref="A1:R1"/>
    <mergeCell ref="A2:B2"/>
    <mergeCell ref="H26:I26"/>
    <mergeCell ref="J26:K26"/>
    <mergeCell ref="L26:M26"/>
    <mergeCell ref="N26:O26"/>
    <mergeCell ref="D26:E26"/>
    <mergeCell ref="F26:G26"/>
    <mergeCell ref="D25:O25"/>
    <mergeCell ref="I2:J2"/>
    <mergeCell ref="G2:H2"/>
    <mergeCell ref="E2:F2"/>
    <mergeCell ref="C2:D2"/>
  </mergeCells>
  <pageMargins left="0" right="0" top="0" bottom="0" header="0.3" footer="0.3"/>
  <pageSetup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"/>
  <sheetViews>
    <sheetView workbookViewId="0">
      <selection activeCell="M16" sqref="M16"/>
    </sheetView>
  </sheetViews>
  <sheetFormatPr defaultRowHeight="15" x14ac:dyDescent="0.25"/>
  <cols>
    <col min="1" max="1" width="6" customWidth="1"/>
    <col min="2" max="2" width="5.7109375" customWidth="1"/>
    <col min="3" max="3" width="6" customWidth="1"/>
    <col min="4" max="4" width="5.7109375" customWidth="1"/>
    <col min="5" max="5" width="6" customWidth="1"/>
    <col min="6" max="6" width="5.7109375" customWidth="1"/>
    <col min="7" max="7" width="6" customWidth="1"/>
    <col min="8" max="8" width="5.7109375" customWidth="1"/>
    <col min="9" max="9" width="6" customWidth="1"/>
    <col min="10" max="10" width="4.5703125" customWidth="1"/>
    <col min="11" max="11" width="6" customWidth="1"/>
    <col min="12" max="12" width="5" customWidth="1"/>
    <col min="13" max="13" width="6" customWidth="1"/>
    <col min="14" max="14" width="5" customWidth="1"/>
    <col min="15" max="15" width="6" customWidth="1"/>
    <col min="16" max="16" width="5.140625" customWidth="1"/>
    <col min="17" max="17" width="6" customWidth="1"/>
    <col min="18" max="18" width="5.42578125" customWidth="1"/>
    <col min="19" max="19" width="6" customWidth="1"/>
    <col min="20" max="20" width="5" customWidth="1"/>
    <col min="21" max="21" width="6" customWidth="1"/>
    <col min="22" max="22" width="4.7109375" customWidth="1"/>
    <col min="23" max="23" width="5.7109375" customWidth="1"/>
    <col min="24" max="24" width="5" customWidth="1"/>
  </cols>
  <sheetData>
    <row r="1" spans="1:24" ht="42" customHeight="1" thickBot="1" x14ac:dyDescent="0.3">
      <c r="A1" s="788" t="s">
        <v>134</v>
      </c>
      <c r="B1" s="789"/>
      <c r="C1" s="788" t="s">
        <v>834</v>
      </c>
      <c r="D1" s="789"/>
      <c r="E1" s="788" t="s">
        <v>833</v>
      </c>
      <c r="F1" s="789"/>
      <c r="G1" s="788" t="s">
        <v>628</v>
      </c>
      <c r="H1" s="789"/>
      <c r="I1" s="788" t="s">
        <v>627</v>
      </c>
      <c r="J1" s="789"/>
      <c r="K1" s="788" t="s">
        <v>706</v>
      </c>
      <c r="L1" s="789"/>
      <c r="M1" s="788" t="s">
        <v>626</v>
      </c>
      <c r="N1" s="789"/>
      <c r="O1" s="788" t="s">
        <v>625</v>
      </c>
      <c r="P1" s="789"/>
      <c r="Q1" s="788" t="s">
        <v>629</v>
      </c>
      <c r="R1" s="789"/>
      <c r="S1" s="788" t="s">
        <v>624</v>
      </c>
      <c r="T1" s="789"/>
      <c r="U1" s="788" t="s">
        <v>623</v>
      </c>
      <c r="V1" s="789"/>
      <c r="W1" s="788" t="s">
        <v>622</v>
      </c>
      <c r="X1" s="789"/>
    </row>
    <row r="2" spans="1:24" ht="39.75" customHeight="1" thickBot="1" x14ac:dyDescent="0.3">
      <c r="A2" s="162" t="s">
        <v>134</v>
      </c>
      <c r="B2" s="162" t="s">
        <v>2</v>
      </c>
      <c r="C2" s="162" t="s">
        <v>134</v>
      </c>
      <c r="D2" s="162" t="s">
        <v>2</v>
      </c>
      <c r="E2" s="162" t="s">
        <v>134</v>
      </c>
      <c r="F2" s="162" t="s">
        <v>2</v>
      </c>
      <c r="G2" s="162" t="s">
        <v>134</v>
      </c>
      <c r="H2" s="162" t="s">
        <v>2</v>
      </c>
      <c r="I2" s="162" t="s">
        <v>134</v>
      </c>
      <c r="J2" s="162" t="s">
        <v>2</v>
      </c>
      <c r="K2" s="162" t="s">
        <v>134</v>
      </c>
      <c r="L2" s="162" t="s">
        <v>2</v>
      </c>
      <c r="M2" s="162" t="s">
        <v>134</v>
      </c>
      <c r="N2" s="162" t="s">
        <v>2</v>
      </c>
      <c r="O2" s="162" t="s">
        <v>134</v>
      </c>
      <c r="P2" s="162" t="s">
        <v>2</v>
      </c>
      <c r="Q2" s="162" t="s">
        <v>134</v>
      </c>
      <c r="R2" s="162" t="s">
        <v>2</v>
      </c>
      <c r="S2" s="162" t="s">
        <v>134</v>
      </c>
      <c r="T2" s="162" t="s">
        <v>2</v>
      </c>
      <c r="U2" s="162" t="s">
        <v>134</v>
      </c>
      <c r="V2" s="162" t="s">
        <v>2</v>
      </c>
      <c r="W2" s="162" t="s">
        <v>134</v>
      </c>
      <c r="X2" s="162" t="s">
        <v>2</v>
      </c>
    </row>
    <row r="3" spans="1:24" ht="38.25" customHeight="1" x14ac:dyDescent="0.25">
      <c r="A3" s="72"/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71"/>
    </row>
    <row r="4" spans="1:24" ht="38.25" customHeight="1" x14ac:dyDescent="0.25">
      <c r="A4" s="70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69"/>
    </row>
    <row r="5" spans="1:24" ht="38.25" customHeight="1" x14ac:dyDescent="0.25">
      <c r="A5" s="70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69"/>
    </row>
    <row r="6" spans="1:24" ht="38.25" customHeight="1" x14ac:dyDescent="0.25">
      <c r="A6" s="70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69"/>
    </row>
    <row r="7" spans="1:24" ht="38.25" customHeight="1" x14ac:dyDescent="0.25">
      <c r="A7" s="70"/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69"/>
    </row>
    <row r="8" spans="1:24" ht="38.25" customHeight="1" x14ac:dyDescent="0.25">
      <c r="A8" s="70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69"/>
    </row>
    <row r="9" spans="1:24" ht="38.25" customHeight="1" x14ac:dyDescent="0.25">
      <c r="A9" s="70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69"/>
    </row>
    <row r="10" spans="1:24" ht="38.25" customHeight="1" x14ac:dyDescent="0.25">
      <c r="A10" s="70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69"/>
    </row>
    <row r="11" spans="1:24" ht="38.25" customHeight="1" x14ac:dyDescent="0.25">
      <c r="A11" s="70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69"/>
    </row>
    <row r="12" spans="1:24" ht="38.25" customHeight="1" thickBot="1" x14ac:dyDescent="0.3">
      <c r="A12" s="68"/>
      <c r="B12" s="74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67"/>
    </row>
  </sheetData>
  <mergeCells count="12">
    <mergeCell ref="E1:F1"/>
    <mergeCell ref="C1:D1"/>
    <mergeCell ref="U1:V1"/>
    <mergeCell ref="W1:X1"/>
    <mergeCell ref="A1:B1"/>
    <mergeCell ref="G1:H1"/>
    <mergeCell ref="S1:T1"/>
    <mergeCell ref="I1:J1"/>
    <mergeCell ref="M1:N1"/>
    <mergeCell ref="O1:P1"/>
    <mergeCell ref="Q1:R1"/>
    <mergeCell ref="K1:L1"/>
  </mergeCells>
  <pageMargins left="0" right="0" top="0" bottom="0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4"/>
  <sheetViews>
    <sheetView tabSelected="1" zoomScale="130" zoomScaleNormal="130" workbookViewId="0">
      <pane ySplit="2" topLeftCell="A237" activePane="bottomLeft" state="frozen"/>
      <selection pane="bottomLeft" activeCell="D243" sqref="D243"/>
    </sheetView>
  </sheetViews>
  <sheetFormatPr defaultRowHeight="18.75" x14ac:dyDescent="0.3"/>
  <cols>
    <col min="1" max="1" width="0.7109375" customWidth="1"/>
    <col min="2" max="2" width="52.85546875" style="136" bestFit="1" customWidth="1"/>
    <col min="3" max="3" width="24.7109375" style="386" bestFit="1" customWidth="1"/>
    <col min="4" max="4" width="9.7109375" style="47" customWidth="1"/>
    <col min="5" max="5" width="7" style="48" customWidth="1"/>
    <col min="6" max="6" width="7.7109375" style="48" customWidth="1"/>
    <col min="7" max="7" width="16" bestFit="1" customWidth="1"/>
    <col min="10" max="11" width="6.5703125" bestFit="1" customWidth="1"/>
  </cols>
  <sheetData>
    <row r="1" spans="2:11" ht="35.25" thickBot="1" x14ac:dyDescent="0.3">
      <c r="B1" s="563" t="s">
        <v>249</v>
      </c>
      <c r="C1" s="564"/>
      <c r="D1" s="564"/>
      <c r="E1" s="564"/>
      <c r="F1" s="565"/>
      <c r="J1" s="108" t="s">
        <v>430</v>
      </c>
      <c r="K1" s="108"/>
    </row>
    <row r="2" spans="2:11" ht="38.25" customHeight="1" thickBot="1" x14ac:dyDescent="0.3">
      <c r="B2" s="537" t="s">
        <v>248</v>
      </c>
      <c r="C2" s="538"/>
      <c r="D2" s="539" t="s">
        <v>247</v>
      </c>
      <c r="E2" s="540" t="s">
        <v>1449</v>
      </c>
      <c r="F2" s="540" t="s">
        <v>231</v>
      </c>
      <c r="J2">
        <v>180</v>
      </c>
      <c r="K2">
        <v>5400</v>
      </c>
    </row>
    <row r="3" spans="2:11" s="319" customFormat="1" x14ac:dyDescent="0.3">
      <c r="B3" s="482" t="s">
        <v>1098</v>
      </c>
      <c r="C3" s="483" t="s">
        <v>1099</v>
      </c>
      <c r="D3" s="484">
        <v>1</v>
      </c>
      <c r="E3" s="484" t="s">
        <v>232</v>
      </c>
      <c r="F3" s="485"/>
      <c r="J3" s="319">
        <v>450</v>
      </c>
      <c r="K3" s="319">
        <v>1000</v>
      </c>
    </row>
    <row r="4" spans="2:11" s="319" customFormat="1" x14ac:dyDescent="0.3">
      <c r="B4" s="132" t="s">
        <v>1100</v>
      </c>
      <c r="C4" s="383" t="s">
        <v>1101</v>
      </c>
      <c r="D4" s="486">
        <v>2</v>
      </c>
      <c r="E4" s="486"/>
      <c r="F4" s="487" t="s">
        <v>231</v>
      </c>
      <c r="J4" s="319">
        <v>850</v>
      </c>
      <c r="K4" s="319">
        <v>4320</v>
      </c>
    </row>
    <row r="5" spans="2:11" s="319" customFormat="1" x14ac:dyDescent="0.3">
      <c r="B5" s="132" t="s">
        <v>1102</v>
      </c>
      <c r="C5" s="383" t="s">
        <v>1103</v>
      </c>
      <c r="D5" s="486">
        <v>3</v>
      </c>
      <c r="E5" s="486"/>
      <c r="F5" s="487" t="s">
        <v>231</v>
      </c>
      <c r="J5" s="319">
        <v>150</v>
      </c>
      <c r="K5" s="319">
        <v>1800</v>
      </c>
    </row>
    <row r="6" spans="2:11" s="319" customFormat="1" x14ac:dyDescent="0.3">
      <c r="B6" s="132" t="s">
        <v>1104</v>
      </c>
      <c r="C6" s="383" t="s">
        <v>1105</v>
      </c>
      <c r="D6" s="486">
        <v>4</v>
      </c>
      <c r="E6" s="486" t="s">
        <v>232</v>
      </c>
      <c r="F6" s="487"/>
      <c r="J6" s="319">
        <v>180</v>
      </c>
      <c r="K6" s="319">
        <v>2400</v>
      </c>
    </row>
    <row r="7" spans="2:11" s="319" customFormat="1" x14ac:dyDescent="0.3">
      <c r="B7" s="132" t="s">
        <v>1106</v>
      </c>
      <c r="C7" s="383" t="s">
        <v>1107</v>
      </c>
      <c r="D7" s="486">
        <v>5</v>
      </c>
      <c r="E7" s="486" t="s">
        <v>202</v>
      </c>
      <c r="F7" s="487"/>
      <c r="J7" s="319">
        <v>720</v>
      </c>
      <c r="K7" s="319">
        <v>1200</v>
      </c>
    </row>
    <row r="8" spans="2:11" s="319" customFormat="1" x14ac:dyDescent="0.3">
      <c r="B8" s="132" t="s">
        <v>1108</v>
      </c>
      <c r="C8" s="383" t="s">
        <v>1109</v>
      </c>
      <c r="D8" s="486">
        <v>6</v>
      </c>
      <c r="E8" s="486" t="s">
        <v>202</v>
      </c>
      <c r="F8" s="487"/>
      <c r="J8" s="319">
        <v>960</v>
      </c>
      <c r="K8" s="319">
        <v>750</v>
      </c>
    </row>
    <row r="9" spans="2:11" s="319" customFormat="1" x14ac:dyDescent="0.3">
      <c r="B9" s="132" t="s">
        <v>1110</v>
      </c>
      <c r="C9" s="383" t="s">
        <v>1111</v>
      </c>
      <c r="D9" s="486">
        <v>7</v>
      </c>
      <c r="E9" s="486"/>
      <c r="F9" s="487" t="s">
        <v>231</v>
      </c>
      <c r="J9" s="319">
        <v>1250</v>
      </c>
      <c r="K9" s="319">
        <v>500</v>
      </c>
    </row>
    <row r="10" spans="2:11" s="319" customFormat="1" x14ac:dyDescent="0.3">
      <c r="B10" s="132" t="s">
        <v>1112</v>
      </c>
      <c r="C10" s="383" t="s">
        <v>1113</v>
      </c>
      <c r="D10" s="486">
        <v>8</v>
      </c>
      <c r="E10" s="486"/>
      <c r="F10" s="487" t="s">
        <v>231</v>
      </c>
      <c r="J10" s="319">
        <v>100</v>
      </c>
      <c r="K10" s="319">
        <v>6480</v>
      </c>
    </row>
    <row r="11" spans="2:11" s="319" customFormat="1" x14ac:dyDescent="0.3">
      <c r="B11" s="132" t="s">
        <v>1114</v>
      </c>
      <c r="C11" s="383" t="s">
        <v>987</v>
      </c>
      <c r="D11" s="486">
        <v>9</v>
      </c>
      <c r="E11" s="486" t="s">
        <v>202</v>
      </c>
      <c r="F11" s="487"/>
      <c r="J11" s="319">
        <v>60</v>
      </c>
      <c r="K11" s="319">
        <v>300</v>
      </c>
    </row>
    <row r="12" spans="2:11" s="319" customFormat="1" x14ac:dyDescent="0.3">
      <c r="B12" s="132" t="s">
        <v>1572</v>
      </c>
      <c r="C12" s="383" t="s">
        <v>1115</v>
      </c>
      <c r="D12" s="486">
        <v>10</v>
      </c>
      <c r="E12" s="486"/>
      <c r="F12" s="487" t="s">
        <v>231</v>
      </c>
      <c r="J12" s="319">
        <v>1250</v>
      </c>
      <c r="K12" s="319">
        <v>2000</v>
      </c>
    </row>
    <row r="13" spans="2:11" s="319" customFormat="1" x14ac:dyDescent="0.3">
      <c r="B13" s="132" t="s">
        <v>1116</v>
      </c>
      <c r="C13" s="383" t="s">
        <v>1117</v>
      </c>
      <c r="D13" s="486">
        <v>11</v>
      </c>
      <c r="E13" s="486" t="s">
        <v>232</v>
      </c>
      <c r="F13" s="487"/>
      <c r="J13" s="319">
        <v>100</v>
      </c>
      <c r="K13" s="319">
        <v>180</v>
      </c>
    </row>
    <row r="14" spans="2:11" s="319" customFormat="1" x14ac:dyDescent="0.3">
      <c r="B14" s="132" t="s">
        <v>1118</v>
      </c>
      <c r="C14" s="383" t="s">
        <v>1119</v>
      </c>
      <c r="D14" s="486">
        <v>12</v>
      </c>
      <c r="E14" s="486"/>
      <c r="F14" s="487" t="s">
        <v>231</v>
      </c>
      <c r="J14" s="319">
        <v>4320</v>
      </c>
      <c r="K14" s="319">
        <v>100</v>
      </c>
    </row>
    <row r="15" spans="2:11" s="319" customFormat="1" x14ac:dyDescent="0.3">
      <c r="B15" s="132" t="s">
        <v>1120</v>
      </c>
      <c r="C15" s="383" t="s">
        <v>909</v>
      </c>
      <c r="D15" s="486">
        <v>13</v>
      </c>
      <c r="E15" s="486" t="s">
        <v>202</v>
      </c>
      <c r="F15" s="487"/>
      <c r="J15" s="319">
        <v>100</v>
      </c>
      <c r="K15" s="319">
        <v>5453</v>
      </c>
    </row>
    <row r="16" spans="2:11" s="319" customFormat="1" x14ac:dyDescent="0.3">
      <c r="B16" s="132" t="s">
        <v>1121</v>
      </c>
      <c r="C16" s="383" t="s">
        <v>1122</v>
      </c>
      <c r="D16" s="486">
        <v>14</v>
      </c>
      <c r="E16" s="486"/>
      <c r="F16" s="487" t="s">
        <v>231</v>
      </c>
      <c r="J16" s="319">
        <v>3240</v>
      </c>
      <c r="K16" s="319">
        <v>9600</v>
      </c>
    </row>
    <row r="17" spans="2:12" s="319" customFormat="1" x14ac:dyDescent="0.3">
      <c r="B17" s="132" t="s">
        <v>1444</v>
      </c>
      <c r="C17" s="383" t="s">
        <v>1445</v>
      </c>
      <c r="D17" s="486">
        <v>15</v>
      </c>
      <c r="E17" s="486" t="s">
        <v>202</v>
      </c>
      <c r="F17" s="487"/>
      <c r="J17" s="319">
        <v>500</v>
      </c>
      <c r="K17" s="319">
        <v>700</v>
      </c>
    </row>
    <row r="18" spans="2:12" s="319" customFormat="1" x14ac:dyDescent="0.3">
      <c r="B18" s="132" t="s">
        <v>1124</v>
      </c>
      <c r="C18" s="383" t="s">
        <v>1125</v>
      </c>
      <c r="D18" s="486">
        <v>16</v>
      </c>
      <c r="E18" s="486"/>
      <c r="F18" s="487" t="s">
        <v>231</v>
      </c>
      <c r="J18" s="319">
        <v>6480</v>
      </c>
      <c r="K18" s="319">
        <v>480</v>
      </c>
    </row>
    <row r="19" spans="2:12" s="319" customFormat="1" x14ac:dyDescent="0.3">
      <c r="B19" s="132" t="s">
        <v>1126</v>
      </c>
      <c r="C19" s="383" t="s">
        <v>1127</v>
      </c>
      <c r="D19" s="486">
        <v>17</v>
      </c>
      <c r="E19" s="486"/>
      <c r="F19" s="487" t="s">
        <v>231</v>
      </c>
      <c r="J19" s="319">
        <v>1500</v>
      </c>
      <c r="K19" s="319">
        <v>6480</v>
      </c>
    </row>
    <row r="20" spans="2:12" s="319" customFormat="1" x14ac:dyDescent="0.3">
      <c r="B20" s="132" t="s">
        <v>1128</v>
      </c>
      <c r="C20" s="383" t="s">
        <v>1129</v>
      </c>
      <c r="D20" s="486">
        <v>18</v>
      </c>
      <c r="E20" s="486"/>
      <c r="F20" s="487"/>
      <c r="K20" s="319">
        <v>300</v>
      </c>
    </row>
    <row r="21" spans="2:12" s="319" customFormat="1" x14ac:dyDescent="0.3">
      <c r="B21" s="132" t="s">
        <v>1130</v>
      </c>
      <c r="C21" s="383" t="s">
        <v>1131</v>
      </c>
      <c r="D21" s="486">
        <v>19</v>
      </c>
      <c r="E21" s="486" t="s">
        <v>202</v>
      </c>
      <c r="F21" s="487"/>
      <c r="H21" s="488"/>
      <c r="K21" s="319">
        <v>240</v>
      </c>
    </row>
    <row r="22" spans="2:12" s="319" customFormat="1" x14ac:dyDescent="0.3">
      <c r="B22" s="132" t="s">
        <v>1132</v>
      </c>
      <c r="C22" s="383" t="s">
        <v>1133</v>
      </c>
      <c r="D22" s="486">
        <v>20</v>
      </c>
      <c r="E22" s="486"/>
      <c r="F22" s="487" t="s">
        <v>231</v>
      </c>
      <c r="K22" s="319">
        <v>6480</v>
      </c>
    </row>
    <row r="23" spans="2:12" s="319" customFormat="1" x14ac:dyDescent="0.3">
      <c r="B23" s="132" t="s">
        <v>1134</v>
      </c>
      <c r="C23" s="383" t="s">
        <v>910</v>
      </c>
      <c r="D23" s="486">
        <v>21</v>
      </c>
      <c r="E23" s="486" t="s">
        <v>232</v>
      </c>
      <c r="F23" s="487"/>
      <c r="J23" s="319">
        <f>SUM(J2:J22)</f>
        <v>22390</v>
      </c>
      <c r="K23" s="319">
        <f>SUM(K2:K22)</f>
        <v>56163</v>
      </c>
      <c r="L23" s="319">
        <f>K23+J23</f>
        <v>78553</v>
      </c>
    </row>
    <row r="24" spans="2:12" s="319" customFormat="1" x14ac:dyDescent="0.3">
      <c r="B24" s="132" t="s">
        <v>1135</v>
      </c>
      <c r="C24" s="383" t="s">
        <v>1136</v>
      </c>
      <c r="D24" s="486">
        <v>22</v>
      </c>
      <c r="E24" s="486" t="s">
        <v>232</v>
      </c>
      <c r="F24" s="487"/>
    </row>
    <row r="25" spans="2:12" s="319" customFormat="1" x14ac:dyDescent="0.3">
      <c r="B25" s="132" t="s">
        <v>1137</v>
      </c>
      <c r="C25" s="383" t="s">
        <v>916</v>
      </c>
      <c r="D25" s="486">
        <v>23</v>
      </c>
      <c r="E25" s="486"/>
      <c r="F25" s="487"/>
    </row>
    <row r="26" spans="2:12" s="319" customFormat="1" x14ac:dyDescent="0.3">
      <c r="B26" s="132" t="s">
        <v>1138</v>
      </c>
      <c r="C26" s="383" t="s">
        <v>522</v>
      </c>
      <c r="D26" s="486">
        <v>24</v>
      </c>
      <c r="E26" s="486"/>
      <c r="F26" s="487"/>
    </row>
    <row r="27" spans="2:12" s="319" customFormat="1" x14ac:dyDescent="0.3">
      <c r="B27" s="132" t="s">
        <v>1139</v>
      </c>
      <c r="C27" s="383" t="s">
        <v>1140</v>
      </c>
      <c r="D27" s="486">
        <v>25</v>
      </c>
      <c r="E27" s="486"/>
      <c r="F27" s="487" t="s">
        <v>231</v>
      </c>
    </row>
    <row r="28" spans="2:12" s="319" customFormat="1" x14ac:dyDescent="0.3">
      <c r="B28" s="132" t="s">
        <v>1141</v>
      </c>
      <c r="C28" s="383" t="s">
        <v>1142</v>
      </c>
      <c r="D28" s="486">
        <v>26</v>
      </c>
      <c r="E28" s="486"/>
      <c r="F28" s="487" t="s">
        <v>231</v>
      </c>
    </row>
    <row r="29" spans="2:12" s="319" customFormat="1" x14ac:dyDescent="0.3">
      <c r="B29" s="132" t="s">
        <v>1143</v>
      </c>
      <c r="C29" s="383" t="s">
        <v>338</v>
      </c>
      <c r="D29" s="486">
        <v>27</v>
      </c>
      <c r="E29" s="486"/>
      <c r="F29" s="487" t="s">
        <v>231</v>
      </c>
    </row>
    <row r="30" spans="2:12" s="319" customFormat="1" x14ac:dyDescent="0.3">
      <c r="B30" s="132" t="s">
        <v>1144</v>
      </c>
      <c r="C30" s="383" t="s">
        <v>938</v>
      </c>
      <c r="D30" s="486">
        <v>28</v>
      </c>
      <c r="E30" s="486"/>
      <c r="F30" s="487"/>
    </row>
    <row r="31" spans="2:12" s="319" customFormat="1" x14ac:dyDescent="0.3">
      <c r="B31" s="132" t="s">
        <v>1145</v>
      </c>
      <c r="C31" s="383" t="s">
        <v>1146</v>
      </c>
      <c r="D31" s="486">
        <v>29</v>
      </c>
      <c r="E31" s="486" t="s">
        <v>232</v>
      </c>
      <c r="F31" s="487"/>
    </row>
    <row r="32" spans="2:12" s="319" customFormat="1" x14ac:dyDescent="0.3">
      <c r="B32" s="132" t="s">
        <v>1162</v>
      </c>
      <c r="C32" s="383" t="s">
        <v>1163</v>
      </c>
      <c r="D32" s="486">
        <v>30</v>
      </c>
      <c r="E32" s="486"/>
      <c r="F32" s="487" t="s">
        <v>231</v>
      </c>
    </row>
    <row r="33" spans="2:7" s="319" customFormat="1" x14ac:dyDescent="0.3">
      <c r="B33" s="132" t="s">
        <v>1169</v>
      </c>
      <c r="C33" s="383" t="s">
        <v>1164</v>
      </c>
      <c r="D33" s="486">
        <v>31</v>
      </c>
      <c r="E33" s="486"/>
      <c r="F33" s="487" t="s">
        <v>231</v>
      </c>
    </row>
    <row r="34" spans="2:7" s="319" customFormat="1" x14ac:dyDescent="0.3">
      <c r="B34" s="132" t="s">
        <v>1170</v>
      </c>
      <c r="C34" s="383" t="s">
        <v>1165</v>
      </c>
      <c r="D34" s="486">
        <v>32</v>
      </c>
      <c r="E34" s="486"/>
      <c r="F34" s="487" t="s">
        <v>231</v>
      </c>
    </row>
    <row r="35" spans="2:7" s="319" customFormat="1" x14ac:dyDescent="0.3">
      <c r="B35" s="132" t="s">
        <v>1171</v>
      </c>
      <c r="C35" s="383" t="s">
        <v>1166</v>
      </c>
      <c r="D35" s="486">
        <v>33</v>
      </c>
      <c r="E35" s="486"/>
      <c r="F35" s="487" t="s">
        <v>231</v>
      </c>
    </row>
    <row r="36" spans="2:7" s="319" customFormat="1" x14ac:dyDescent="0.3">
      <c r="B36" s="132" t="s">
        <v>1172</v>
      </c>
      <c r="C36" s="383" t="s">
        <v>1167</v>
      </c>
      <c r="D36" s="486">
        <v>34</v>
      </c>
      <c r="E36" s="486" t="s">
        <v>202</v>
      </c>
      <c r="F36" s="487"/>
    </row>
    <row r="37" spans="2:7" s="319" customFormat="1" x14ac:dyDescent="0.3">
      <c r="B37" s="132" t="s">
        <v>1173</v>
      </c>
      <c r="C37" s="383" t="s">
        <v>913</v>
      </c>
      <c r="D37" s="486">
        <v>35</v>
      </c>
      <c r="E37" s="486" t="s">
        <v>232</v>
      </c>
      <c r="F37" s="487"/>
    </row>
    <row r="38" spans="2:7" s="319" customFormat="1" x14ac:dyDescent="0.3">
      <c r="B38" s="132" t="s">
        <v>1174</v>
      </c>
      <c r="C38" s="383" t="s">
        <v>1168</v>
      </c>
      <c r="D38" s="486">
        <v>36</v>
      </c>
      <c r="E38" s="486"/>
      <c r="F38" s="487" t="s">
        <v>231</v>
      </c>
    </row>
    <row r="39" spans="2:7" s="319" customFormat="1" x14ac:dyDescent="0.3">
      <c r="B39" s="132" t="s">
        <v>1179</v>
      </c>
      <c r="C39" s="383" t="s">
        <v>906</v>
      </c>
      <c r="D39" s="486">
        <v>37</v>
      </c>
      <c r="E39" s="486" t="s">
        <v>232</v>
      </c>
      <c r="F39" s="487"/>
    </row>
    <row r="40" spans="2:7" s="319" customFormat="1" x14ac:dyDescent="0.3">
      <c r="B40" s="132" t="s">
        <v>1180</v>
      </c>
      <c r="C40" s="383" t="s">
        <v>1175</v>
      </c>
      <c r="D40" s="486">
        <v>38</v>
      </c>
      <c r="E40" s="486"/>
      <c r="F40" s="487" t="s">
        <v>231</v>
      </c>
    </row>
    <row r="41" spans="2:7" s="319" customFormat="1" ht="17.25" customHeight="1" x14ac:dyDescent="0.45">
      <c r="B41" s="132" t="s">
        <v>1181</v>
      </c>
      <c r="C41" s="383" t="s">
        <v>1176</v>
      </c>
      <c r="D41" s="486">
        <v>39</v>
      </c>
      <c r="E41" s="486"/>
      <c r="F41" s="487" t="s">
        <v>231</v>
      </c>
      <c r="G41" s="489"/>
    </row>
    <row r="42" spans="2:7" s="319" customFormat="1" ht="24.75" customHeight="1" x14ac:dyDescent="0.45">
      <c r="B42" s="132" t="s">
        <v>1182</v>
      </c>
      <c r="C42" s="383" t="s">
        <v>1177</v>
      </c>
      <c r="D42" s="486">
        <v>40</v>
      </c>
      <c r="E42" s="486" t="s">
        <v>232</v>
      </c>
      <c r="F42" s="487" t="s">
        <v>231</v>
      </c>
      <c r="G42" s="489"/>
    </row>
    <row r="43" spans="2:7" s="319" customFormat="1" ht="18.75" customHeight="1" x14ac:dyDescent="0.45">
      <c r="B43" s="132" t="s">
        <v>1183</v>
      </c>
      <c r="C43" s="383" t="s">
        <v>1178</v>
      </c>
      <c r="D43" s="486">
        <v>41</v>
      </c>
      <c r="E43" s="486"/>
      <c r="F43" s="487"/>
      <c r="G43" s="489"/>
    </row>
    <row r="44" spans="2:7" s="319" customFormat="1" x14ac:dyDescent="0.3">
      <c r="B44" s="132" t="s">
        <v>1185</v>
      </c>
      <c r="C44" s="383" t="s">
        <v>314</v>
      </c>
      <c r="D44" s="486">
        <v>42</v>
      </c>
      <c r="E44" s="486"/>
      <c r="F44" s="487"/>
    </row>
    <row r="45" spans="2:7" s="319" customFormat="1" x14ac:dyDescent="0.3">
      <c r="B45" s="132" t="s">
        <v>1186</v>
      </c>
      <c r="C45" s="383" t="s">
        <v>343</v>
      </c>
      <c r="D45" s="486">
        <v>43</v>
      </c>
      <c r="E45" s="486"/>
      <c r="F45" s="487"/>
    </row>
    <row r="46" spans="2:7" s="319" customFormat="1" ht="18.75" customHeight="1" x14ac:dyDescent="0.45">
      <c r="B46" s="132" t="s">
        <v>1187</v>
      </c>
      <c r="C46" s="383" t="s">
        <v>335</v>
      </c>
      <c r="D46" s="486">
        <v>44</v>
      </c>
      <c r="E46" s="486" t="s">
        <v>232</v>
      </c>
      <c r="F46" s="487"/>
      <c r="G46" s="490"/>
    </row>
    <row r="47" spans="2:7" s="319" customFormat="1" x14ac:dyDescent="0.3">
      <c r="B47" s="132" t="s">
        <v>1188</v>
      </c>
      <c r="C47" s="383" t="s">
        <v>639</v>
      </c>
      <c r="D47" s="486">
        <v>45</v>
      </c>
      <c r="E47" s="486"/>
      <c r="F47" s="487"/>
    </row>
    <row r="48" spans="2:7" s="319" customFormat="1" x14ac:dyDescent="0.3">
      <c r="B48" s="132" t="s">
        <v>1189</v>
      </c>
      <c r="C48" s="383" t="s">
        <v>1184</v>
      </c>
      <c r="D48" s="486">
        <v>46</v>
      </c>
      <c r="E48" s="486"/>
      <c r="F48" s="487"/>
    </row>
    <row r="49" spans="2:6" s="319" customFormat="1" x14ac:dyDescent="0.3">
      <c r="B49" s="132" t="s">
        <v>246</v>
      </c>
      <c r="C49" s="383" t="s">
        <v>1190</v>
      </c>
      <c r="D49" s="486">
        <v>47</v>
      </c>
      <c r="E49" s="486"/>
      <c r="F49" s="487"/>
    </row>
    <row r="50" spans="2:6" s="319" customFormat="1" x14ac:dyDescent="0.3">
      <c r="B50" s="132" t="s">
        <v>245</v>
      </c>
      <c r="C50" s="383" t="s">
        <v>1191</v>
      </c>
      <c r="D50" s="486">
        <v>48</v>
      </c>
      <c r="E50" s="486"/>
      <c r="F50" s="487"/>
    </row>
    <row r="51" spans="2:6" s="319" customFormat="1" x14ac:dyDescent="0.3">
      <c r="B51" s="132" t="s">
        <v>244</v>
      </c>
      <c r="C51" s="383" t="s">
        <v>388</v>
      </c>
      <c r="D51" s="486">
        <v>49</v>
      </c>
      <c r="E51" s="486"/>
      <c r="F51" s="487"/>
    </row>
    <row r="52" spans="2:6" s="319" customFormat="1" x14ac:dyDescent="0.3">
      <c r="B52" s="132" t="s">
        <v>1502</v>
      </c>
      <c r="C52" s="383" t="s">
        <v>507</v>
      </c>
      <c r="D52" s="486">
        <v>50</v>
      </c>
      <c r="E52" s="486"/>
      <c r="F52" s="487"/>
    </row>
    <row r="53" spans="2:6" s="319" customFormat="1" x14ac:dyDescent="0.3">
      <c r="B53" s="132" t="s">
        <v>243</v>
      </c>
      <c r="C53" s="383" t="s">
        <v>1192</v>
      </c>
      <c r="D53" s="486">
        <v>51</v>
      </c>
      <c r="E53" s="486"/>
      <c r="F53" s="487"/>
    </row>
    <row r="54" spans="2:6" s="319" customFormat="1" x14ac:dyDescent="0.3">
      <c r="B54" s="132" t="s">
        <v>242</v>
      </c>
      <c r="C54" s="383" t="s">
        <v>1193</v>
      </c>
      <c r="D54" s="486">
        <v>52</v>
      </c>
      <c r="E54" s="486"/>
      <c r="F54" s="487"/>
    </row>
    <row r="55" spans="2:6" s="319" customFormat="1" x14ac:dyDescent="0.3">
      <c r="B55" s="132" t="s">
        <v>241</v>
      </c>
      <c r="C55" s="383" t="s">
        <v>1194</v>
      </c>
      <c r="D55" s="486">
        <v>53</v>
      </c>
      <c r="E55" s="486"/>
      <c r="F55" s="487"/>
    </row>
    <row r="56" spans="2:6" s="319" customFormat="1" x14ac:dyDescent="0.3">
      <c r="B56" s="132" t="s">
        <v>240</v>
      </c>
      <c r="C56" s="383" t="s">
        <v>1195</v>
      </c>
      <c r="D56" s="486">
        <v>54</v>
      </c>
      <c r="E56" s="486"/>
      <c r="F56" s="487"/>
    </row>
    <row r="57" spans="2:6" s="319" customFormat="1" x14ac:dyDescent="0.3">
      <c r="B57" s="132" t="s">
        <v>239</v>
      </c>
      <c r="C57" s="383" t="s">
        <v>1196</v>
      </c>
      <c r="D57" s="486">
        <v>55</v>
      </c>
      <c r="E57" s="486"/>
      <c r="F57" s="487"/>
    </row>
    <row r="58" spans="2:6" s="319" customFormat="1" x14ac:dyDescent="0.3">
      <c r="B58" s="132" t="s">
        <v>1210</v>
      </c>
      <c r="C58" s="383" t="s">
        <v>1197</v>
      </c>
      <c r="D58" s="486">
        <v>56</v>
      </c>
      <c r="E58" s="486"/>
      <c r="F58" s="487" t="s">
        <v>231</v>
      </c>
    </row>
    <row r="59" spans="2:6" s="319" customFormat="1" x14ac:dyDescent="0.3">
      <c r="B59" s="132" t="s">
        <v>1211</v>
      </c>
      <c r="C59" s="383" t="s">
        <v>1198</v>
      </c>
      <c r="D59" s="486">
        <v>57</v>
      </c>
      <c r="E59" s="486"/>
      <c r="F59" s="487"/>
    </row>
    <row r="60" spans="2:6" s="319" customFormat="1" x14ac:dyDescent="0.3">
      <c r="B60" s="132" t="s">
        <v>1514</v>
      </c>
      <c r="C60" s="383" t="s">
        <v>1199</v>
      </c>
      <c r="D60" s="486">
        <v>58</v>
      </c>
      <c r="E60" s="486"/>
      <c r="F60" s="487"/>
    </row>
    <row r="61" spans="2:6" s="319" customFormat="1" x14ac:dyDescent="0.3">
      <c r="B61" s="132" t="s">
        <v>1515</v>
      </c>
      <c r="C61" s="383" t="s">
        <v>1200</v>
      </c>
      <c r="D61" s="486">
        <v>59</v>
      </c>
      <c r="E61" s="486"/>
      <c r="F61" s="487"/>
    </row>
    <row r="62" spans="2:6" s="319" customFormat="1" x14ac:dyDescent="0.3">
      <c r="B62" s="132" t="s">
        <v>238</v>
      </c>
      <c r="C62" s="383" t="s">
        <v>1201</v>
      </c>
      <c r="D62" s="486">
        <v>60</v>
      </c>
      <c r="E62" s="486"/>
      <c r="F62" s="487"/>
    </row>
    <row r="63" spans="2:6" s="319" customFormat="1" x14ac:dyDescent="0.3">
      <c r="B63" s="132" t="s">
        <v>237</v>
      </c>
      <c r="C63" s="383" t="s">
        <v>1202</v>
      </c>
      <c r="D63" s="486">
        <v>61</v>
      </c>
      <c r="E63" s="486"/>
      <c r="F63" s="487"/>
    </row>
    <row r="64" spans="2:6" s="319" customFormat="1" x14ac:dyDescent="0.3">
      <c r="B64" s="132" t="s">
        <v>236</v>
      </c>
      <c r="C64" s="383" t="s">
        <v>1203</v>
      </c>
      <c r="D64" s="486">
        <v>62</v>
      </c>
      <c r="E64" s="486"/>
      <c r="F64" s="487"/>
    </row>
    <row r="65" spans="2:7" s="319" customFormat="1" x14ac:dyDescent="0.3">
      <c r="B65" s="132" t="s">
        <v>1510</v>
      </c>
      <c r="C65" s="383" t="s">
        <v>1204</v>
      </c>
      <c r="D65" s="486">
        <v>63</v>
      </c>
      <c r="E65" s="486"/>
      <c r="F65" s="487"/>
    </row>
    <row r="66" spans="2:7" s="319" customFormat="1" x14ac:dyDescent="0.3">
      <c r="B66" s="132" t="s">
        <v>1459</v>
      </c>
      <c r="C66" s="383" t="s">
        <v>463</v>
      </c>
      <c r="D66" s="486">
        <v>64</v>
      </c>
      <c r="E66" s="486"/>
      <c r="F66" s="487"/>
    </row>
    <row r="67" spans="2:7" s="319" customFormat="1" x14ac:dyDescent="0.3">
      <c r="B67" s="132" t="s">
        <v>235</v>
      </c>
      <c r="C67" s="383" t="s">
        <v>1205</v>
      </c>
      <c r="D67" s="486">
        <v>65</v>
      </c>
      <c r="E67" s="486"/>
      <c r="F67" s="487"/>
    </row>
    <row r="68" spans="2:7" s="319" customFormat="1" x14ac:dyDescent="0.3">
      <c r="B68" s="132" t="s">
        <v>1212</v>
      </c>
      <c r="C68" s="383" t="s">
        <v>1206</v>
      </c>
      <c r="D68" s="486">
        <v>66</v>
      </c>
      <c r="E68" s="486"/>
      <c r="F68" s="487" t="s">
        <v>231</v>
      </c>
    </row>
    <row r="69" spans="2:7" s="319" customFormat="1" x14ac:dyDescent="0.3">
      <c r="B69" s="132" t="s">
        <v>1213</v>
      </c>
      <c r="C69" s="383" t="s">
        <v>1207</v>
      </c>
      <c r="D69" s="486">
        <v>67</v>
      </c>
      <c r="E69" s="486"/>
      <c r="F69" s="487"/>
    </row>
    <row r="70" spans="2:7" s="319" customFormat="1" x14ac:dyDescent="0.3">
      <c r="B70" s="132" t="s">
        <v>1214</v>
      </c>
      <c r="C70" s="383" t="s">
        <v>1208</v>
      </c>
      <c r="D70" s="486">
        <v>68</v>
      </c>
      <c r="E70" s="486"/>
      <c r="F70" s="487"/>
    </row>
    <row r="71" spans="2:7" s="319" customFormat="1" x14ac:dyDescent="0.3">
      <c r="B71" s="132" t="s">
        <v>1215</v>
      </c>
      <c r="C71" s="383" t="s">
        <v>1209</v>
      </c>
      <c r="D71" s="486">
        <v>69</v>
      </c>
      <c r="E71" s="486"/>
      <c r="F71" s="487"/>
    </row>
    <row r="72" spans="2:7" s="319" customFormat="1" x14ac:dyDescent="0.3">
      <c r="B72" s="132" t="s">
        <v>1216</v>
      </c>
      <c r="C72" s="383" t="s">
        <v>401</v>
      </c>
      <c r="D72" s="486">
        <v>70</v>
      </c>
      <c r="E72" s="486"/>
      <c r="F72" s="487"/>
    </row>
    <row r="73" spans="2:7" s="319" customFormat="1" x14ac:dyDescent="0.3">
      <c r="B73" s="132" t="s">
        <v>1458</v>
      </c>
      <c r="C73" s="383" t="s">
        <v>324</v>
      </c>
      <c r="D73" s="486">
        <v>71</v>
      </c>
      <c r="E73" s="486"/>
      <c r="F73" s="487"/>
    </row>
    <row r="74" spans="2:7" s="319" customFormat="1" x14ac:dyDescent="0.3">
      <c r="B74" s="132" t="s">
        <v>515</v>
      </c>
      <c r="C74" s="383" t="s">
        <v>1217</v>
      </c>
      <c r="D74" s="486">
        <v>72</v>
      </c>
      <c r="E74" s="486"/>
      <c r="F74" s="487"/>
    </row>
    <row r="75" spans="2:7" s="319" customFormat="1" x14ac:dyDescent="0.3">
      <c r="B75" s="132" t="s">
        <v>234</v>
      </c>
      <c r="C75" s="383" t="s">
        <v>1218</v>
      </c>
      <c r="D75" s="486">
        <v>73</v>
      </c>
      <c r="E75" s="486"/>
      <c r="F75" s="487"/>
    </row>
    <row r="76" spans="2:7" s="319" customFormat="1" x14ac:dyDescent="0.3">
      <c r="B76" s="132" t="s">
        <v>233</v>
      </c>
      <c r="C76" s="383" t="s">
        <v>381</v>
      </c>
      <c r="D76" s="486">
        <v>74</v>
      </c>
      <c r="E76" s="486"/>
      <c r="F76" s="487"/>
    </row>
    <row r="77" spans="2:7" s="319" customFormat="1" x14ac:dyDescent="0.3">
      <c r="B77" s="132" t="s">
        <v>537</v>
      </c>
      <c r="C77" s="383" t="s">
        <v>1219</v>
      </c>
      <c r="D77" s="486">
        <v>75</v>
      </c>
      <c r="E77" s="486"/>
      <c r="F77" s="487"/>
    </row>
    <row r="78" spans="2:7" s="319" customFormat="1" x14ac:dyDescent="0.3">
      <c r="B78" s="132" t="s">
        <v>1224</v>
      </c>
      <c r="C78" s="383" t="s">
        <v>1002</v>
      </c>
      <c r="D78" s="486">
        <v>76</v>
      </c>
      <c r="E78" s="486"/>
      <c r="F78" s="487"/>
    </row>
    <row r="79" spans="2:7" s="319" customFormat="1" ht="18.75" customHeight="1" x14ac:dyDescent="0.7">
      <c r="B79" s="133" t="s">
        <v>1225</v>
      </c>
      <c r="C79" s="384" t="s">
        <v>1220</v>
      </c>
      <c r="D79" s="491">
        <v>77</v>
      </c>
      <c r="E79" s="492"/>
      <c r="F79" s="493"/>
      <c r="G79" s="494"/>
    </row>
    <row r="80" spans="2:7" s="319" customFormat="1" x14ac:dyDescent="0.3">
      <c r="B80" s="132" t="s">
        <v>1226</v>
      </c>
      <c r="C80" s="383" t="s">
        <v>1221</v>
      </c>
      <c r="D80" s="486">
        <v>78</v>
      </c>
      <c r="E80" s="486"/>
      <c r="F80" s="487"/>
    </row>
    <row r="81" spans="2:6" s="319" customFormat="1" x14ac:dyDescent="0.3">
      <c r="B81" s="132" t="s">
        <v>1227</v>
      </c>
      <c r="C81" s="383" t="s">
        <v>1222</v>
      </c>
      <c r="D81" s="486">
        <v>79</v>
      </c>
      <c r="E81" s="486" t="s">
        <v>232</v>
      </c>
      <c r="F81" s="487"/>
    </row>
    <row r="82" spans="2:6" s="319" customFormat="1" x14ac:dyDescent="0.3">
      <c r="B82" s="132" t="s">
        <v>1228</v>
      </c>
      <c r="C82" s="383" t="s">
        <v>701</v>
      </c>
      <c r="D82" s="486">
        <v>80</v>
      </c>
      <c r="E82" s="486"/>
      <c r="F82" s="487"/>
    </row>
    <row r="83" spans="2:6" s="319" customFormat="1" x14ac:dyDescent="0.3">
      <c r="B83" s="132" t="s">
        <v>1229</v>
      </c>
      <c r="C83" s="383" t="s">
        <v>1223</v>
      </c>
      <c r="D83" s="486">
        <v>81</v>
      </c>
      <c r="E83" s="486"/>
      <c r="F83" s="487"/>
    </row>
    <row r="84" spans="2:6" s="319" customFormat="1" x14ac:dyDescent="0.3">
      <c r="B84" s="132" t="s">
        <v>1230</v>
      </c>
      <c r="C84" s="383" t="s">
        <v>140</v>
      </c>
      <c r="D84" s="486">
        <v>82</v>
      </c>
      <c r="E84" s="486"/>
      <c r="F84" s="487"/>
    </row>
    <row r="85" spans="2:6" s="319" customFormat="1" x14ac:dyDescent="0.3">
      <c r="B85" s="132" t="s">
        <v>1231</v>
      </c>
      <c r="C85" s="383" t="s">
        <v>1232</v>
      </c>
      <c r="D85" s="486">
        <v>83</v>
      </c>
      <c r="E85" s="486"/>
      <c r="F85" s="487" t="s">
        <v>231</v>
      </c>
    </row>
    <row r="86" spans="2:6" s="319" customFormat="1" x14ac:dyDescent="0.3">
      <c r="B86" s="132" t="s">
        <v>230</v>
      </c>
      <c r="C86" s="383" t="s">
        <v>1233</v>
      </c>
      <c r="D86" s="486">
        <v>84</v>
      </c>
      <c r="E86" s="486"/>
      <c r="F86" s="487"/>
    </row>
    <row r="87" spans="2:6" s="319" customFormat="1" x14ac:dyDescent="0.3">
      <c r="B87" s="132" t="s">
        <v>1235</v>
      </c>
      <c r="C87" s="383" t="s">
        <v>1234</v>
      </c>
      <c r="D87" s="486">
        <v>85</v>
      </c>
      <c r="E87" s="486"/>
      <c r="F87" s="487"/>
    </row>
    <row r="88" spans="2:6" s="319" customFormat="1" x14ac:dyDescent="0.3">
      <c r="B88" s="132" t="s">
        <v>1260</v>
      </c>
      <c r="C88" s="383" t="s">
        <v>1236</v>
      </c>
      <c r="D88" s="486">
        <v>86</v>
      </c>
      <c r="E88" s="486"/>
      <c r="F88" s="487"/>
    </row>
    <row r="89" spans="2:6" s="319" customFormat="1" x14ac:dyDescent="0.3">
      <c r="B89" s="134" t="s">
        <v>251</v>
      </c>
      <c r="C89" s="495" t="s">
        <v>1237</v>
      </c>
      <c r="D89" s="486">
        <v>87</v>
      </c>
      <c r="E89" s="486"/>
      <c r="F89" s="487"/>
    </row>
    <row r="90" spans="2:6" s="319" customFormat="1" x14ac:dyDescent="0.3">
      <c r="B90" s="132" t="s">
        <v>229</v>
      </c>
      <c r="C90" s="383" t="s">
        <v>1238</v>
      </c>
      <c r="D90" s="486">
        <v>88</v>
      </c>
      <c r="E90" s="486"/>
      <c r="F90" s="487"/>
    </row>
    <row r="91" spans="2:6" s="319" customFormat="1" x14ac:dyDescent="0.3">
      <c r="B91" s="132" t="s">
        <v>228</v>
      </c>
      <c r="C91" s="383" t="s">
        <v>1239</v>
      </c>
      <c r="D91" s="486">
        <v>89</v>
      </c>
      <c r="E91" s="486"/>
      <c r="F91" s="487"/>
    </row>
    <row r="92" spans="2:6" s="319" customFormat="1" x14ac:dyDescent="0.3">
      <c r="B92" s="132" t="s">
        <v>280</v>
      </c>
      <c r="C92" s="383" t="s">
        <v>1240</v>
      </c>
      <c r="D92" s="486">
        <v>90</v>
      </c>
      <c r="E92" s="486"/>
      <c r="F92" s="487"/>
    </row>
    <row r="93" spans="2:6" s="319" customFormat="1" x14ac:dyDescent="0.3">
      <c r="B93" s="132" t="s">
        <v>227</v>
      </c>
      <c r="C93" s="383" t="s">
        <v>1241</v>
      </c>
      <c r="D93" s="486">
        <v>91</v>
      </c>
      <c r="E93" s="486"/>
      <c r="F93" s="487"/>
    </row>
    <row r="94" spans="2:6" s="319" customFormat="1" x14ac:dyDescent="0.3">
      <c r="B94" s="132" t="s">
        <v>226</v>
      </c>
      <c r="C94" s="383" t="s">
        <v>1242</v>
      </c>
      <c r="D94" s="486">
        <v>92</v>
      </c>
      <c r="E94" s="486"/>
      <c r="F94" s="487"/>
    </row>
    <row r="95" spans="2:6" s="319" customFormat="1" x14ac:dyDescent="0.3">
      <c r="B95" s="132" t="s">
        <v>225</v>
      </c>
      <c r="C95" s="383" t="s">
        <v>1243</v>
      </c>
      <c r="D95" s="486">
        <v>93</v>
      </c>
      <c r="E95" s="486"/>
      <c r="F95" s="487"/>
    </row>
    <row r="96" spans="2:6" s="319" customFormat="1" x14ac:dyDescent="0.3">
      <c r="B96" s="132" t="s">
        <v>1261</v>
      </c>
      <c r="C96" s="383" t="s">
        <v>904</v>
      </c>
      <c r="D96" s="486">
        <v>94</v>
      </c>
      <c r="E96" s="486"/>
      <c r="F96" s="487"/>
    </row>
    <row r="97" spans="2:6" s="319" customFormat="1" x14ac:dyDescent="0.3">
      <c r="B97" s="132" t="s">
        <v>1540</v>
      </c>
      <c r="C97" s="383" t="s">
        <v>1452</v>
      </c>
      <c r="D97" s="486">
        <v>95</v>
      </c>
      <c r="E97" s="486"/>
      <c r="F97" s="487"/>
    </row>
    <row r="98" spans="2:6" s="319" customFormat="1" x14ac:dyDescent="0.3">
      <c r="B98" s="132" t="s">
        <v>1262</v>
      </c>
      <c r="C98" s="383" t="s">
        <v>1244</v>
      </c>
      <c r="D98" s="486">
        <v>96</v>
      </c>
      <c r="E98" s="486"/>
      <c r="F98" s="487"/>
    </row>
    <row r="99" spans="2:6" s="319" customFormat="1" x14ac:dyDescent="0.3">
      <c r="B99" s="132" t="s">
        <v>1542</v>
      </c>
      <c r="C99" s="497" t="s">
        <v>1541</v>
      </c>
      <c r="D99" s="486">
        <v>97</v>
      </c>
      <c r="E99" s="486"/>
      <c r="F99" s="487"/>
    </row>
    <row r="100" spans="2:6" s="319" customFormat="1" x14ac:dyDescent="0.3">
      <c r="B100" s="132" t="s">
        <v>1263</v>
      </c>
      <c r="C100" s="383" t="s">
        <v>1245</v>
      </c>
      <c r="D100" s="486">
        <v>98</v>
      </c>
      <c r="E100" s="486"/>
      <c r="F100" s="487"/>
    </row>
    <row r="101" spans="2:6" s="319" customFormat="1" x14ac:dyDescent="0.3">
      <c r="B101" s="132" t="s">
        <v>1264</v>
      </c>
      <c r="C101" s="383" t="s">
        <v>1246</v>
      </c>
      <c r="D101" s="486">
        <v>99</v>
      </c>
      <c r="E101" s="486"/>
      <c r="F101" s="487"/>
    </row>
    <row r="102" spans="2:6" s="319" customFormat="1" x14ac:dyDescent="0.3">
      <c r="B102" s="132" t="s">
        <v>1265</v>
      </c>
      <c r="C102" s="383" t="s">
        <v>1247</v>
      </c>
      <c r="D102" s="486">
        <v>100</v>
      </c>
      <c r="E102" s="486"/>
      <c r="F102" s="487"/>
    </row>
    <row r="103" spans="2:6" s="319" customFormat="1" x14ac:dyDescent="0.3">
      <c r="B103" s="132" t="s">
        <v>1266</v>
      </c>
      <c r="C103" s="383" t="s">
        <v>1248</v>
      </c>
      <c r="D103" s="486">
        <v>101</v>
      </c>
      <c r="E103" s="486"/>
      <c r="F103" s="487"/>
    </row>
    <row r="104" spans="2:6" s="319" customFormat="1" x14ac:dyDescent="0.3">
      <c r="B104" s="132" t="s">
        <v>1267</v>
      </c>
      <c r="C104" s="383" t="s">
        <v>1435</v>
      </c>
      <c r="D104" s="486">
        <v>102</v>
      </c>
      <c r="E104" s="486"/>
      <c r="F104" s="487"/>
    </row>
    <row r="105" spans="2:6" s="319" customFormat="1" x14ac:dyDescent="0.3">
      <c r="B105" s="132" t="s">
        <v>1460</v>
      </c>
      <c r="C105" s="383" t="s">
        <v>1249</v>
      </c>
      <c r="D105" s="486">
        <v>103</v>
      </c>
      <c r="E105" s="486"/>
      <c r="F105" s="487"/>
    </row>
    <row r="106" spans="2:6" s="319" customFormat="1" x14ac:dyDescent="0.3">
      <c r="B106" s="132" t="s">
        <v>1268</v>
      </c>
      <c r="C106" s="383" t="s">
        <v>1250</v>
      </c>
      <c r="D106" s="486">
        <v>104</v>
      </c>
      <c r="E106" s="486"/>
      <c r="F106" s="487"/>
    </row>
    <row r="107" spans="2:6" s="319" customFormat="1" x14ac:dyDescent="0.3">
      <c r="B107" s="132" t="s">
        <v>1269</v>
      </c>
      <c r="C107" s="383" t="s">
        <v>1270</v>
      </c>
      <c r="D107" s="486">
        <v>105</v>
      </c>
      <c r="E107" s="486"/>
      <c r="F107" s="487"/>
    </row>
    <row r="108" spans="2:6" s="319" customFormat="1" x14ac:dyDescent="0.3">
      <c r="B108" s="132" t="s">
        <v>1271</v>
      </c>
      <c r="C108" s="383" t="s">
        <v>1251</v>
      </c>
      <c r="D108" s="486">
        <v>106</v>
      </c>
      <c r="E108" s="486"/>
      <c r="F108" s="487"/>
    </row>
    <row r="109" spans="2:6" s="319" customFormat="1" x14ac:dyDescent="0.3">
      <c r="B109" s="132" t="s">
        <v>1272</v>
      </c>
      <c r="C109" s="383" t="s">
        <v>549</v>
      </c>
      <c r="D109" s="486">
        <v>107</v>
      </c>
      <c r="E109" s="486"/>
      <c r="F109" s="487"/>
    </row>
    <row r="110" spans="2:6" s="319" customFormat="1" x14ac:dyDescent="0.3">
      <c r="B110" s="132" t="s">
        <v>1273</v>
      </c>
      <c r="C110" s="383" t="s">
        <v>1252</v>
      </c>
      <c r="D110" s="486">
        <v>108</v>
      </c>
      <c r="E110" s="486"/>
      <c r="F110" s="487"/>
    </row>
    <row r="111" spans="2:6" s="319" customFormat="1" x14ac:dyDescent="0.3">
      <c r="B111" s="132" t="s">
        <v>1274</v>
      </c>
      <c r="C111" s="383" t="s">
        <v>1253</v>
      </c>
      <c r="D111" s="486">
        <v>109</v>
      </c>
      <c r="E111" s="486"/>
      <c r="F111" s="487"/>
    </row>
    <row r="112" spans="2:6" s="319" customFormat="1" x14ac:dyDescent="0.3">
      <c r="B112" s="132" t="s">
        <v>1275</v>
      </c>
      <c r="C112" s="383" t="s">
        <v>1254</v>
      </c>
      <c r="D112" s="486">
        <v>110</v>
      </c>
      <c r="E112" s="486"/>
      <c r="F112" s="487"/>
    </row>
    <row r="113" spans="2:6" s="319" customFormat="1" x14ac:dyDescent="0.3">
      <c r="B113" s="132" t="s">
        <v>1276</v>
      </c>
      <c r="C113" s="383" t="s">
        <v>1255</v>
      </c>
      <c r="D113" s="486">
        <v>111</v>
      </c>
      <c r="E113" s="486"/>
      <c r="F113" s="487"/>
    </row>
    <row r="114" spans="2:6" s="319" customFormat="1" x14ac:dyDescent="0.3">
      <c r="B114" s="132" t="s">
        <v>1277</v>
      </c>
      <c r="C114" s="383" t="s">
        <v>1256</v>
      </c>
      <c r="D114" s="486">
        <v>112</v>
      </c>
      <c r="E114" s="486"/>
      <c r="F114" s="487"/>
    </row>
    <row r="115" spans="2:6" s="319" customFormat="1" x14ac:dyDescent="0.3">
      <c r="B115" s="132" t="s">
        <v>1278</v>
      </c>
      <c r="C115" s="383" t="s">
        <v>1257</v>
      </c>
      <c r="D115" s="486">
        <v>113</v>
      </c>
      <c r="E115" s="486"/>
      <c r="F115" s="487"/>
    </row>
    <row r="116" spans="2:6" s="319" customFormat="1" x14ac:dyDescent="0.3">
      <c r="B116" s="132" t="s">
        <v>1279</v>
      </c>
      <c r="C116" s="383" t="s">
        <v>1258</v>
      </c>
      <c r="D116" s="486">
        <v>114</v>
      </c>
      <c r="E116" s="486"/>
      <c r="F116" s="487"/>
    </row>
    <row r="117" spans="2:6" s="319" customFormat="1" x14ac:dyDescent="0.3">
      <c r="B117" s="132" t="s">
        <v>1280</v>
      </c>
      <c r="C117" s="383" t="s">
        <v>1259</v>
      </c>
      <c r="D117" s="486">
        <v>115</v>
      </c>
      <c r="E117" s="486"/>
      <c r="F117" s="487"/>
    </row>
    <row r="118" spans="2:6" s="319" customFormat="1" x14ac:dyDescent="0.3">
      <c r="B118" s="132" t="s">
        <v>1286</v>
      </c>
      <c r="C118" s="383" t="s">
        <v>1281</v>
      </c>
      <c r="D118" s="486">
        <v>116</v>
      </c>
      <c r="E118" s="486"/>
      <c r="F118" s="487"/>
    </row>
    <row r="119" spans="2:6" s="319" customFormat="1" x14ac:dyDescent="0.3">
      <c r="B119" s="132" t="s">
        <v>1287</v>
      </c>
      <c r="C119" s="383" t="s">
        <v>1282</v>
      </c>
      <c r="D119" s="486">
        <v>117</v>
      </c>
      <c r="E119" s="486"/>
      <c r="F119" s="487"/>
    </row>
    <row r="120" spans="2:6" s="319" customFormat="1" x14ac:dyDescent="0.3">
      <c r="B120" s="132" t="s">
        <v>1288</v>
      </c>
      <c r="C120" s="383" t="s">
        <v>1283</v>
      </c>
      <c r="D120" s="486">
        <v>118</v>
      </c>
      <c r="E120" s="486"/>
      <c r="F120" s="487"/>
    </row>
    <row r="121" spans="2:6" s="319" customFormat="1" x14ac:dyDescent="0.3">
      <c r="B121" s="132" t="s">
        <v>1289</v>
      </c>
      <c r="C121" s="383" t="s">
        <v>1284</v>
      </c>
      <c r="D121" s="486">
        <v>119</v>
      </c>
      <c r="E121" s="486"/>
      <c r="F121" s="487"/>
    </row>
    <row r="122" spans="2:6" s="319" customFormat="1" x14ac:dyDescent="0.3">
      <c r="B122" s="132" t="s">
        <v>1290</v>
      </c>
      <c r="C122" s="383" t="s">
        <v>1285</v>
      </c>
      <c r="D122" s="486">
        <v>120</v>
      </c>
      <c r="E122" s="486"/>
      <c r="F122" s="487"/>
    </row>
    <row r="123" spans="2:6" s="319" customFormat="1" x14ac:dyDescent="0.3">
      <c r="B123" s="132" t="s">
        <v>1097</v>
      </c>
      <c r="C123" s="383" t="s">
        <v>1291</v>
      </c>
      <c r="D123" s="486">
        <v>121</v>
      </c>
      <c r="E123" s="486"/>
      <c r="F123" s="487"/>
    </row>
    <row r="124" spans="2:6" s="319" customFormat="1" x14ac:dyDescent="0.3">
      <c r="B124" s="132" t="s">
        <v>224</v>
      </c>
      <c r="C124" s="383" t="s">
        <v>1292</v>
      </c>
      <c r="D124" s="486">
        <v>122</v>
      </c>
      <c r="E124" s="486"/>
      <c r="F124" s="487"/>
    </row>
    <row r="125" spans="2:6" s="319" customFormat="1" x14ac:dyDescent="0.3">
      <c r="B125" s="132" t="s">
        <v>223</v>
      </c>
      <c r="C125" s="383" t="s">
        <v>1293</v>
      </c>
      <c r="D125" s="486">
        <v>123</v>
      </c>
      <c r="E125" s="486"/>
      <c r="F125" s="487"/>
    </row>
    <row r="126" spans="2:6" s="319" customFormat="1" x14ac:dyDescent="0.3">
      <c r="B126" s="132" t="s">
        <v>222</v>
      </c>
      <c r="C126" s="383" t="s">
        <v>1294</v>
      </c>
      <c r="D126" s="486">
        <v>124</v>
      </c>
      <c r="E126" s="486"/>
      <c r="F126" s="487"/>
    </row>
    <row r="127" spans="2:6" s="319" customFormat="1" x14ac:dyDescent="0.3">
      <c r="B127" s="132" t="s">
        <v>221</v>
      </c>
      <c r="C127" s="383"/>
      <c r="D127" s="486">
        <v>125</v>
      </c>
      <c r="E127" s="486"/>
      <c r="F127" s="487"/>
    </row>
    <row r="128" spans="2:6" s="319" customFormat="1" x14ac:dyDescent="0.3">
      <c r="B128" s="132" t="s">
        <v>220</v>
      </c>
      <c r="C128" s="383" t="s">
        <v>1295</v>
      </c>
      <c r="D128" s="486">
        <v>126</v>
      </c>
      <c r="E128" s="486"/>
      <c r="F128" s="487"/>
    </row>
    <row r="129" spans="2:6" s="319" customFormat="1" x14ac:dyDescent="0.3">
      <c r="B129" s="132" t="s">
        <v>219</v>
      </c>
      <c r="C129" s="383" t="s">
        <v>326</v>
      </c>
      <c r="D129" s="486">
        <v>127</v>
      </c>
      <c r="E129" s="486"/>
      <c r="F129" s="487"/>
    </row>
    <row r="130" spans="2:6" s="319" customFormat="1" x14ac:dyDescent="0.3">
      <c r="B130" s="132" t="s">
        <v>218</v>
      </c>
      <c r="C130" s="383" t="s">
        <v>1436</v>
      </c>
      <c r="D130" s="486">
        <v>128</v>
      </c>
      <c r="E130" s="486"/>
      <c r="F130" s="487"/>
    </row>
    <row r="131" spans="2:6" s="319" customFormat="1" x14ac:dyDescent="0.3">
      <c r="B131" s="132" t="s">
        <v>217</v>
      </c>
      <c r="C131" s="383" t="s">
        <v>1296</v>
      </c>
      <c r="D131" s="486">
        <v>129</v>
      </c>
      <c r="E131" s="486"/>
      <c r="F131" s="487"/>
    </row>
    <row r="132" spans="2:6" s="319" customFormat="1" x14ac:dyDescent="0.3">
      <c r="B132" s="132" t="s">
        <v>216</v>
      </c>
      <c r="C132" s="383" t="s">
        <v>1297</v>
      </c>
      <c r="D132" s="486">
        <v>130</v>
      </c>
      <c r="E132" s="486"/>
      <c r="F132" s="487"/>
    </row>
    <row r="133" spans="2:6" s="319" customFormat="1" x14ac:dyDescent="0.3">
      <c r="B133" s="132" t="s">
        <v>253</v>
      </c>
      <c r="C133" s="383" t="s">
        <v>1298</v>
      </c>
      <c r="D133" s="486">
        <v>131</v>
      </c>
      <c r="E133" s="486"/>
      <c r="F133" s="487"/>
    </row>
    <row r="134" spans="2:6" s="319" customFormat="1" x14ac:dyDescent="0.3">
      <c r="B134" s="132" t="s">
        <v>215</v>
      </c>
      <c r="C134" s="383" t="s">
        <v>1299</v>
      </c>
      <c r="D134" s="486">
        <v>132</v>
      </c>
      <c r="E134" s="486" t="s">
        <v>202</v>
      </c>
      <c r="F134" s="487"/>
    </row>
    <row r="135" spans="2:6" s="319" customFormat="1" x14ac:dyDescent="0.3">
      <c r="B135" s="132" t="s">
        <v>214</v>
      </c>
      <c r="C135" s="383" t="s">
        <v>1300</v>
      </c>
      <c r="D135" s="486">
        <v>133</v>
      </c>
      <c r="E135" s="486"/>
      <c r="F135" s="487"/>
    </row>
    <row r="136" spans="2:6" s="319" customFormat="1" x14ac:dyDescent="0.3">
      <c r="B136" s="132" t="s">
        <v>254</v>
      </c>
      <c r="C136" s="383" t="s">
        <v>1301</v>
      </c>
      <c r="D136" s="486">
        <v>134</v>
      </c>
      <c r="E136" s="486"/>
      <c r="F136" s="487"/>
    </row>
    <row r="137" spans="2:6" s="319" customFormat="1" x14ac:dyDescent="0.3">
      <c r="B137" s="132" t="s">
        <v>213</v>
      </c>
      <c r="C137" s="383" t="s">
        <v>403</v>
      </c>
      <c r="D137" s="486">
        <v>135</v>
      </c>
      <c r="E137" s="486"/>
      <c r="F137" s="487"/>
    </row>
    <row r="138" spans="2:6" s="319" customFormat="1" x14ac:dyDescent="0.3">
      <c r="B138" s="132" t="s">
        <v>212</v>
      </c>
      <c r="C138" s="383" t="s">
        <v>1302</v>
      </c>
      <c r="D138" s="486">
        <v>136</v>
      </c>
      <c r="E138" s="486"/>
      <c r="F138" s="487"/>
    </row>
    <row r="139" spans="2:6" s="319" customFormat="1" x14ac:dyDescent="0.3">
      <c r="B139" s="132" t="s">
        <v>211</v>
      </c>
      <c r="C139" s="383" t="s">
        <v>1303</v>
      </c>
      <c r="D139" s="486">
        <v>137</v>
      </c>
      <c r="E139" s="486"/>
      <c r="F139" s="487"/>
    </row>
    <row r="140" spans="2:6" s="319" customFormat="1" x14ac:dyDescent="0.3">
      <c r="B140" s="132" t="s">
        <v>1308</v>
      </c>
      <c r="C140" s="383" t="s">
        <v>1304</v>
      </c>
      <c r="D140" s="486">
        <v>138</v>
      </c>
      <c r="E140" s="486"/>
      <c r="F140" s="487"/>
    </row>
    <row r="141" spans="2:6" s="319" customFormat="1" x14ac:dyDescent="0.3">
      <c r="B141" s="132" t="s">
        <v>1309</v>
      </c>
      <c r="C141" s="383" t="s">
        <v>890</v>
      </c>
      <c r="D141" s="486" t="s">
        <v>715</v>
      </c>
      <c r="E141" s="486"/>
      <c r="F141" s="487"/>
    </row>
    <row r="142" spans="2:6" s="319" customFormat="1" x14ac:dyDescent="0.3">
      <c r="B142" s="132" t="s">
        <v>210</v>
      </c>
      <c r="C142" s="383" t="s">
        <v>1305</v>
      </c>
      <c r="D142" s="486">
        <v>140</v>
      </c>
      <c r="E142" s="486"/>
      <c r="F142" s="487"/>
    </row>
    <row r="143" spans="2:6" s="319" customFormat="1" x14ac:dyDescent="0.3">
      <c r="B143" s="132" t="s">
        <v>209</v>
      </c>
      <c r="C143" s="383" t="s">
        <v>1306</v>
      </c>
      <c r="D143" s="486">
        <v>141</v>
      </c>
      <c r="E143" s="486"/>
      <c r="F143" s="487"/>
    </row>
    <row r="144" spans="2:6" s="319" customFormat="1" x14ac:dyDescent="0.3">
      <c r="B144" s="132" t="s">
        <v>1310</v>
      </c>
      <c r="C144" s="383" t="s">
        <v>1307</v>
      </c>
      <c r="D144" s="486">
        <v>142</v>
      </c>
      <c r="E144" s="486"/>
      <c r="F144" s="487"/>
    </row>
    <row r="145" spans="2:6" s="319" customFormat="1" x14ac:dyDescent="0.3">
      <c r="B145" s="132" t="s">
        <v>208</v>
      </c>
      <c r="C145" s="383" t="s">
        <v>1311</v>
      </c>
      <c r="D145" s="486">
        <v>143</v>
      </c>
      <c r="E145" s="486"/>
      <c r="F145" s="487"/>
    </row>
    <row r="146" spans="2:6" s="319" customFormat="1" x14ac:dyDescent="0.3">
      <c r="B146" s="132" t="s">
        <v>207</v>
      </c>
      <c r="C146" s="383" t="s">
        <v>1312</v>
      </c>
      <c r="D146" s="486">
        <v>144</v>
      </c>
      <c r="E146" s="486"/>
      <c r="F146" s="487"/>
    </row>
    <row r="147" spans="2:6" s="319" customFormat="1" x14ac:dyDescent="0.3">
      <c r="B147" s="132" t="s">
        <v>206</v>
      </c>
      <c r="C147" s="383" t="s">
        <v>1313</v>
      </c>
      <c r="D147" s="486">
        <v>145</v>
      </c>
      <c r="E147" s="486"/>
      <c r="F147" s="487"/>
    </row>
    <row r="148" spans="2:6" s="319" customFormat="1" x14ac:dyDescent="0.3">
      <c r="B148" s="132" t="s">
        <v>205</v>
      </c>
      <c r="C148" s="383" t="s">
        <v>1314</v>
      </c>
      <c r="D148" s="486">
        <v>146</v>
      </c>
      <c r="E148" s="486"/>
      <c r="F148" s="487"/>
    </row>
    <row r="149" spans="2:6" s="319" customFormat="1" x14ac:dyDescent="0.3">
      <c r="B149" s="132" t="s">
        <v>204</v>
      </c>
      <c r="C149" s="383" t="s">
        <v>1315</v>
      </c>
      <c r="D149" s="486">
        <v>147</v>
      </c>
      <c r="E149" s="486"/>
      <c r="F149" s="487"/>
    </row>
    <row r="150" spans="2:6" s="319" customFormat="1" x14ac:dyDescent="0.3">
      <c r="B150" s="132" t="s">
        <v>203</v>
      </c>
      <c r="C150" s="383" t="s">
        <v>669</v>
      </c>
      <c r="D150" s="486">
        <v>148</v>
      </c>
      <c r="E150" s="486" t="s">
        <v>202</v>
      </c>
      <c r="F150" s="487"/>
    </row>
    <row r="151" spans="2:6" s="319" customFormat="1" x14ac:dyDescent="0.3">
      <c r="B151" s="132" t="s">
        <v>252</v>
      </c>
      <c r="C151" s="383" t="s">
        <v>532</v>
      </c>
      <c r="D151" s="486">
        <v>149</v>
      </c>
      <c r="E151" s="486"/>
      <c r="F151" s="487"/>
    </row>
    <row r="152" spans="2:6" s="319" customFormat="1" x14ac:dyDescent="0.3">
      <c r="B152" s="132" t="s">
        <v>201</v>
      </c>
      <c r="C152" s="383" t="s">
        <v>1316</v>
      </c>
      <c r="D152" s="486">
        <v>150</v>
      </c>
      <c r="E152" s="486"/>
      <c r="F152" s="487"/>
    </row>
    <row r="153" spans="2:6" s="319" customFormat="1" x14ac:dyDescent="0.3">
      <c r="B153" s="132" t="s">
        <v>200</v>
      </c>
      <c r="C153" s="383" t="s">
        <v>1317</v>
      </c>
      <c r="D153" s="486">
        <v>151</v>
      </c>
      <c r="E153" s="486"/>
      <c r="F153" s="487"/>
    </row>
    <row r="154" spans="2:6" s="319" customFormat="1" x14ac:dyDescent="0.3">
      <c r="B154" s="132" t="s">
        <v>519</v>
      </c>
      <c r="C154" s="383" t="s">
        <v>1318</v>
      </c>
      <c r="D154" s="486">
        <v>152</v>
      </c>
      <c r="E154" s="486"/>
      <c r="F154" s="487"/>
    </row>
    <row r="155" spans="2:6" s="319" customFormat="1" x14ac:dyDescent="0.3">
      <c r="B155" s="132" t="s">
        <v>199</v>
      </c>
      <c r="C155" s="383"/>
      <c r="D155" s="486">
        <v>153</v>
      </c>
      <c r="E155" s="486"/>
      <c r="F155" s="487"/>
    </row>
    <row r="156" spans="2:6" s="319" customFormat="1" x14ac:dyDescent="0.3">
      <c r="B156" s="132" t="s">
        <v>1324</v>
      </c>
      <c r="C156" s="383" t="s">
        <v>1319</v>
      </c>
      <c r="D156" s="486">
        <v>154</v>
      </c>
      <c r="E156" s="486"/>
      <c r="F156" s="487"/>
    </row>
    <row r="157" spans="2:6" s="319" customFormat="1" x14ac:dyDescent="0.3">
      <c r="B157" s="132" t="s">
        <v>1325</v>
      </c>
      <c r="C157" s="383" t="s">
        <v>723</v>
      </c>
      <c r="D157" s="486">
        <v>155</v>
      </c>
      <c r="E157" s="486"/>
      <c r="F157" s="487"/>
    </row>
    <row r="158" spans="2:6" s="319" customFormat="1" x14ac:dyDescent="0.3">
      <c r="B158" s="132" t="s">
        <v>1326</v>
      </c>
      <c r="C158" s="383" t="s">
        <v>1320</v>
      </c>
      <c r="D158" s="486">
        <v>156</v>
      </c>
      <c r="E158" s="486"/>
      <c r="F158" s="487"/>
    </row>
    <row r="159" spans="2:6" s="319" customFormat="1" x14ac:dyDescent="0.3">
      <c r="B159" s="132" t="s">
        <v>1327</v>
      </c>
      <c r="C159" s="383" t="s">
        <v>1321</v>
      </c>
      <c r="D159" s="486">
        <v>157</v>
      </c>
      <c r="E159" s="486"/>
      <c r="F159" s="487" t="s">
        <v>231</v>
      </c>
    </row>
    <row r="160" spans="2:6" s="319" customFormat="1" x14ac:dyDescent="0.3">
      <c r="B160" s="132" t="s">
        <v>1328</v>
      </c>
      <c r="C160" s="383" t="s">
        <v>1322</v>
      </c>
      <c r="D160" s="486">
        <v>158</v>
      </c>
      <c r="E160" s="486"/>
      <c r="F160" s="487"/>
    </row>
    <row r="161" spans="2:6" s="319" customFormat="1" x14ac:dyDescent="0.3">
      <c r="B161" s="132" t="s">
        <v>1329</v>
      </c>
      <c r="C161" s="383" t="s">
        <v>364</v>
      </c>
      <c r="D161" s="486">
        <v>159</v>
      </c>
      <c r="E161" s="486"/>
      <c r="F161" s="487"/>
    </row>
    <row r="162" spans="2:6" s="319" customFormat="1" x14ac:dyDescent="0.3">
      <c r="B162" s="132" t="s">
        <v>1330</v>
      </c>
      <c r="C162" s="383" t="s">
        <v>1323</v>
      </c>
      <c r="D162" s="486">
        <v>160</v>
      </c>
      <c r="E162" s="486"/>
      <c r="F162" s="487"/>
    </row>
    <row r="163" spans="2:6" s="319" customFormat="1" x14ac:dyDescent="0.3">
      <c r="B163" s="132" t="s">
        <v>1331</v>
      </c>
      <c r="C163" s="383" t="s">
        <v>1335</v>
      </c>
      <c r="D163" s="486">
        <v>161</v>
      </c>
      <c r="E163" s="486"/>
      <c r="F163" s="487"/>
    </row>
    <row r="164" spans="2:6" s="319" customFormat="1" x14ac:dyDescent="0.3">
      <c r="B164" s="132" t="s">
        <v>1332</v>
      </c>
      <c r="C164" s="383" t="s">
        <v>1336</v>
      </c>
      <c r="D164" s="486">
        <v>162</v>
      </c>
      <c r="E164" s="486"/>
      <c r="F164" s="487"/>
    </row>
    <row r="165" spans="2:6" s="319" customFormat="1" x14ac:dyDescent="0.3">
      <c r="B165" s="132" t="s">
        <v>1333</v>
      </c>
      <c r="C165" s="383" t="s">
        <v>1337</v>
      </c>
      <c r="D165" s="486">
        <v>163</v>
      </c>
      <c r="E165" s="486"/>
      <c r="F165" s="487"/>
    </row>
    <row r="166" spans="2:6" s="319" customFormat="1" x14ac:dyDescent="0.3">
      <c r="B166" s="132" t="s">
        <v>1334</v>
      </c>
      <c r="C166" s="383" t="s">
        <v>1338</v>
      </c>
      <c r="D166" s="486">
        <v>164</v>
      </c>
      <c r="E166" s="486"/>
      <c r="F166" s="487"/>
    </row>
    <row r="167" spans="2:6" s="319" customFormat="1" x14ac:dyDescent="0.3">
      <c r="B167" s="132" t="s">
        <v>1341</v>
      </c>
      <c r="C167" s="383" t="s">
        <v>1339</v>
      </c>
      <c r="D167" s="486">
        <v>165</v>
      </c>
      <c r="E167" s="486"/>
      <c r="F167" s="487"/>
    </row>
    <row r="168" spans="2:6" s="319" customFormat="1" x14ac:dyDescent="0.3">
      <c r="B168" s="132" t="s">
        <v>1342</v>
      </c>
      <c r="C168" s="383" t="s">
        <v>1340</v>
      </c>
      <c r="D168" s="486">
        <v>166</v>
      </c>
      <c r="E168" s="486"/>
      <c r="F168" s="487"/>
    </row>
    <row r="169" spans="2:6" s="319" customFormat="1" x14ac:dyDescent="0.3">
      <c r="B169" s="132" t="s">
        <v>198</v>
      </c>
      <c r="C169" s="383"/>
      <c r="D169" s="486">
        <v>167</v>
      </c>
      <c r="E169" s="486"/>
      <c r="F169" s="487"/>
    </row>
    <row r="170" spans="2:6" s="319" customFormat="1" x14ac:dyDescent="0.3">
      <c r="B170" s="132" t="s">
        <v>1347</v>
      </c>
      <c r="C170" s="383" t="s">
        <v>1343</v>
      </c>
      <c r="D170" s="486">
        <v>168</v>
      </c>
      <c r="E170" s="486"/>
      <c r="F170" s="487"/>
    </row>
    <row r="171" spans="2:6" s="319" customFormat="1" x14ac:dyDescent="0.3">
      <c r="B171" s="132" t="s">
        <v>1348</v>
      </c>
      <c r="C171" s="383" t="s">
        <v>1344</v>
      </c>
      <c r="D171" s="486">
        <v>169</v>
      </c>
      <c r="E171" s="486"/>
      <c r="F171" s="487"/>
    </row>
    <row r="172" spans="2:6" s="319" customFormat="1" x14ac:dyDescent="0.3">
      <c r="B172" s="132" t="s">
        <v>1349</v>
      </c>
      <c r="C172" s="383" t="s">
        <v>1345</v>
      </c>
      <c r="D172" s="486">
        <v>171</v>
      </c>
      <c r="E172" s="486"/>
      <c r="F172" s="487"/>
    </row>
    <row r="173" spans="2:6" s="319" customFormat="1" x14ac:dyDescent="0.3">
      <c r="B173" s="132" t="s">
        <v>1350</v>
      </c>
      <c r="C173" s="383" t="s">
        <v>1346</v>
      </c>
      <c r="D173" s="486">
        <v>172</v>
      </c>
      <c r="E173" s="486"/>
      <c r="F173" s="487"/>
    </row>
    <row r="174" spans="2:6" s="319" customFormat="1" x14ac:dyDescent="0.3">
      <c r="B174" s="132" t="s">
        <v>1351</v>
      </c>
      <c r="C174" s="383" t="s">
        <v>574</v>
      </c>
      <c r="D174" s="486">
        <v>173</v>
      </c>
      <c r="E174" s="486"/>
      <c r="F174" s="487"/>
    </row>
    <row r="175" spans="2:6" s="319" customFormat="1" x14ac:dyDescent="0.3">
      <c r="B175" s="132" t="s">
        <v>1400</v>
      </c>
      <c r="C175" s="383" t="s">
        <v>347</v>
      </c>
      <c r="D175" s="486">
        <v>174</v>
      </c>
      <c r="E175" s="486"/>
      <c r="F175" s="487"/>
    </row>
    <row r="176" spans="2:6" s="319" customFormat="1" x14ac:dyDescent="0.3">
      <c r="B176" s="132" t="s">
        <v>1399</v>
      </c>
      <c r="C176" s="383" t="s">
        <v>1401</v>
      </c>
      <c r="D176" s="486">
        <v>174</v>
      </c>
      <c r="E176" s="486"/>
      <c r="F176" s="487"/>
    </row>
    <row r="177" spans="2:6" s="319" customFormat="1" x14ac:dyDescent="0.3">
      <c r="B177" s="132" t="s">
        <v>1355</v>
      </c>
      <c r="C177" s="383" t="s">
        <v>1352</v>
      </c>
      <c r="D177" s="486">
        <v>175</v>
      </c>
      <c r="E177" s="486"/>
      <c r="F177" s="487"/>
    </row>
    <row r="178" spans="2:6" s="319" customFormat="1" x14ac:dyDescent="0.3">
      <c r="B178" s="132" t="s">
        <v>1356</v>
      </c>
      <c r="C178" s="383" t="s">
        <v>1353</v>
      </c>
      <c r="D178" s="486">
        <v>175</v>
      </c>
      <c r="E178" s="486"/>
      <c r="F178" s="487"/>
    </row>
    <row r="179" spans="2:6" s="319" customFormat="1" x14ac:dyDescent="0.3">
      <c r="B179" s="132" t="s">
        <v>1357</v>
      </c>
      <c r="C179" s="383" t="s">
        <v>1354</v>
      </c>
      <c r="D179" s="486">
        <v>175</v>
      </c>
      <c r="E179" s="486"/>
      <c r="F179" s="487"/>
    </row>
    <row r="180" spans="2:6" s="319" customFormat="1" x14ac:dyDescent="0.3">
      <c r="B180" s="132" t="s">
        <v>1358</v>
      </c>
      <c r="C180" s="383" t="s">
        <v>730</v>
      </c>
      <c r="D180" s="486">
        <v>176</v>
      </c>
      <c r="E180" s="486"/>
      <c r="F180" s="487"/>
    </row>
    <row r="181" spans="2:6" s="319" customFormat="1" ht="15.75" x14ac:dyDescent="0.25">
      <c r="B181" s="496" t="s">
        <v>822</v>
      </c>
      <c r="C181" s="497" t="s">
        <v>1501</v>
      </c>
      <c r="D181" s="486">
        <v>177</v>
      </c>
      <c r="E181" s="486"/>
      <c r="F181" s="487"/>
    </row>
    <row r="182" spans="2:6" s="319" customFormat="1" x14ac:dyDescent="0.3">
      <c r="B182" s="132" t="s">
        <v>1359</v>
      </c>
      <c r="C182" s="383" t="s">
        <v>918</v>
      </c>
      <c r="D182" s="486">
        <v>178</v>
      </c>
      <c r="E182" s="486"/>
      <c r="F182" s="487"/>
    </row>
    <row r="183" spans="2:6" s="319" customFormat="1" x14ac:dyDescent="0.3">
      <c r="B183" s="132" t="s">
        <v>250</v>
      </c>
      <c r="C183" s="383" t="s">
        <v>1498</v>
      </c>
      <c r="D183" s="486">
        <v>179</v>
      </c>
      <c r="E183" s="486"/>
      <c r="F183" s="487"/>
    </row>
    <row r="184" spans="2:6" s="319" customFormat="1" x14ac:dyDescent="0.3">
      <c r="B184" s="132" t="s">
        <v>196</v>
      </c>
      <c r="C184" s="383" t="s">
        <v>1499</v>
      </c>
      <c r="D184" s="486">
        <v>179</v>
      </c>
      <c r="E184" s="486"/>
      <c r="F184" s="487"/>
    </row>
    <row r="185" spans="2:6" s="319" customFormat="1" x14ac:dyDescent="0.3">
      <c r="B185" s="132" t="s">
        <v>195</v>
      </c>
      <c r="C185" s="383" t="s">
        <v>1500</v>
      </c>
      <c r="D185" s="486">
        <v>179</v>
      </c>
      <c r="E185" s="486"/>
      <c r="F185" s="487"/>
    </row>
    <row r="186" spans="2:6" s="319" customFormat="1" x14ac:dyDescent="0.3">
      <c r="B186" s="132" t="s">
        <v>1361</v>
      </c>
      <c r="C186" s="383" t="s">
        <v>1360</v>
      </c>
      <c r="D186" s="486">
        <v>180</v>
      </c>
      <c r="E186" s="486"/>
      <c r="F186" s="487"/>
    </row>
    <row r="187" spans="2:6" s="319" customFormat="1" x14ac:dyDescent="0.3">
      <c r="B187" s="132" t="s">
        <v>688</v>
      </c>
      <c r="C187" s="383" t="s">
        <v>1497</v>
      </c>
      <c r="D187" s="486">
        <v>181</v>
      </c>
      <c r="E187" s="486"/>
      <c r="F187" s="487"/>
    </row>
    <row r="188" spans="2:6" s="319" customFormat="1" x14ac:dyDescent="0.3">
      <c r="B188" s="132" t="s">
        <v>1364</v>
      </c>
      <c r="C188" s="383" t="s">
        <v>1363</v>
      </c>
      <c r="D188" s="486">
        <v>182</v>
      </c>
      <c r="E188" s="552">
        <v>21.5</v>
      </c>
      <c r="F188" s="487"/>
    </row>
    <row r="189" spans="2:6" s="319" customFormat="1" x14ac:dyDescent="0.3">
      <c r="B189" s="481" t="s">
        <v>194</v>
      </c>
      <c r="C189" s="383" t="s">
        <v>1496</v>
      </c>
      <c r="D189" s="486">
        <v>183</v>
      </c>
      <c r="E189" s="486"/>
      <c r="F189" s="487"/>
    </row>
    <row r="190" spans="2:6" s="319" customFormat="1" x14ac:dyDescent="0.3">
      <c r="B190" s="481" t="s">
        <v>193</v>
      </c>
      <c r="C190" s="383" t="s">
        <v>1495</v>
      </c>
      <c r="D190" s="486">
        <v>184</v>
      </c>
      <c r="E190" s="486"/>
      <c r="F190" s="487"/>
    </row>
    <row r="191" spans="2:6" s="319" customFormat="1" x14ac:dyDescent="0.3">
      <c r="B191" s="481" t="s">
        <v>804</v>
      </c>
      <c r="C191" s="383" t="s">
        <v>1494</v>
      </c>
      <c r="D191" s="486">
        <v>185</v>
      </c>
      <c r="E191" s="486"/>
      <c r="F191" s="487"/>
    </row>
    <row r="192" spans="2:6" s="319" customFormat="1" x14ac:dyDescent="0.3">
      <c r="B192" s="132" t="s">
        <v>1398</v>
      </c>
      <c r="C192" s="383" t="s">
        <v>1365</v>
      </c>
      <c r="D192" s="486">
        <v>186</v>
      </c>
      <c r="E192" s="486"/>
      <c r="F192" s="487"/>
    </row>
    <row r="193" spans="2:6" s="319" customFormat="1" x14ac:dyDescent="0.3">
      <c r="B193" s="132" t="s">
        <v>192</v>
      </c>
      <c r="C193" s="383" t="s">
        <v>1366</v>
      </c>
      <c r="D193" s="486">
        <v>187</v>
      </c>
      <c r="E193" s="486"/>
      <c r="F193" s="487"/>
    </row>
    <row r="194" spans="2:6" s="319" customFormat="1" x14ac:dyDescent="0.3">
      <c r="B194" s="132" t="s">
        <v>191</v>
      </c>
      <c r="C194" s="383" t="s">
        <v>1367</v>
      </c>
      <c r="D194" s="486">
        <v>188</v>
      </c>
      <c r="E194" s="486"/>
      <c r="F194" s="487"/>
    </row>
    <row r="195" spans="2:6" s="319" customFormat="1" x14ac:dyDescent="0.3">
      <c r="B195" s="132" t="s">
        <v>1379</v>
      </c>
      <c r="C195" s="383" t="s">
        <v>1368</v>
      </c>
      <c r="D195" s="486">
        <v>189</v>
      </c>
      <c r="E195" s="486"/>
      <c r="F195" s="487"/>
    </row>
    <row r="196" spans="2:6" s="319" customFormat="1" x14ac:dyDescent="0.3">
      <c r="B196" s="132" t="s">
        <v>1380</v>
      </c>
      <c r="C196" s="383" t="s">
        <v>1369</v>
      </c>
      <c r="D196" s="486">
        <v>190</v>
      </c>
      <c r="E196" s="486"/>
      <c r="F196" s="487"/>
    </row>
    <row r="197" spans="2:6" s="319" customFormat="1" x14ac:dyDescent="0.3">
      <c r="B197" s="132" t="s">
        <v>1381</v>
      </c>
      <c r="C197" s="383" t="s">
        <v>170</v>
      </c>
      <c r="D197" s="486">
        <v>191</v>
      </c>
      <c r="E197" s="486"/>
      <c r="F197" s="487"/>
    </row>
    <row r="198" spans="2:6" s="319" customFormat="1" x14ac:dyDescent="0.3">
      <c r="B198" s="132" t="s">
        <v>1382</v>
      </c>
      <c r="C198" s="383" t="s">
        <v>1370</v>
      </c>
      <c r="D198" s="486">
        <v>192</v>
      </c>
      <c r="E198" s="486"/>
      <c r="F198" s="487"/>
    </row>
    <row r="199" spans="2:6" s="319" customFormat="1" x14ac:dyDescent="0.3">
      <c r="B199" s="132" t="s">
        <v>1383</v>
      </c>
      <c r="C199" s="383" t="s">
        <v>1371</v>
      </c>
      <c r="D199" s="486">
        <v>193</v>
      </c>
      <c r="E199" s="486"/>
      <c r="F199" s="487"/>
    </row>
    <row r="200" spans="2:6" s="319" customFormat="1" x14ac:dyDescent="0.3">
      <c r="B200" s="132" t="s">
        <v>1384</v>
      </c>
      <c r="C200" s="383" t="s">
        <v>1372</v>
      </c>
      <c r="D200" s="486">
        <v>194</v>
      </c>
      <c r="E200" s="486"/>
      <c r="F200" s="487"/>
    </row>
    <row r="201" spans="2:6" s="319" customFormat="1" x14ac:dyDescent="0.3">
      <c r="B201" s="132" t="s">
        <v>1385</v>
      </c>
      <c r="C201" s="383" t="s">
        <v>1373</v>
      </c>
      <c r="D201" s="486">
        <v>195</v>
      </c>
      <c r="E201" s="486"/>
      <c r="F201" s="487"/>
    </row>
    <row r="202" spans="2:6" s="319" customFormat="1" x14ac:dyDescent="0.3">
      <c r="B202" s="132" t="s">
        <v>1386</v>
      </c>
      <c r="C202" s="383" t="s">
        <v>1374</v>
      </c>
      <c r="D202" s="486">
        <v>196</v>
      </c>
      <c r="E202" s="486"/>
      <c r="F202" s="487"/>
    </row>
    <row r="203" spans="2:6" s="319" customFormat="1" x14ac:dyDescent="0.3">
      <c r="B203" s="132" t="s">
        <v>1387</v>
      </c>
      <c r="C203" s="383" t="s">
        <v>1375</v>
      </c>
      <c r="D203" s="486">
        <v>197</v>
      </c>
      <c r="E203" s="486"/>
      <c r="F203" s="487"/>
    </row>
    <row r="204" spans="2:6" s="319" customFormat="1" x14ac:dyDescent="0.3">
      <c r="B204" s="132" t="s">
        <v>1388</v>
      </c>
      <c r="C204" s="383" t="s">
        <v>1376</v>
      </c>
      <c r="D204" s="486">
        <v>198</v>
      </c>
      <c r="E204" s="486"/>
      <c r="F204" s="487"/>
    </row>
    <row r="205" spans="2:6" s="319" customFormat="1" x14ac:dyDescent="0.3">
      <c r="B205" s="132" t="s">
        <v>1389</v>
      </c>
      <c r="C205" s="383" t="s">
        <v>1029</v>
      </c>
      <c r="D205" s="486">
        <v>199</v>
      </c>
      <c r="E205" s="486"/>
      <c r="F205" s="487"/>
    </row>
    <row r="206" spans="2:6" s="319" customFormat="1" x14ac:dyDescent="0.3">
      <c r="B206" s="132" t="s">
        <v>190</v>
      </c>
      <c r="C206" s="383" t="s">
        <v>1377</v>
      </c>
      <c r="D206" s="486">
        <v>200</v>
      </c>
      <c r="E206" s="486"/>
      <c r="F206" s="487"/>
    </row>
    <row r="207" spans="2:6" s="319" customFormat="1" x14ac:dyDescent="0.3">
      <c r="B207" s="132" t="s">
        <v>1554</v>
      </c>
      <c r="C207" s="383" t="s">
        <v>933</v>
      </c>
      <c r="D207" s="486">
        <v>201</v>
      </c>
      <c r="E207" s="486" t="s">
        <v>189</v>
      </c>
      <c r="F207" s="487"/>
    </row>
    <row r="208" spans="2:6" s="319" customFormat="1" x14ac:dyDescent="0.3">
      <c r="B208" s="132" t="s">
        <v>1150</v>
      </c>
      <c r="C208" s="383" t="s">
        <v>1151</v>
      </c>
      <c r="D208" s="486">
        <v>202</v>
      </c>
      <c r="E208" s="486" t="s">
        <v>189</v>
      </c>
      <c r="F208" s="487"/>
    </row>
    <row r="209" spans="2:6" s="319" customFormat="1" x14ac:dyDescent="0.3">
      <c r="B209" s="132" t="s">
        <v>1152</v>
      </c>
      <c r="C209" s="383" t="s">
        <v>1153</v>
      </c>
      <c r="D209" s="486">
        <v>203</v>
      </c>
      <c r="E209" s="486"/>
      <c r="F209" s="487"/>
    </row>
    <row r="210" spans="2:6" s="319" customFormat="1" x14ac:dyDescent="0.3">
      <c r="B210" s="132" t="s">
        <v>1154</v>
      </c>
      <c r="C210" s="383" t="s">
        <v>1155</v>
      </c>
      <c r="D210" s="486">
        <v>204</v>
      </c>
      <c r="E210" s="486"/>
      <c r="F210" s="487"/>
    </row>
    <row r="211" spans="2:6" s="319" customFormat="1" x14ac:dyDescent="0.3">
      <c r="B211" s="132" t="s">
        <v>188</v>
      </c>
      <c r="C211" s="383" t="s">
        <v>1158</v>
      </c>
      <c r="D211" s="486">
        <v>205</v>
      </c>
      <c r="E211" s="486"/>
      <c r="F211" s="487"/>
    </row>
    <row r="212" spans="2:6" s="319" customFormat="1" x14ac:dyDescent="0.3">
      <c r="B212" s="132" t="s">
        <v>1532</v>
      </c>
      <c r="C212" s="383" t="s">
        <v>355</v>
      </c>
      <c r="D212" s="486">
        <v>206</v>
      </c>
      <c r="E212" s="486"/>
      <c r="F212" s="487"/>
    </row>
    <row r="213" spans="2:6" s="319" customFormat="1" x14ac:dyDescent="0.3">
      <c r="B213" s="132" t="s">
        <v>433</v>
      </c>
      <c r="C213" s="383" t="s">
        <v>937</v>
      </c>
      <c r="D213" s="486">
        <v>207</v>
      </c>
      <c r="E213" s="486"/>
      <c r="F213" s="487"/>
    </row>
    <row r="214" spans="2:6" s="319" customFormat="1" x14ac:dyDescent="0.3">
      <c r="B214" s="132" t="s">
        <v>187</v>
      </c>
      <c r="C214" s="383" t="s">
        <v>932</v>
      </c>
      <c r="D214" s="486">
        <v>208</v>
      </c>
      <c r="E214" s="486"/>
      <c r="F214" s="487"/>
    </row>
    <row r="215" spans="2:6" s="319" customFormat="1" x14ac:dyDescent="0.3">
      <c r="B215" s="132" t="s">
        <v>1156</v>
      </c>
      <c r="C215" s="383" t="s">
        <v>1157</v>
      </c>
      <c r="D215" s="486">
        <v>209</v>
      </c>
      <c r="E215" s="486"/>
      <c r="F215" s="487"/>
    </row>
    <row r="216" spans="2:6" s="319" customFormat="1" x14ac:dyDescent="0.3">
      <c r="B216" s="132" t="s">
        <v>186</v>
      </c>
      <c r="C216" s="383" t="s">
        <v>1529</v>
      </c>
      <c r="D216" s="486">
        <v>210</v>
      </c>
      <c r="E216" s="486"/>
      <c r="F216" s="487"/>
    </row>
    <row r="217" spans="2:6" s="319" customFormat="1" x14ac:dyDescent="0.3">
      <c r="B217" s="132" t="s">
        <v>1396</v>
      </c>
      <c r="C217" s="383" t="s">
        <v>1557</v>
      </c>
      <c r="D217" s="486">
        <v>211</v>
      </c>
      <c r="E217" s="486"/>
      <c r="F217" s="487"/>
    </row>
    <row r="218" spans="2:6" s="319" customFormat="1" x14ac:dyDescent="0.3">
      <c r="B218" s="132" t="s">
        <v>1395</v>
      </c>
      <c r="C218" s="383" t="s">
        <v>1397</v>
      </c>
      <c r="D218" s="486">
        <v>211</v>
      </c>
      <c r="E218" s="486"/>
      <c r="F218" s="487"/>
    </row>
    <row r="219" spans="2:6" s="319" customFormat="1" x14ac:dyDescent="0.3">
      <c r="B219" s="132" t="s">
        <v>185</v>
      </c>
      <c r="C219" s="383" t="s">
        <v>1159</v>
      </c>
      <c r="D219" s="486">
        <v>212</v>
      </c>
      <c r="E219" s="486"/>
      <c r="F219" s="487"/>
    </row>
    <row r="220" spans="2:6" s="319" customFormat="1" x14ac:dyDescent="0.3">
      <c r="B220" s="132" t="s">
        <v>197</v>
      </c>
      <c r="C220" s="383" t="s">
        <v>1160</v>
      </c>
      <c r="D220" s="486">
        <v>213</v>
      </c>
      <c r="E220" s="486"/>
      <c r="F220" s="487"/>
    </row>
    <row r="221" spans="2:6" s="319" customFormat="1" x14ac:dyDescent="0.3">
      <c r="B221" s="132" t="s">
        <v>1531</v>
      </c>
      <c r="C221" s="383" t="s">
        <v>1530</v>
      </c>
      <c r="D221" s="486">
        <v>214</v>
      </c>
      <c r="E221" s="486"/>
      <c r="F221" s="487"/>
    </row>
    <row r="222" spans="2:6" s="319" customFormat="1" x14ac:dyDescent="0.3">
      <c r="B222" s="132" t="s">
        <v>184</v>
      </c>
      <c r="C222" s="383" t="s">
        <v>1448</v>
      </c>
      <c r="D222" s="486">
        <v>215</v>
      </c>
      <c r="E222" s="486"/>
      <c r="F222" s="487"/>
    </row>
    <row r="223" spans="2:6" s="319" customFormat="1" x14ac:dyDescent="0.3">
      <c r="B223" s="132" t="s">
        <v>1362</v>
      </c>
      <c r="C223" s="383" t="s">
        <v>1161</v>
      </c>
      <c r="D223" s="486">
        <v>216</v>
      </c>
      <c r="E223" s="486"/>
      <c r="F223" s="487"/>
    </row>
    <row r="224" spans="2:6" s="319" customFormat="1" x14ac:dyDescent="0.3">
      <c r="B224" s="132" t="s">
        <v>1378</v>
      </c>
      <c r="C224" s="383" t="s">
        <v>1440</v>
      </c>
      <c r="D224" s="486">
        <v>217</v>
      </c>
      <c r="E224" s="486">
        <v>31.25</v>
      </c>
      <c r="F224" s="487"/>
    </row>
    <row r="225" spans="2:6" s="319" customFormat="1" x14ac:dyDescent="0.3">
      <c r="B225" s="132" t="s">
        <v>1553</v>
      </c>
      <c r="C225" s="383" t="s">
        <v>1552</v>
      </c>
      <c r="D225" s="486">
        <v>218</v>
      </c>
      <c r="E225" s="486"/>
      <c r="F225" s="487"/>
    </row>
    <row r="226" spans="2:6" s="319" customFormat="1" x14ac:dyDescent="0.3">
      <c r="B226" s="132" t="s">
        <v>803</v>
      </c>
      <c r="C226" s="383"/>
      <c r="D226" s="486">
        <v>219</v>
      </c>
      <c r="E226" s="486"/>
      <c r="F226" s="487"/>
    </row>
    <row r="227" spans="2:6" s="319" customFormat="1" x14ac:dyDescent="0.3">
      <c r="B227" s="132" t="s">
        <v>1543</v>
      </c>
      <c r="C227" s="383" t="s">
        <v>1486</v>
      </c>
      <c r="D227" s="486">
        <v>220</v>
      </c>
      <c r="E227" s="486"/>
      <c r="F227" s="487"/>
    </row>
    <row r="228" spans="2:6" s="319" customFormat="1" x14ac:dyDescent="0.3">
      <c r="B228" s="132" t="s">
        <v>1392</v>
      </c>
      <c r="C228" s="383" t="s">
        <v>684</v>
      </c>
      <c r="D228" s="486">
        <v>221</v>
      </c>
      <c r="E228" s="486"/>
      <c r="F228" s="487"/>
    </row>
    <row r="229" spans="2:6" s="319" customFormat="1" x14ac:dyDescent="0.3">
      <c r="B229" s="132" t="s">
        <v>1393</v>
      </c>
      <c r="C229" s="383" t="s">
        <v>1390</v>
      </c>
      <c r="D229" s="486">
        <v>222</v>
      </c>
      <c r="E229" s="486"/>
      <c r="F229" s="487"/>
    </row>
    <row r="230" spans="2:6" s="319" customFormat="1" x14ac:dyDescent="0.3">
      <c r="B230" s="132" t="s">
        <v>1394</v>
      </c>
      <c r="C230" s="383" t="s">
        <v>1391</v>
      </c>
      <c r="D230" s="486">
        <v>223</v>
      </c>
      <c r="E230" s="486"/>
      <c r="F230" s="487"/>
    </row>
    <row r="231" spans="2:6" s="319" customFormat="1" x14ac:dyDescent="0.3">
      <c r="B231" s="132" t="s">
        <v>1427</v>
      </c>
      <c r="C231" s="383" t="s">
        <v>1428</v>
      </c>
      <c r="D231" s="486">
        <v>224</v>
      </c>
      <c r="E231" s="486"/>
      <c r="F231" s="487"/>
    </row>
    <row r="232" spans="2:6" s="319" customFormat="1" x14ac:dyDescent="0.3">
      <c r="B232" s="500" t="s">
        <v>1443</v>
      </c>
      <c r="C232" s="501" t="s">
        <v>1123</v>
      </c>
      <c r="D232" s="502">
        <v>225</v>
      </c>
      <c r="E232" s="502"/>
      <c r="F232" s="503"/>
    </row>
    <row r="233" spans="2:6" s="319" customFormat="1" x14ac:dyDescent="0.3">
      <c r="B233" s="500" t="s">
        <v>1512</v>
      </c>
      <c r="C233" s="501" t="s">
        <v>1513</v>
      </c>
      <c r="D233" s="502">
        <v>226</v>
      </c>
      <c r="E233" s="502"/>
      <c r="F233" s="503"/>
    </row>
    <row r="234" spans="2:6" s="319" customFormat="1" x14ac:dyDescent="0.3">
      <c r="B234" s="500" t="s">
        <v>1544</v>
      </c>
      <c r="C234" s="501" t="s">
        <v>1547</v>
      </c>
      <c r="D234" s="502">
        <v>227</v>
      </c>
      <c r="E234" s="502"/>
      <c r="F234" s="503"/>
    </row>
    <row r="235" spans="2:6" s="319" customFormat="1" x14ac:dyDescent="0.3">
      <c r="B235" s="500" t="s">
        <v>1545</v>
      </c>
      <c r="C235" s="555" t="s">
        <v>1546</v>
      </c>
      <c r="D235" s="502">
        <v>228</v>
      </c>
      <c r="E235" s="502"/>
      <c r="F235" s="503"/>
    </row>
    <row r="236" spans="2:6" s="319" customFormat="1" x14ac:dyDescent="0.3">
      <c r="B236" s="500" t="s">
        <v>1549</v>
      </c>
      <c r="C236" s="501" t="s">
        <v>1548</v>
      </c>
      <c r="D236" s="502">
        <v>229</v>
      </c>
      <c r="E236" s="502"/>
      <c r="F236" s="503"/>
    </row>
    <row r="237" spans="2:6" s="319" customFormat="1" x14ac:dyDescent="0.3">
      <c r="B237" s="500" t="s">
        <v>1556</v>
      </c>
      <c r="C237" s="501" t="s">
        <v>1555</v>
      </c>
      <c r="D237" s="502">
        <v>230</v>
      </c>
      <c r="E237" s="502"/>
      <c r="F237" s="503"/>
    </row>
    <row r="238" spans="2:6" s="319" customFormat="1" x14ac:dyDescent="0.3">
      <c r="B238" s="500" t="s">
        <v>1570</v>
      </c>
      <c r="C238" s="501" t="s">
        <v>1571</v>
      </c>
      <c r="D238" s="502">
        <v>231</v>
      </c>
      <c r="E238" s="502"/>
      <c r="F238" s="503"/>
    </row>
    <row r="239" spans="2:6" s="319" customFormat="1" x14ac:dyDescent="0.3">
      <c r="B239" s="500" t="s">
        <v>1597</v>
      </c>
      <c r="C239" s="501" t="s">
        <v>1598</v>
      </c>
      <c r="D239" s="502">
        <v>232</v>
      </c>
      <c r="E239" s="502"/>
      <c r="F239" s="503"/>
    </row>
    <row r="240" spans="2:6" s="319" customFormat="1" x14ac:dyDescent="0.3">
      <c r="B240" s="500" t="s">
        <v>1612</v>
      </c>
      <c r="C240" s="501" t="s">
        <v>1613</v>
      </c>
      <c r="D240" s="502">
        <v>233</v>
      </c>
      <c r="E240" s="502"/>
      <c r="F240" s="503"/>
    </row>
    <row r="241" spans="2:6" s="319" customFormat="1" x14ac:dyDescent="0.3">
      <c r="B241" s="500" t="s">
        <v>1616</v>
      </c>
      <c r="C241" s="500" t="s">
        <v>1617</v>
      </c>
      <c r="D241" s="502">
        <v>234</v>
      </c>
      <c r="E241" s="502"/>
      <c r="F241" s="503"/>
    </row>
    <row r="242" spans="2:6" s="319" customFormat="1" x14ac:dyDescent="0.3">
      <c r="B242" s="500" t="s">
        <v>1614</v>
      </c>
      <c r="C242" s="501" t="s">
        <v>1615</v>
      </c>
      <c r="D242" s="502">
        <v>235</v>
      </c>
      <c r="E242" s="502"/>
      <c r="F242" s="503"/>
    </row>
    <row r="243" spans="2:6" s="319" customFormat="1" x14ac:dyDescent="0.3">
      <c r="B243" s="500"/>
      <c r="C243" s="501"/>
      <c r="D243" s="502"/>
      <c r="E243" s="502"/>
      <c r="F243" s="503"/>
    </row>
    <row r="244" spans="2:6" s="319" customFormat="1" ht="19.5" thickBot="1" x14ac:dyDescent="0.35">
      <c r="B244" s="135"/>
      <c r="C244" s="385"/>
      <c r="D244" s="498" t="s">
        <v>715</v>
      </c>
      <c r="E244" s="498"/>
      <c r="F244" s="499"/>
    </row>
    <row r="272" spans="7:7" x14ac:dyDescent="0.3">
      <c r="G272" t="s">
        <v>1591</v>
      </c>
    </row>
    <row r="273" spans="5:7" x14ac:dyDescent="0.3">
      <c r="E273" s="48" t="s">
        <v>1589</v>
      </c>
      <c r="F273" s="48">
        <v>20</v>
      </c>
      <c r="G273">
        <v>570</v>
      </c>
    </row>
    <row r="274" spans="5:7" x14ac:dyDescent="0.3">
      <c r="E274" s="48" t="s">
        <v>1590</v>
      </c>
      <c r="F274" s="48">
        <v>1000</v>
      </c>
      <c r="G274">
        <v>4000</v>
      </c>
    </row>
  </sheetData>
  <autoFilter ref="B2:F244"/>
  <mergeCells count="1">
    <mergeCell ref="B1:F1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229"/>
  <sheetViews>
    <sheetView topLeftCell="A295" workbookViewId="0">
      <selection activeCell="A146" sqref="A146:G154"/>
    </sheetView>
  </sheetViews>
  <sheetFormatPr defaultRowHeight="15" x14ac:dyDescent="0.25"/>
  <cols>
    <col min="1" max="1" width="11.42578125" customWidth="1"/>
    <col min="2" max="2" width="11.5703125" customWidth="1"/>
    <col min="3" max="3" width="10.28515625" customWidth="1"/>
    <col min="4" max="4" width="9.140625" style="100" bestFit="1" customWidth="1"/>
    <col min="5" max="5" width="11.42578125" bestFit="1" customWidth="1"/>
    <col min="6" max="6" width="12" bestFit="1" customWidth="1"/>
    <col min="7" max="7" width="14.28515625" bestFit="1" customWidth="1"/>
    <col min="8" max="8" width="13.140625" bestFit="1" customWidth="1"/>
    <col min="9" max="9" width="8.7109375" customWidth="1"/>
    <col min="10" max="10" width="9.140625" customWidth="1"/>
    <col min="11" max="11" width="10.7109375" bestFit="1" customWidth="1"/>
  </cols>
  <sheetData>
    <row r="1" spans="1:7" ht="15.75" thickBot="1" x14ac:dyDescent="0.3"/>
    <row r="2" spans="1:7" ht="29.25" thickBot="1" x14ac:dyDescent="0.5">
      <c r="A2" s="727" t="s">
        <v>652</v>
      </c>
      <c r="B2" s="728"/>
      <c r="C2" s="728"/>
      <c r="D2" s="728"/>
      <c r="E2" s="729"/>
      <c r="F2" s="340"/>
      <c r="G2" s="45" t="s">
        <v>653</v>
      </c>
    </row>
    <row r="3" spans="1:7" ht="38.25" customHeight="1" thickBot="1" x14ac:dyDescent="0.3">
      <c r="A3" s="44" t="s">
        <v>125</v>
      </c>
      <c r="B3" s="31" t="s">
        <v>128</v>
      </c>
      <c r="C3" s="31" t="s">
        <v>134</v>
      </c>
      <c r="D3" s="31" t="s">
        <v>2</v>
      </c>
      <c r="E3" s="31" t="s">
        <v>127</v>
      </c>
      <c r="F3" s="31"/>
      <c r="G3" s="43" t="s">
        <v>129</v>
      </c>
    </row>
    <row r="4" spans="1:7" ht="18.75" x14ac:dyDescent="0.3">
      <c r="A4" s="42">
        <v>1</v>
      </c>
      <c r="B4" s="41" t="s">
        <v>654</v>
      </c>
      <c r="C4" s="75"/>
      <c r="D4" s="75">
        <f>650+144+400+614</f>
        <v>1808</v>
      </c>
      <c r="E4" s="40">
        <v>5</v>
      </c>
      <c r="F4" s="347"/>
      <c r="G4" s="36">
        <f>D4*E4</f>
        <v>9040</v>
      </c>
    </row>
    <row r="5" spans="1:7" ht="18.75" x14ac:dyDescent="0.3">
      <c r="A5" s="42">
        <f>A4+1</f>
        <v>2</v>
      </c>
      <c r="B5" s="41" t="s">
        <v>622</v>
      </c>
      <c r="C5" s="75"/>
      <c r="D5" s="75">
        <v>170</v>
      </c>
      <c r="E5" s="40">
        <v>5</v>
      </c>
      <c r="F5" s="347"/>
      <c r="G5" s="36">
        <f t="shared" ref="G5:G7" si="0">D5*E5</f>
        <v>850</v>
      </c>
    </row>
    <row r="6" spans="1:7" ht="18.75" x14ac:dyDescent="0.3">
      <c r="A6" s="42">
        <f t="shared" ref="A6:A7" si="1">A5+1</f>
        <v>3</v>
      </c>
      <c r="B6" s="41" t="s">
        <v>655</v>
      </c>
      <c r="C6" s="75"/>
      <c r="D6" s="75">
        <v>211</v>
      </c>
      <c r="E6" s="40">
        <v>3</v>
      </c>
      <c r="F6" s="347"/>
      <c r="G6" s="36">
        <f t="shared" si="0"/>
        <v>633</v>
      </c>
    </row>
    <row r="7" spans="1:7" ht="18.75" x14ac:dyDescent="0.3">
      <c r="A7" s="42">
        <f t="shared" si="1"/>
        <v>4</v>
      </c>
      <c r="B7" s="41" t="s">
        <v>266</v>
      </c>
      <c r="C7" s="75"/>
      <c r="D7" s="75">
        <f>103+186</f>
        <v>289</v>
      </c>
      <c r="E7" s="40">
        <v>13</v>
      </c>
      <c r="F7" s="347"/>
      <c r="G7" s="36">
        <f t="shared" si="0"/>
        <v>3757</v>
      </c>
    </row>
    <row r="8" spans="1:7" ht="24" thickBot="1" x14ac:dyDescent="0.35">
      <c r="A8" s="35"/>
      <c r="B8" s="723" t="s">
        <v>129</v>
      </c>
      <c r="C8" s="724"/>
      <c r="D8" s="276">
        <f>SUM(D4:D7)</f>
        <v>2478</v>
      </c>
      <c r="E8" s="33"/>
      <c r="F8" s="348"/>
      <c r="G8" s="81">
        <f>SUM(G4:G7)</f>
        <v>14280</v>
      </c>
    </row>
    <row r="9" spans="1:7" x14ac:dyDescent="0.25">
      <c r="C9" s="100"/>
    </row>
    <row r="10" spans="1:7" ht="15.75" thickBot="1" x14ac:dyDescent="0.3">
      <c r="C10" s="100"/>
    </row>
    <row r="11" spans="1:7" ht="18.75" x14ac:dyDescent="0.3">
      <c r="B11" s="77">
        <f>G8</f>
        <v>14280</v>
      </c>
      <c r="C11" s="78" t="s">
        <v>274</v>
      </c>
    </row>
    <row r="12" spans="1:7" ht="19.5" thickBot="1" x14ac:dyDescent="0.35">
      <c r="B12" s="79">
        <v>8000</v>
      </c>
      <c r="C12" s="80" t="s">
        <v>275</v>
      </c>
    </row>
    <row r="13" spans="1:7" ht="19.5" thickBot="1" x14ac:dyDescent="0.35">
      <c r="B13" s="79">
        <f>B11-B12</f>
        <v>6280</v>
      </c>
      <c r="C13" s="80" t="s">
        <v>273</v>
      </c>
    </row>
    <row r="18" spans="1:10" ht="15.75" thickBot="1" x14ac:dyDescent="0.3"/>
    <row r="19" spans="1:10" ht="29.25" thickBot="1" x14ac:dyDescent="0.5">
      <c r="A19" s="727" t="s">
        <v>656</v>
      </c>
      <c r="B19" s="728"/>
      <c r="C19" s="728"/>
      <c r="D19" s="728"/>
      <c r="E19" s="729"/>
      <c r="F19" s="340"/>
      <c r="G19" s="45" t="s">
        <v>657</v>
      </c>
    </row>
    <row r="20" spans="1:10" ht="42.75" customHeight="1" thickBot="1" x14ac:dyDescent="0.3">
      <c r="A20" s="44" t="s">
        <v>125</v>
      </c>
      <c r="B20" s="31" t="s">
        <v>128</v>
      </c>
      <c r="C20" s="31" t="s">
        <v>134</v>
      </c>
      <c r="D20" s="139" t="s">
        <v>660</v>
      </c>
      <c r="E20" s="31" t="s">
        <v>127</v>
      </c>
      <c r="F20" s="31"/>
      <c r="G20" s="43" t="s">
        <v>129</v>
      </c>
      <c r="J20" t="s">
        <v>275</v>
      </c>
    </row>
    <row r="21" spans="1:10" ht="18.75" x14ac:dyDescent="0.3">
      <c r="A21" s="42">
        <v>1</v>
      </c>
      <c r="B21" s="41" t="s">
        <v>658</v>
      </c>
      <c r="C21" s="75"/>
      <c r="D21" s="75">
        <v>39</v>
      </c>
      <c r="E21" s="40">
        <v>12</v>
      </c>
      <c r="F21" s="347"/>
      <c r="G21" s="36">
        <f>D21*E21</f>
        <v>468</v>
      </c>
      <c r="J21">
        <v>2000</v>
      </c>
    </row>
    <row r="22" spans="1:10" ht="18.75" x14ac:dyDescent="0.3">
      <c r="A22" s="42">
        <f>A21+1</f>
        <v>2</v>
      </c>
      <c r="B22" s="41" t="s">
        <v>659</v>
      </c>
      <c r="C22" s="75"/>
      <c r="D22" s="75">
        <v>29</v>
      </c>
      <c r="E22" s="40">
        <v>12</v>
      </c>
      <c r="F22" s="347"/>
      <c r="G22" s="36">
        <f t="shared" ref="G22:G26" si="2">D22*E22</f>
        <v>348</v>
      </c>
      <c r="J22">
        <v>3000</v>
      </c>
    </row>
    <row r="23" spans="1:10" ht="18.75" x14ac:dyDescent="0.3">
      <c r="A23" s="42">
        <f t="shared" ref="A23:A26" si="3">A22+1</f>
        <v>3</v>
      </c>
      <c r="B23" s="41" t="s">
        <v>17</v>
      </c>
      <c r="C23" s="75"/>
      <c r="D23" s="75">
        <v>21</v>
      </c>
      <c r="E23" s="40">
        <v>12</v>
      </c>
      <c r="F23" s="347"/>
      <c r="G23" s="36">
        <f t="shared" si="2"/>
        <v>252</v>
      </c>
      <c r="J23">
        <v>1500</v>
      </c>
    </row>
    <row r="24" spans="1:10" ht="18.75" x14ac:dyDescent="0.3">
      <c r="A24" s="42">
        <f t="shared" si="3"/>
        <v>4</v>
      </c>
      <c r="B24" s="41" t="s">
        <v>661</v>
      </c>
      <c r="C24" s="75"/>
      <c r="D24" s="75">
        <v>48</v>
      </c>
      <c r="E24" s="40">
        <v>8</v>
      </c>
      <c r="F24" s="347"/>
      <c r="G24" s="36">
        <f t="shared" si="2"/>
        <v>384</v>
      </c>
      <c r="J24">
        <v>1500</v>
      </c>
    </row>
    <row r="25" spans="1:10" ht="18.75" x14ac:dyDescent="0.3">
      <c r="A25" s="42">
        <f t="shared" si="3"/>
        <v>5</v>
      </c>
      <c r="B25" s="41" t="s">
        <v>94</v>
      </c>
      <c r="C25" s="75"/>
      <c r="D25" s="75">
        <v>86</v>
      </c>
      <c r="E25" s="40">
        <v>12</v>
      </c>
      <c r="F25" s="347"/>
      <c r="G25" s="36">
        <f t="shared" si="2"/>
        <v>1032</v>
      </c>
      <c r="J25">
        <v>1000</v>
      </c>
    </row>
    <row r="26" spans="1:10" ht="18.75" x14ac:dyDescent="0.3">
      <c r="A26" s="42">
        <f t="shared" si="3"/>
        <v>6</v>
      </c>
      <c r="B26" s="41"/>
      <c r="C26" s="75"/>
      <c r="D26" s="75"/>
      <c r="E26" s="40"/>
      <c r="F26" s="347"/>
      <c r="G26" s="36">
        <f t="shared" si="2"/>
        <v>0</v>
      </c>
    </row>
    <row r="27" spans="1:10" ht="24" thickBot="1" x14ac:dyDescent="0.35">
      <c r="A27" s="35"/>
      <c r="B27" s="723" t="s">
        <v>129</v>
      </c>
      <c r="C27" s="724"/>
      <c r="D27" s="276">
        <f>SUM(D21:D26)</f>
        <v>223</v>
      </c>
      <c r="E27" s="33"/>
      <c r="F27" s="348"/>
      <c r="G27" s="81">
        <f>SUM(G21:G26)</f>
        <v>2484</v>
      </c>
    </row>
    <row r="28" spans="1:10" x14ac:dyDescent="0.25">
      <c r="C28" s="100"/>
    </row>
    <row r="29" spans="1:10" ht="15.75" thickBot="1" x14ac:dyDescent="0.3">
      <c r="C29" s="100"/>
    </row>
    <row r="30" spans="1:10" ht="18.75" x14ac:dyDescent="0.3">
      <c r="B30" s="77">
        <f>G27</f>
        <v>2484</v>
      </c>
      <c r="C30" s="78" t="s">
        <v>274</v>
      </c>
    </row>
    <row r="31" spans="1:10" ht="19.5" thickBot="1" x14ac:dyDescent="0.35">
      <c r="B31" s="79"/>
      <c r="C31" s="80" t="s">
        <v>275</v>
      </c>
    </row>
    <row r="32" spans="1:10" ht="19.5" thickBot="1" x14ac:dyDescent="0.35">
      <c r="B32" s="79">
        <f>B30-B31</f>
        <v>2484</v>
      </c>
      <c r="C32" s="80" t="s">
        <v>273</v>
      </c>
    </row>
    <row r="37" spans="1:7" ht="15.75" thickBot="1" x14ac:dyDescent="0.3"/>
    <row r="38" spans="1:7" ht="29.25" thickBot="1" x14ac:dyDescent="0.5">
      <c r="A38" s="727" t="s">
        <v>662</v>
      </c>
      <c r="B38" s="728"/>
      <c r="C38" s="728"/>
      <c r="D38" s="728"/>
      <c r="E38" s="729"/>
      <c r="F38" s="340"/>
      <c r="G38" s="45" t="s">
        <v>657</v>
      </c>
    </row>
    <row r="39" spans="1:7" ht="38.25" customHeight="1" thickBot="1" x14ac:dyDescent="0.3">
      <c r="A39" s="44" t="s">
        <v>125</v>
      </c>
      <c r="B39" s="31" t="s">
        <v>128</v>
      </c>
      <c r="C39" s="31" t="s">
        <v>134</v>
      </c>
      <c r="D39" s="139" t="s">
        <v>2</v>
      </c>
      <c r="E39" s="31" t="s">
        <v>127</v>
      </c>
      <c r="F39" s="31"/>
      <c r="G39" s="43" t="s">
        <v>129</v>
      </c>
    </row>
    <row r="40" spans="1:7" ht="18.75" x14ac:dyDescent="0.3">
      <c r="A40" s="42">
        <v>1</v>
      </c>
      <c r="B40" s="41" t="s">
        <v>663</v>
      </c>
      <c r="C40" s="75" t="s">
        <v>268</v>
      </c>
      <c r="D40" s="75">
        <f>257+1527+301+684</f>
        <v>2769</v>
      </c>
      <c r="E40" s="40">
        <v>5</v>
      </c>
      <c r="F40" s="347"/>
      <c r="G40" s="36">
        <f>D40*E40</f>
        <v>13845</v>
      </c>
    </row>
    <row r="41" spans="1:7" ht="18.75" x14ac:dyDescent="0.3">
      <c r="A41" s="42"/>
      <c r="B41" s="41"/>
      <c r="C41" s="75"/>
      <c r="D41" s="75"/>
      <c r="E41" s="40"/>
      <c r="F41" s="347"/>
      <c r="G41" s="36">
        <f t="shared" ref="G41" si="4">D41*E41</f>
        <v>0</v>
      </c>
    </row>
    <row r="42" spans="1:7" ht="24" thickBot="1" x14ac:dyDescent="0.35">
      <c r="A42" s="35"/>
      <c r="B42" s="723" t="s">
        <v>129</v>
      </c>
      <c r="C42" s="724"/>
      <c r="D42" s="276">
        <f>SUM(D40:D41)</f>
        <v>2769</v>
      </c>
      <c r="E42" s="33"/>
      <c r="F42" s="348"/>
      <c r="G42" s="81">
        <f>SUM(G40:G41)</f>
        <v>13845</v>
      </c>
    </row>
    <row r="43" spans="1:7" x14ac:dyDescent="0.25">
      <c r="C43" s="100"/>
    </row>
    <row r="44" spans="1:7" ht="15.75" thickBot="1" x14ac:dyDescent="0.3">
      <c r="C44" s="100"/>
    </row>
    <row r="45" spans="1:7" ht="18.75" x14ac:dyDescent="0.3">
      <c r="B45" s="77">
        <f>G42</f>
        <v>13845</v>
      </c>
      <c r="C45" s="78" t="s">
        <v>274</v>
      </c>
    </row>
    <row r="46" spans="1:7" ht="19.5" thickBot="1" x14ac:dyDescent="0.35">
      <c r="B46" s="79">
        <v>7000</v>
      </c>
      <c r="C46" s="80" t="s">
        <v>275</v>
      </c>
      <c r="E46" t="s">
        <v>668</v>
      </c>
    </row>
    <row r="47" spans="1:7" ht="19.5" thickBot="1" x14ac:dyDescent="0.35">
      <c r="B47" s="79">
        <f>B45-B46</f>
        <v>6845</v>
      </c>
      <c r="C47" s="80" t="s">
        <v>273</v>
      </c>
    </row>
    <row r="50" spans="1:7" ht="15.75" thickBot="1" x14ac:dyDescent="0.3"/>
    <row r="51" spans="1:7" ht="29.25" thickBot="1" x14ac:dyDescent="0.5">
      <c r="A51" s="727" t="s">
        <v>669</v>
      </c>
      <c r="B51" s="728"/>
      <c r="C51" s="728"/>
      <c r="D51" s="728"/>
      <c r="E51" s="729"/>
      <c r="F51" s="340"/>
      <c r="G51" s="45" t="s">
        <v>657</v>
      </c>
    </row>
    <row r="52" spans="1:7" ht="21.75" thickBot="1" x14ac:dyDescent="0.3">
      <c r="A52" s="44" t="s">
        <v>125</v>
      </c>
      <c r="B52" s="31" t="s">
        <v>128</v>
      </c>
      <c r="C52" s="31" t="s">
        <v>134</v>
      </c>
      <c r="D52" s="139" t="s">
        <v>2</v>
      </c>
      <c r="E52" s="31" t="s">
        <v>127</v>
      </c>
      <c r="F52" s="31"/>
      <c r="G52" s="43" t="s">
        <v>129</v>
      </c>
    </row>
    <row r="53" spans="1:7" ht="18.75" x14ac:dyDescent="0.3">
      <c r="A53" s="42">
        <v>1</v>
      </c>
      <c r="B53" s="41" t="s">
        <v>670</v>
      </c>
      <c r="C53" s="75" t="s">
        <v>672</v>
      </c>
      <c r="D53" s="75">
        <v>1370</v>
      </c>
      <c r="E53" s="40">
        <v>2</v>
      </c>
      <c r="F53" s="347"/>
      <c r="G53" s="36">
        <f>D53*E53</f>
        <v>2740</v>
      </c>
    </row>
    <row r="54" spans="1:7" ht="18.75" x14ac:dyDescent="0.3">
      <c r="A54" s="42"/>
      <c r="B54" s="41" t="s">
        <v>671</v>
      </c>
      <c r="C54" s="75" t="s">
        <v>672</v>
      </c>
      <c r="D54" s="75">
        <v>285</v>
      </c>
      <c r="E54" s="40">
        <v>2.5</v>
      </c>
      <c r="F54" s="347"/>
      <c r="G54" s="36">
        <f t="shared" ref="G54" si="5">D54*E54</f>
        <v>712.5</v>
      </c>
    </row>
    <row r="55" spans="1:7" ht="24" thickBot="1" x14ac:dyDescent="0.35">
      <c r="A55" s="35"/>
      <c r="B55" s="723" t="s">
        <v>129</v>
      </c>
      <c r="C55" s="724"/>
      <c r="D55" s="276">
        <f>SUM(D53:D54)</f>
        <v>1655</v>
      </c>
      <c r="E55" s="33"/>
      <c r="F55" s="348"/>
      <c r="G55" s="81">
        <f>SUM(G53:G54)</f>
        <v>3452.5</v>
      </c>
    </row>
    <row r="56" spans="1:7" x14ac:dyDescent="0.25">
      <c r="C56" s="100"/>
    </row>
    <row r="57" spans="1:7" ht="15.75" thickBot="1" x14ac:dyDescent="0.3">
      <c r="C57" s="100"/>
    </row>
    <row r="58" spans="1:7" ht="18.75" x14ac:dyDescent="0.3">
      <c r="B58" s="77">
        <f>G55</f>
        <v>3452.5</v>
      </c>
      <c r="C58" s="78" t="s">
        <v>274</v>
      </c>
    </row>
    <row r="59" spans="1:7" ht="19.5" thickBot="1" x14ac:dyDescent="0.35">
      <c r="B59" s="79"/>
      <c r="C59" s="80" t="s">
        <v>275</v>
      </c>
    </row>
    <row r="60" spans="1:7" ht="19.5" thickBot="1" x14ac:dyDescent="0.35">
      <c r="B60" s="79">
        <f>B58-B59</f>
        <v>3452.5</v>
      </c>
      <c r="C60" s="80" t="s">
        <v>273</v>
      </c>
    </row>
    <row r="62" spans="1:7" ht="15.75" thickBot="1" x14ac:dyDescent="0.3"/>
    <row r="63" spans="1:7" ht="29.25" thickBot="1" x14ac:dyDescent="0.5">
      <c r="A63" s="727" t="s">
        <v>673</v>
      </c>
      <c r="B63" s="728"/>
      <c r="C63" s="728"/>
      <c r="D63" s="728"/>
      <c r="E63" s="729"/>
      <c r="F63" s="340"/>
      <c r="G63" s="45" t="s">
        <v>657</v>
      </c>
    </row>
    <row r="64" spans="1:7" ht="21.75" thickBot="1" x14ac:dyDescent="0.3">
      <c r="A64" s="44" t="s">
        <v>125</v>
      </c>
      <c r="B64" s="31" t="s">
        <v>128</v>
      </c>
      <c r="C64" s="31" t="s">
        <v>134</v>
      </c>
      <c r="D64" s="139" t="s">
        <v>2</v>
      </c>
      <c r="E64" s="31" t="s">
        <v>127</v>
      </c>
      <c r="F64" s="31"/>
      <c r="G64" s="43" t="s">
        <v>129</v>
      </c>
    </row>
    <row r="65" spans="1:7" ht="18.75" x14ac:dyDescent="0.3">
      <c r="A65" s="42"/>
      <c r="B65" s="41" t="s">
        <v>674</v>
      </c>
      <c r="C65" s="143" t="s">
        <v>675</v>
      </c>
      <c r="D65" s="75">
        <v>750</v>
      </c>
      <c r="E65" s="40">
        <v>0.5</v>
      </c>
      <c r="F65" s="347"/>
      <c r="G65" s="36">
        <f>D65*E65</f>
        <v>375</v>
      </c>
    </row>
    <row r="66" spans="1:7" ht="18.75" x14ac:dyDescent="0.3">
      <c r="A66" s="42"/>
      <c r="B66" s="41" t="s">
        <v>674</v>
      </c>
      <c r="C66" s="143" t="s">
        <v>130</v>
      </c>
      <c r="D66" s="75">
        <v>750</v>
      </c>
      <c r="E66" s="40">
        <v>1</v>
      </c>
      <c r="F66" s="347"/>
      <c r="G66" s="36">
        <f t="shared" ref="G66:G70" si="6">D66*E66</f>
        <v>750</v>
      </c>
    </row>
    <row r="67" spans="1:7" ht="18.75" x14ac:dyDescent="0.3">
      <c r="A67" s="42"/>
      <c r="B67" s="143" t="s">
        <v>676</v>
      </c>
      <c r="C67" s="143" t="s">
        <v>132</v>
      </c>
      <c r="D67" s="75">
        <v>100</v>
      </c>
      <c r="E67" s="40">
        <v>3</v>
      </c>
      <c r="F67" s="347"/>
      <c r="G67" s="36">
        <f t="shared" si="6"/>
        <v>300</v>
      </c>
    </row>
    <row r="68" spans="1:7" ht="18.75" x14ac:dyDescent="0.3">
      <c r="A68" s="42"/>
      <c r="B68" s="143" t="s">
        <v>677</v>
      </c>
      <c r="C68" s="143" t="s">
        <v>132</v>
      </c>
      <c r="D68" s="75">
        <v>49</v>
      </c>
      <c r="E68" s="40">
        <v>7</v>
      </c>
      <c r="F68" s="347"/>
      <c r="G68" s="36">
        <f t="shared" si="6"/>
        <v>343</v>
      </c>
    </row>
    <row r="69" spans="1:7" ht="18.75" x14ac:dyDescent="0.3">
      <c r="A69" s="42"/>
      <c r="B69" s="143" t="s">
        <v>678</v>
      </c>
      <c r="C69" s="143" t="s">
        <v>132</v>
      </c>
      <c r="D69" s="75">
        <v>2000</v>
      </c>
      <c r="E69" s="40">
        <v>0.5</v>
      </c>
      <c r="F69" s="347"/>
      <c r="G69" s="36">
        <f t="shared" si="6"/>
        <v>1000</v>
      </c>
    </row>
    <row r="70" spans="1:7" ht="18.75" x14ac:dyDescent="0.3">
      <c r="A70" s="42"/>
      <c r="B70" s="41" t="s">
        <v>670</v>
      </c>
      <c r="C70" s="143" t="s">
        <v>132</v>
      </c>
      <c r="D70" s="75">
        <v>400</v>
      </c>
      <c r="E70" s="40">
        <v>2</v>
      </c>
      <c r="F70" s="347"/>
      <c r="G70" s="36">
        <f t="shared" si="6"/>
        <v>800</v>
      </c>
    </row>
    <row r="71" spans="1:7" ht="24" thickBot="1" x14ac:dyDescent="0.35">
      <c r="A71" s="35"/>
      <c r="B71" s="723" t="s">
        <v>129</v>
      </c>
      <c r="C71" s="724"/>
      <c r="D71" s="276">
        <f>SUM(D65:D70)</f>
        <v>4049</v>
      </c>
      <c r="E71" s="33"/>
      <c r="F71" s="348"/>
      <c r="G71" s="81">
        <f>SUM(G65:G70)</f>
        <v>3568</v>
      </c>
    </row>
    <row r="72" spans="1:7" x14ac:dyDescent="0.25">
      <c r="C72" s="100"/>
    </row>
    <row r="73" spans="1:7" ht="15.75" thickBot="1" x14ac:dyDescent="0.3">
      <c r="C73" s="100"/>
    </row>
    <row r="74" spans="1:7" ht="18.75" x14ac:dyDescent="0.3">
      <c r="B74" s="77">
        <f>G71</f>
        <v>3568</v>
      </c>
      <c r="C74" s="78" t="s">
        <v>274</v>
      </c>
    </row>
    <row r="75" spans="1:7" ht="19.5" thickBot="1" x14ac:dyDescent="0.35">
      <c r="B75" s="79"/>
      <c r="C75" s="80" t="s">
        <v>275</v>
      </c>
    </row>
    <row r="76" spans="1:7" ht="19.5" thickBot="1" x14ac:dyDescent="0.35">
      <c r="B76" s="79">
        <f>B74-B75</f>
        <v>3568</v>
      </c>
      <c r="C76" s="80" t="s">
        <v>273</v>
      </c>
    </row>
    <row r="80" spans="1:7" ht="15.75" thickBot="1" x14ac:dyDescent="0.3"/>
    <row r="81" spans="1:7" ht="29.25" thickBot="1" x14ac:dyDescent="0.5">
      <c r="A81" s="727" t="s">
        <v>691</v>
      </c>
      <c r="B81" s="728"/>
      <c r="C81" s="728"/>
      <c r="D81" s="728"/>
      <c r="E81" s="729"/>
      <c r="F81" s="340"/>
      <c r="G81" s="45" t="s">
        <v>692</v>
      </c>
    </row>
    <row r="82" spans="1:7" ht="21.75" thickBot="1" x14ac:dyDescent="0.3">
      <c r="A82" s="44" t="s">
        <v>125</v>
      </c>
      <c r="B82" s="31" t="s">
        <v>128</v>
      </c>
      <c r="C82" s="31" t="s">
        <v>134</v>
      </c>
      <c r="D82" s="139" t="s">
        <v>2</v>
      </c>
      <c r="E82" s="31" t="s">
        <v>127</v>
      </c>
      <c r="F82" s="31"/>
      <c r="G82" s="43" t="s">
        <v>129</v>
      </c>
    </row>
    <row r="83" spans="1:7" ht="18.75" x14ac:dyDescent="0.3">
      <c r="A83" s="42"/>
      <c r="B83" s="41" t="s">
        <v>689</v>
      </c>
      <c r="C83" s="143"/>
      <c r="D83" s="75">
        <v>1400</v>
      </c>
      <c r="E83" s="40">
        <v>2.5</v>
      </c>
      <c r="F83" s="347"/>
      <c r="G83" s="36">
        <f>D83*E83</f>
        <v>3500</v>
      </c>
    </row>
    <row r="84" spans="1:7" ht="18.75" x14ac:dyDescent="0.3">
      <c r="A84" s="42"/>
      <c r="B84" s="41" t="s">
        <v>690</v>
      </c>
      <c r="C84" s="143"/>
      <c r="D84" s="75">
        <v>850</v>
      </c>
      <c r="E84" s="40">
        <v>1.75</v>
      </c>
      <c r="F84" s="347"/>
      <c r="G84" s="36">
        <f t="shared" ref="G84:G88" si="7">D84*E84</f>
        <v>1487.5</v>
      </c>
    </row>
    <row r="85" spans="1:7" ht="18.75" x14ac:dyDescent="0.3">
      <c r="A85" s="42"/>
      <c r="B85" s="143"/>
      <c r="C85" s="143"/>
      <c r="D85" s="75"/>
      <c r="E85" s="40"/>
      <c r="F85" s="347"/>
      <c r="G85" s="36">
        <f t="shared" si="7"/>
        <v>0</v>
      </c>
    </row>
    <row r="86" spans="1:7" ht="18.75" x14ac:dyDescent="0.3">
      <c r="A86" s="42"/>
      <c r="B86" s="143"/>
      <c r="C86" s="143"/>
      <c r="D86" s="75"/>
      <c r="E86" s="40"/>
      <c r="F86" s="347"/>
      <c r="G86" s="36">
        <f t="shared" si="7"/>
        <v>0</v>
      </c>
    </row>
    <row r="87" spans="1:7" ht="18.75" x14ac:dyDescent="0.3">
      <c r="A87" s="42"/>
      <c r="B87" s="143"/>
      <c r="C87" s="143"/>
      <c r="D87" s="75"/>
      <c r="E87" s="40"/>
      <c r="F87" s="347"/>
      <c r="G87" s="36">
        <f t="shared" si="7"/>
        <v>0</v>
      </c>
    </row>
    <row r="88" spans="1:7" ht="18.75" x14ac:dyDescent="0.3">
      <c r="A88" s="42"/>
      <c r="B88" s="41"/>
      <c r="C88" s="143"/>
      <c r="D88" s="75"/>
      <c r="E88" s="40"/>
      <c r="F88" s="347"/>
      <c r="G88" s="36">
        <f t="shared" si="7"/>
        <v>0</v>
      </c>
    </row>
    <row r="89" spans="1:7" ht="24" thickBot="1" x14ac:dyDescent="0.35">
      <c r="A89" s="35"/>
      <c r="B89" s="723" t="s">
        <v>129</v>
      </c>
      <c r="C89" s="724"/>
      <c r="D89" s="276">
        <f>SUM(D83:D88)</f>
        <v>2250</v>
      </c>
      <c r="E89" s="33"/>
      <c r="F89" s="348"/>
      <c r="G89" s="81">
        <f>SUM(G83:G88)</f>
        <v>4987.5</v>
      </c>
    </row>
    <row r="90" spans="1:7" x14ac:dyDescent="0.25">
      <c r="C90" s="100"/>
    </row>
    <row r="91" spans="1:7" ht="15.75" thickBot="1" x14ac:dyDescent="0.3">
      <c r="C91" s="100"/>
    </row>
    <row r="92" spans="1:7" ht="18.75" x14ac:dyDescent="0.3">
      <c r="B92" s="77">
        <f>G89</f>
        <v>4987.5</v>
      </c>
      <c r="C92" s="78" t="s">
        <v>274</v>
      </c>
    </row>
    <row r="93" spans="1:7" ht="19.5" thickBot="1" x14ac:dyDescent="0.35">
      <c r="B93" s="79">
        <v>3000</v>
      </c>
      <c r="C93" s="80" t="s">
        <v>275</v>
      </c>
      <c r="E93" t="s">
        <v>668</v>
      </c>
    </row>
    <row r="94" spans="1:7" ht="19.5" thickBot="1" x14ac:dyDescent="0.35">
      <c r="B94" s="79">
        <f>B92-B93</f>
        <v>1987.5</v>
      </c>
      <c r="C94" s="80" t="s">
        <v>273</v>
      </c>
    </row>
    <row r="97" spans="1:7" ht="15.75" thickBot="1" x14ac:dyDescent="0.3"/>
    <row r="98" spans="1:7" ht="29.25" thickBot="1" x14ac:dyDescent="0.5">
      <c r="A98" s="727" t="s">
        <v>789</v>
      </c>
      <c r="B98" s="728"/>
      <c r="C98" s="728"/>
      <c r="D98" s="728"/>
      <c r="E98" s="729"/>
      <c r="F98" s="340"/>
      <c r="G98" s="45" t="s">
        <v>692</v>
      </c>
    </row>
    <row r="99" spans="1:7" ht="21.75" thickBot="1" x14ac:dyDescent="0.3">
      <c r="A99" s="44" t="s">
        <v>125</v>
      </c>
      <c r="B99" s="31" t="s">
        <v>790</v>
      </c>
      <c r="C99" s="31" t="s">
        <v>134</v>
      </c>
      <c r="D99" s="139" t="s">
        <v>2</v>
      </c>
      <c r="E99" s="31" t="s">
        <v>127</v>
      </c>
      <c r="F99" s="31"/>
      <c r="G99" s="43" t="s">
        <v>129</v>
      </c>
    </row>
    <row r="100" spans="1:7" ht="18.75" x14ac:dyDescent="0.3">
      <c r="A100" s="42"/>
      <c r="B100" s="41">
        <v>12</v>
      </c>
      <c r="C100" s="143"/>
      <c r="D100" s="75">
        <v>1000</v>
      </c>
      <c r="E100" s="40"/>
      <c r="F100" s="347"/>
      <c r="G100" s="36">
        <f>D100*B100</f>
        <v>12000</v>
      </c>
    </row>
    <row r="101" spans="1:7" ht="18.75" x14ac:dyDescent="0.3">
      <c r="A101" s="42"/>
      <c r="B101" s="41"/>
      <c r="C101" s="143"/>
      <c r="D101" s="75"/>
      <c r="E101" s="40"/>
      <c r="F101" s="347"/>
      <c r="G101" s="36"/>
    </row>
    <row r="102" spans="1:7" ht="18.75" x14ac:dyDescent="0.3">
      <c r="A102" s="42"/>
      <c r="B102" s="41"/>
      <c r="C102" s="143"/>
      <c r="D102" s="75"/>
      <c r="E102" s="40"/>
      <c r="F102" s="347"/>
      <c r="G102" s="36"/>
    </row>
    <row r="103" spans="1:7" ht="18.75" x14ac:dyDescent="0.3">
      <c r="A103" s="42"/>
      <c r="B103" s="41"/>
      <c r="C103" s="143"/>
      <c r="D103" s="75"/>
      <c r="E103" s="40"/>
      <c r="F103" s="347"/>
      <c r="G103" s="36"/>
    </row>
    <row r="104" spans="1:7" ht="18.75" x14ac:dyDescent="0.3">
      <c r="A104" s="42"/>
      <c r="B104" s="41"/>
      <c r="C104" s="143"/>
      <c r="D104" s="75"/>
      <c r="E104" s="40"/>
      <c r="F104" s="347"/>
      <c r="G104" s="36"/>
    </row>
    <row r="105" spans="1:7" ht="18.75" x14ac:dyDescent="0.3">
      <c r="A105" s="42"/>
      <c r="B105" s="41"/>
      <c r="C105" s="143"/>
      <c r="D105" s="75"/>
      <c r="E105" s="40"/>
      <c r="F105" s="347"/>
      <c r="G105" s="36"/>
    </row>
    <row r="106" spans="1:7" ht="18.75" x14ac:dyDescent="0.3">
      <c r="A106" s="42"/>
      <c r="B106" s="41"/>
      <c r="C106" s="143"/>
      <c r="D106" s="75"/>
      <c r="E106" s="40"/>
      <c r="F106" s="347"/>
      <c r="G106" s="36"/>
    </row>
    <row r="107" spans="1:7" ht="18.75" x14ac:dyDescent="0.3">
      <c r="A107" s="42"/>
      <c r="B107" s="41"/>
      <c r="C107" s="143"/>
      <c r="D107" s="75"/>
      <c r="E107" s="40"/>
      <c r="F107" s="347"/>
      <c r="G107" s="36"/>
    </row>
    <row r="108" spans="1:7" ht="18.75" x14ac:dyDescent="0.3">
      <c r="A108" s="42"/>
      <c r="B108" s="41"/>
      <c r="C108" s="143"/>
      <c r="D108" s="75"/>
      <c r="E108" s="40"/>
      <c r="F108" s="347"/>
      <c r="G108" s="36"/>
    </row>
    <row r="109" spans="1:7" ht="18.75" x14ac:dyDescent="0.3">
      <c r="A109" s="42"/>
      <c r="B109" s="41"/>
      <c r="C109" s="143"/>
      <c r="D109" s="75"/>
      <c r="E109" s="40"/>
      <c r="F109" s="347"/>
      <c r="G109" s="36">
        <f t="shared" ref="G109:G113" si="8">D109*E109</f>
        <v>0</v>
      </c>
    </row>
    <row r="110" spans="1:7" ht="18.75" x14ac:dyDescent="0.3">
      <c r="A110" s="42"/>
      <c r="B110" s="143"/>
      <c r="C110" s="143"/>
      <c r="D110" s="75"/>
      <c r="E110" s="40"/>
      <c r="F110" s="347"/>
      <c r="G110" s="36">
        <f t="shared" si="8"/>
        <v>0</v>
      </c>
    </row>
    <row r="111" spans="1:7" ht="18.75" x14ac:dyDescent="0.3">
      <c r="A111" s="42"/>
      <c r="B111" s="143"/>
      <c r="C111" s="143"/>
      <c r="D111" s="75"/>
      <c r="E111" s="40"/>
      <c r="F111" s="347"/>
      <c r="G111" s="36">
        <f t="shared" si="8"/>
        <v>0</v>
      </c>
    </row>
    <row r="112" spans="1:7" ht="18.75" x14ac:dyDescent="0.3">
      <c r="A112" s="42"/>
      <c r="B112" s="143"/>
      <c r="C112" s="143"/>
      <c r="D112" s="75"/>
      <c r="E112" s="40"/>
      <c r="F112" s="347"/>
      <c r="G112" s="36">
        <f t="shared" si="8"/>
        <v>0</v>
      </c>
    </row>
    <row r="113" spans="1:7" ht="18.75" x14ac:dyDescent="0.3">
      <c r="A113" s="42"/>
      <c r="B113" s="41"/>
      <c r="C113" s="143"/>
      <c r="D113" s="75"/>
      <c r="E113" s="40"/>
      <c r="F113" s="347"/>
      <c r="G113" s="36">
        <f t="shared" si="8"/>
        <v>0</v>
      </c>
    </row>
    <row r="114" spans="1:7" ht="24" thickBot="1" x14ac:dyDescent="0.35">
      <c r="A114" s="35"/>
      <c r="B114" s="723" t="s">
        <v>129</v>
      </c>
      <c r="C114" s="724"/>
      <c r="D114" s="276">
        <f>SUM(D100:D113)</f>
        <v>1000</v>
      </c>
      <c r="E114" s="33"/>
      <c r="F114" s="348"/>
      <c r="G114" s="81">
        <f>SUM(G100:G113)</f>
        <v>12000</v>
      </c>
    </row>
    <row r="115" spans="1:7" x14ac:dyDescent="0.25">
      <c r="C115" s="100"/>
    </row>
    <row r="116" spans="1:7" ht="15.75" thickBot="1" x14ac:dyDescent="0.3">
      <c r="C116" s="100"/>
    </row>
    <row r="117" spans="1:7" ht="18.75" x14ac:dyDescent="0.3">
      <c r="B117" s="77">
        <f>G114</f>
        <v>12000</v>
      </c>
      <c r="C117" s="78" t="s">
        <v>274</v>
      </c>
    </row>
    <row r="118" spans="1:7" ht="19.5" thickBot="1" x14ac:dyDescent="0.35">
      <c r="B118" s="79">
        <v>6950</v>
      </c>
      <c r="C118" s="80" t="s">
        <v>275</v>
      </c>
    </row>
    <row r="119" spans="1:7" ht="19.5" thickBot="1" x14ac:dyDescent="0.35">
      <c r="B119" s="79">
        <f>B117-B118</f>
        <v>5050</v>
      </c>
      <c r="C119" s="80" t="s">
        <v>273</v>
      </c>
    </row>
    <row r="123" spans="1:7" ht="15.75" thickBot="1" x14ac:dyDescent="0.3"/>
    <row r="124" spans="1:7" ht="29.25" thickBot="1" x14ac:dyDescent="0.5">
      <c r="A124" s="727" t="s">
        <v>791</v>
      </c>
      <c r="B124" s="728"/>
      <c r="C124" s="728"/>
      <c r="D124" s="728"/>
      <c r="E124" s="729"/>
      <c r="F124" s="340"/>
      <c r="G124" s="45" t="s">
        <v>793</v>
      </c>
    </row>
    <row r="125" spans="1:7" ht="21.75" thickBot="1" x14ac:dyDescent="0.3">
      <c r="A125" s="44" t="s">
        <v>125</v>
      </c>
      <c r="B125" s="31" t="s">
        <v>790</v>
      </c>
      <c r="C125" s="31" t="s">
        <v>134</v>
      </c>
      <c r="D125" s="139" t="s">
        <v>2</v>
      </c>
      <c r="E125" s="31" t="s">
        <v>127</v>
      </c>
      <c r="F125" s="31"/>
      <c r="G125" s="43" t="s">
        <v>129</v>
      </c>
    </row>
    <row r="126" spans="1:7" ht="18.75" x14ac:dyDescent="0.3">
      <c r="A126" s="42"/>
      <c r="B126" s="41">
        <v>16</v>
      </c>
      <c r="C126" s="143"/>
      <c r="D126" s="75">
        <v>650</v>
      </c>
      <c r="E126" s="40"/>
      <c r="F126" s="347"/>
      <c r="G126" s="36">
        <f>D126*B126</f>
        <v>10400</v>
      </c>
    </row>
    <row r="127" spans="1:7" ht="18.75" x14ac:dyDescent="0.3">
      <c r="A127" s="42"/>
      <c r="B127" s="143"/>
      <c r="C127" s="143"/>
      <c r="D127" s="75"/>
      <c r="E127" s="40"/>
      <c r="F127" s="347"/>
      <c r="G127" s="36">
        <f t="shared" ref="G127:G128" si="9">D127*E127</f>
        <v>0</v>
      </c>
    </row>
    <row r="128" spans="1:7" ht="18.75" x14ac:dyDescent="0.3">
      <c r="A128" s="42"/>
      <c r="B128" s="41"/>
      <c r="C128" s="143"/>
      <c r="D128" s="75"/>
      <c r="E128" s="40"/>
      <c r="F128" s="347"/>
      <c r="G128" s="36">
        <f t="shared" si="9"/>
        <v>0</v>
      </c>
    </row>
    <row r="129" spans="1:9" ht="24" thickBot="1" x14ac:dyDescent="0.35">
      <c r="A129" s="35"/>
      <c r="B129" s="723" t="s">
        <v>129</v>
      </c>
      <c r="C129" s="724"/>
      <c r="D129" s="276">
        <f>SUM(D126:D128)</f>
        <v>650</v>
      </c>
      <c r="E129" s="33"/>
      <c r="F129" s="348"/>
      <c r="G129" s="81">
        <f>SUM(G126:G128)</f>
        <v>10400</v>
      </c>
    </row>
    <row r="130" spans="1:9" ht="15.75" thickBot="1" x14ac:dyDescent="0.3">
      <c r="C130" s="100"/>
    </row>
    <row r="131" spans="1:9" ht="24" thickBot="1" x14ac:dyDescent="0.4">
      <c r="C131" s="100"/>
      <c r="H131" s="280">
        <v>10000</v>
      </c>
      <c r="I131" s="283" t="s">
        <v>886</v>
      </c>
    </row>
    <row r="132" spans="1:9" ht="23.25" x14ac:dyDescent="0.35">
      <c r="B132" s="77">
        <f>G129</f>
        <v>10400</v>
      </c>
      <c r="C132" s="78" t="s">
        <v>274</v>
      </c>
      <c r="H132" s="281">
        <v>1000</v>
      </c>
      <c r="I132" s="284" t="s">
        <v>887</v>
      </c>
    </row>
    <row r="133" spans="1:9" ht="27" thickBot="1" x14ac:dyDescent="0.45">
      <c r="B133" s="79">
        <v>5000</v>
      </c>
      <c r="C133" s="80" t="s">
        <v>275</v>
      </c>
      <c r="H133" s="282">
        <f>H131-H132</f>
        <v>9000</v>
      </c>
      <c r="I133" s="285" t="s">
        <v>888</v>
      </c>
    </row>
    <row r="134" spans="1:9" ht="19.5" thickBot="1" x14ac:dyDescent="0.35">
      <c r="B134" s="79">
        <v>1000</v>
      </c>
      <c r="C134" s="80" t="s">
        <v>792</v>
      </c>
    </row>
    <row r="135" spans="1:9" ht="19.5" thickBot="1" x14ac:dyDescent="0.35">
      <c r="B135" s="195">
        <f>B132-B133-B134</f>
        <v>4400</v>
      </c>
      <c r="C135" s="80" t="s">
        <v>273</v>
      </c>
      <c r="E135" s="194" t="s">
        <v>800</v>
      </c>
      <c r="F135" s="194"/>
    </row>
    <row r="146" spans="1:7" ht="15.75" thickBot="1" x14ac:dyDescent="0.3"/>
    <row r="147" spans="1:7" ht="29.25" thickBot="1" x14ac:dyDescent="0.5">
      <c r="A147" s="727" t="s">
        <v>878</v>
      </c>
      <c r="B147" s="728"/>
      <c r="C147" s="728"/>
      <c r="D147" s="728"/>
      <c r="E147" s="729"/>
      <c r="F147" s="340"/>
      <c r="G147" s="45" t="s">
        <v>598</v>
      </c>
    </row>
    <row r="148" spans="1:7" ht="38.25" thickBot="1" x14ac:dyDescent="0.3">
      <c r="A148" s="44" t="s">
        <v>768</v>
      </c>
      <c r="B148" s="31" t="s">
        <v>879</v>
      </c>
      <c r="C148" s="31" t="s">
        <v>134</v>
      </c>
      <c r="D148" s="139" t="s">
        <v>2</v>
      </c>
      <c r="E148" s="31" t="s">
        <v>127</v>
      </c>
      <c r="F148" s="31"/>
      <c r="G148" s="43" t="s">
        <v>129</v>
      </c>
    </row>
    <row r="149" spans="1:7" ht="67.5" customHeight="1" x14ac:dyDescent="0.25">
      <c r="A149" s="272" t="s">
        <v>880</v>
      </c>
      <c r="B149" s="273" t="s">
        <v>510</v>
      </c>
      <c r="C149" s="286" t="s">
        <v>881</v>
      </c>
      <c r="D149" s="277">
        <f>420+336+320+252</f>
        <v>1328</v>
      </c>
      <c r="E149" s="274">
        <v>5</v>
      </c>
      <c r="F149" s="349"/>
      <c r="G149" s="275">
        <f>D149*E149</f>
        <v>6640</v>
      </c>
    </row>
    <row r="150" spans="1:7" ht="18.75" x14ac:dyDescent="0.3">
      <c r="A150" s="42">
        <v>4898</v>
      </c>
      <c r="B150" s="41" t="s">
        <v>882</v>
      </c>
      <c r="C150" s="143" t="s">
        <v>883</v>
      </c>
      <c r="D150" s="75">
        <v>412</v>
      </c>
      <c r="E150" s="40">
        <v>4</v>
      </c>
      <c r="F150" s="347"/>
      <c r="G150" s="275">
        <f t="shared" ref="G150:G152" si="10">D150*E150</f>
        <v>1648</v>
      </c>
    </row>
    <row r="151" spans="1:7" ht="18.75" x14ac:dyDescent="0.3">
      <c r="A151" s="42">
        <v>4705</v>
      </c>
      <c r="B151" s="41" t="s">
        <v>889</v>
      </c>
      <c r="C151" s="143" t="s">
        <v>884</v>
      </c>
      <c r="D151" s="75">
        <v>640</v>
      </c>
      <c r="E151" s="40">
        <v>4</v>
      </c>
      <c r="F151" s="347"/>
      <c r="G151" s="275">
        <f t="shared" si="10"/>
        <v>2560</v>
      </c>
    </row>
    <row r="152" spans="1:7" ht="18.75" x14ac:dyDescent="0.3">
      <c r="A152" s="42"/>
      <c r="B152" s="41" t="s">
        <v>885</v>
      </c>
      <c r="C152" s="143" t="s">
        <v>884</v>
      </c>
      <c r="D152" s="75">
        <v>768</v>
      </c>
      <c r="E152" s="40">
        <v>4</v>
      </c>
      <c r="F152" s="347"/>
      <c r="G152" s="275">
        <f t="shared" si="10"/>
        <v>3072</v>
      </c>
    </row>
    <row r="153" spans="1:7" ht="24" thickBot="1" x14ac:dyDescent="0.35">
      <c r="A153" s="35"/>
      <c r="B153" s="723" t="s">
        <v>129</v>
      </c>
      <c r="C153" s="724"/>
      <c r="D153" s="276">
        <f>SUM(D149:D152)</f>
        <v>3148</v>
      </c>
      <c r="E153" s="33"/>
      <c r="F153" s="348"/>
      <c r="G153" s="81">
        <f>SUM(G149:G152)</f>
        <v>13920</v>
      </c>
    </row>
    <row r="154" spans="1:7" x14ac:dyDescent="0.25">
      <c r="C154" s="100"/>
    </row>
    <row r="155" spans="1:7" ht="15.75" thickBot="1" x14ac:dyDescent="0.3">
      <c r="C155" s="100"/>
    </row>
    <row r="156" spans="1:7" ht="18.75" x14ac:dyDescent="0.3">
      <c r="B156" s="77"/>
      <c r="C156" s="78" t="s">
        <v>274</v>
      </c>
    </row>
    <row r="157" spans="1:7" ht="19.5" thickBot="1" x14ac:dyDescent="0.35">
      <c r="B157" s="79"/>
      <c r="C157" s="80" t="s">
        <v>275</v>
      </c>
    </row>
    <row r="158" spans="1:7" ht="19.5" thickBot="1" x14ac:dyDescent="0.35">
      <c r="B158" s="279"/>
      <c r="C158" s="80" t="s">
        <v>273</v>
      </c>
      <c r="E158" s="278"/>
      <c r="F158" s="278"/>
    </row>
    <row r="163" spans="1:7" x14ac:dyDescent="0.25">
      <c r="D163" s="323"/>
    </row>
    <row r="164" spans="1:7" x14ac:dyDescent="0.25">
      <c r="D164" s="323"/>
    </row>
    <row r="165" spans="1:7" ht="15.75" thickBot="1" x14ac:dyDescent="0.3"/>
    <row r="166" spans="1:7" ht="29.25" thickBot="1" x14ac:dyDescent="0.5">
      <c r="A166" s="727" t="s">
        <v>987</v>
      </c>
      <c r="B166" s="728"/>
      <c r="C166" s="728"/>
      <c r="D166" s="728"/>
      <c r="E166" s="729"/>
      <c r="F166" s="340"/>
      <c r="G166" s="45" t="s">
        <v>988</v>
      </c>
    </row>
    <row r="167" spans="1:7" ht="42.75" thickBot="1" x14ac:dyDescent="0.3">
      <c r="A167" s="44" t="s">
        <v>408</v>
      </c>
      <c r="B167" s="31" t="s">
        <v>989</v>
      </c>
      <c r="C167" s="31" t="s">
        <v>990</v>
      </c>
      <c r="D167" s="139" t="s">
        <v>991</v>
      </c>
      <c r="E167" s="31" t="s">
        <v>1002</v>
      </c>
      <c r="F167" s="31" t="s">
        <v>1005</v>
      </c>
      <c r="G167" s="43" t="s">
        <v>129</v>
      </c>
    </row>
    <row r="168" spans="1:7" ht="18.75" x14ac:dyDescent="0.3">
      <c r="A168" s="42" t="s">
        <v>992</v>
      </c>
      <c r="B168" s="40">
        <v>8.4</v>
      </c>
      <c r="C168" s="346">
        <v>20.399999999999999</v>
      </c>
      <c r="D168" s="75" t="s">
        <v>993</v>
      </c>
      <c r="E168" s="346" t="s">
        <v>1003</v>
      </c>
      <c r="F168" s="347"/>
      <c r="G168" s="36"/>
    </row>
    <row r="169" spans="1:7" ht="18.75" x14ac:dyDescent="0.3">
      <c r="A169" s="42" t="s">
        <v>994</v>
      </c>
      <c r="B169" s="40">
        <v>8.17</v>
      </c>
      <c r="C169" s="346">
        <v>16.399999999999999</v>
      </c>
      <c r="D169" s="75" t="s">
        <v>993</v>
      </c>
      <c r="E169" s="40"/>
      <c r="F169" s="347"/>
      <c r="G169" s="36"/>
    </row>
    <row r="170" spans="1:7" ht="18.75" x14ac:dyDescent="0.3">
      <c r="A170" s="42" t="s">
        <v>995</v>
      </c>
      <c r="B170" s="40">
        <v>12</v>
      </c>
      <c r="C170" s="346">
        <v>16</v>
      </c>
      <c r="D170" s="75" t="s">
        <v>993</v>
      </c>
      <c r="E170" s="40">
        <v>-5</v>
      </c>
      <c r="F170" s="347"/>
      <c r="G170" s="36"/>
    </row>
    <row r="171" spans="1:7" ht="18.75" x14ac:dyDescent="0.3">
      <c r="A171" s="42" t="s">
        <v>996</v>
      </c>
      <c r="B171" s="40">
        <v>8.3000000000000007</v>
      </c>
      <c r="C171" s="346">
        <v>16.5</v>
      </c>
      <c r="D171" s="75" t="s">
        <v>993</v>
      </c>
      <c r="E171" s="40"/>
      <c r="F171" s="347"/>
      <c r="G171" s="36"/>
    </row>
    <row r="172" spans="1:7" ht="18.75" x14ac:dyDescent="0.3">
      <c r="A172" s="42" t="s">
        <v>761</v>
      </c>
      <c r="B172" s="40">
        <v>15.3</v>
      </c>
      <c r="C172" s="346">
        <v>22.3</v>
      </c>
      <c r="D172" s="75" t="s">
        <v>993</v>
      </c>
      <c r="E172" s="40"/>
      <c r="F172" s="347"/>
      <c r="G172" s="36"/>
    </row>
    <row r="173" spans="1:7" ht="18.75" x14ac:dyDescent="0.3">
      <c r="A173" s="42" t="s">
        <v>852</v>
      </c>
      <c r="B173" s="40">
        <v>8</v>
      </c>
      <c r="C173" s="346">
        <v>18.3</v>
      </c>
      <c r="D173" s="75" t="s">
        <v>993</v>
      </c>
      <c r="E173" s="40">
        <v>1.5</v>
      </c>
      <c r="F173" s="347"/>
      <c r="G173" s="36"/>
    </row>
    <row r="174" spans="1:7" ht="18.75" x14ac:dyDescent="0.3">
      <c r="A174" s="42" t="s">
        <v>853</v>
      </c>
      <c r="B174" s="40">
        <v>8.1</v>
      </c>
      <c r="C174" s="346">
        <v>5.45</v>
      </c>
      <c r="D174" s="75" t="s">
        <v>993</v>
      </c>
      <c r="E174" s="40">
        <v>0.5</v>
      </c>
      <c r="F174" s="347"/>
      <c r="G174" s="36"/>
    </row>
    <row r="175" spans="1:7" ht="18.75" x14ac:dyDescent="0.3">
      <c r="A175" s="42" t="s">
        <v>997</v>
      </c>
      <c r="B175" s="40">
        <v>8</v>
      </c>
      <c r="C175" s="346">
        <v>23</v>
      </c>
      <c r="D175" s="75" t="s">
        <v>993</v>
      </c>
      <c r="E175" s="40">
        <v>6</v>
      </c>
      <c r="F175" s="347"/>
      <c r="G175" s="36"/>
    </row>
    <row r="176" spans="1:7" ht="18.75" x14ac:dyDescent="0.3">
      <c r="A176" s="42" t="s">
        <v>296</v>
      </c>
      <c r="B176" s="40">
        <v>8.3000000000000007</v>
      </c>
      <c r="C176" s="346">
        <v>18</v>
      </c>
      <c r="D176" s="75" t="s">
        <v>993</v>
      </c>
      <c r="E176" s="40">
        <v>1</v>
      </c>
      <c r="F176" s="347"/>
      <c r="G176" s="36"/>
    </row>
    <row r="177" spans="1:7" ht="18.75" x14ac:dyDescent="0.3">
      <c r="A177" s="42" t="s">
        <v>854</v>
      </c>
      <c r="B177" s="40">
        <v>7</v>
      </c>
      <c r="C177" s="346">
        <v>23.59</v>
      </c>
      <c r="D177" s="75" t="s">
        <v>993</v>
      </c>
      <c r="E177" s="40">
        <v>8</v>
      </c>
      <c r="F177" s="347"/>
      <c r="G177" s="36"/>
    </row>
    <row r="178" spans="1:7" ht="18.75" x14ac:dyDescent="0.3">
      <c r="A178" s="42" t="s">
        <v>998</v>
      </c>
      <c r="B178" s="40">
        <v>8</v>
      </c>
      <c r="C178" s="346">
        <v>22</v>
      </c>
      <c r="D178" s="75" t="s">
        <v>993</v>
      </c>
      <c r="E178" s="40">
        <v>5</v>
      </c>
      <c r="F178" s="347"/>
      <c r="G178" s="36"/>
    </row>
    <row r="179" spans="1:7" ht="18.75" x14ac:dyDescent="0.3">
      <c r="A179" s="42" t="s">
        <v>361</v>
      </c>
      <c r="B179" s="40">
        <v>13.3</v>
      </c>
      <c r="C179" s="346">
        <v>19.3</v>
      </c>
      <c r="D179" s="75" t="s">
        <v>993</v>
      </c>
      <c r="E179" s="40">
        <v>-1</v>
      </c>
      <c r="F179" s="347"/>
      <c r="G179" s="36"/>
    </row>
    <row r="180" spans="1:7" ht="18.75" x14ac:dyDescent="0.3">
      <c r="A180" s="42" t="s">
        <v>860</v>
      </c>
      <c r="B180" s="40">
        <v>17</v>
      </c>
      <c r="C180" s="346">
        <v>22</v>
      </c>
      <c r="D180" s="75" t="s">
        <v>993</v>
      </c>
      <c r="E180" s="40">
        <v>-5</v>
      </c>
      <c r="F180" s="347"/>
      <c r="G180" s="36"/>
    </row>
    <row r="181" spans="1:7" ht="18.75" x14ac:dyDescent="0.3">
      <c r="A181" s="42" t="s">
        <v>978</v>
      </c>
      <c r="B181" s="40">
        <v>8.3000000000000007</v>
      </c>
      <c r="C181" s="346">
        <v>17</v>
      </c>
      <c r="D181" s="75" t="s">
        <v>993</v>
      </c>
      <c r="E181" s="40"/>
      <c r="F181" s="347"/>
      <c r="G181" s="36"/>
    </row>
    <row r="182" spans="1:7" ht="18.75" x14ac:dyDescent="0.3">
      <c r="A182" s="42" t="s">
        <v>966</v>
      </c>
      <c r="B182" s="40">
        <v>8</v>
      </c>
      <c r="C182" s="346">
        <v>16.3</v>
      </c>
      <c r="D182" s="75" t="s">
        <v>993</v>
      </c>
      <c r="E182" s="40"/>
      <c r="F182" s="347"/>
      <c r="G182" s="36"/>
    </row>
    <row r="183" spans="1:7" ht="18.75" x14ac:dyDescent="0.3">
      <c r="A183" s="42"/>
      <c r="B183" s="40">
        <v>12</v>
      </c>
      <c r="C183" s="346">
        <v>17</v>
      </c>
      <c r="D183" s="75" t="s">
        <v>1000</v>
      </c>
      <c r="E183" s="40">
        <v>-5</v>
      </c>
      <c r="F183" s="347"/>
      <c r="G183" s="36"/>
    </row>
    <row r="184" spans="1:7" ht="18.75" x14ac:dyDescent="0.3">
      <c r="A184" s="42" t="s">
        <v>999</v>
      </c>
      <c r="B184" s="40">
        <v>10.45</v>
      </c>
      <c r="C184" s="346">
        <v>19</v>
      </c>
      <c r="D184" s="75" t="s">
        <v>1000</v>
      </c>
      <c r="E184" s="345">
        <v>1</v>
      </c>
      <c r="F184" s="350"/>
      <c r="G184" s="36"/>
    </row>
    <row r="185" spans="1:7" ht="18.75" x14ac:dyDescent="0.3">
      <c r="A185" s="42" t="s">
        <v>697</v>
      </c>
      <c r="B185" s="40">
        <v>7.3</v>
      </c>
      <c r="C185" s="346">
        <v>23</v>
      </c>
      <c r="D185" s="75" t="s">
        <v>1000</v>
      </c>
      <c r="E185" s="345">
        <v>7</v>
      </c>
      <c r="F185" s="350"/>
      <c r="G185" s="36"/>
    </row>
    <row r="186" spans="1:7" ht="18.75" x14ac:dyDescent="0.3">
      <c r="A186" s="42"/>
      <c r="B186" s="40">
        <v>8</v>
      </c>
      <c r="C186" s="346">
        <v>19</v>
      </c>
      <c r="D186" s="75" t="s">
        <v>1001</v>
      </c>
      <c r="E186" s="40">
        <v>2</v>
      </c>
      <c r="F186" s="347"/>
      <c r="G186" s="36"/>
    </row>
    <row r="187" spans="1:7" ht="18.75" x14ac:dyDescent="0.3">
      <c r="A187" s="42"/>
      <c r="B187" s="40">
        <v>18</v>
      </c>
      <c r="C187" s="346">
        <v>22</v>
      </c>
      <c r="D187" s="75" t="s">
        <v>1001</v>
      </c>
      <c r="E187" s="40">
        <v>-4</v>
      </c>
      <c r="F187" s="347"/>
      <c r="G187" s="36"/>
    </row>
    <row r="188" spans="1:7" ht="18.75" x14ac:dyDescent="0.3">
      <c r="A188" s="42"/>
      <c r="B188" s="40"/>
      <c r="C188" s="346"/>
      <c r="D188" s="75"/>
      <c r="E188" s="40"/>
      <c r="F188" s="347"/>
      <c r="G188" s="36">
        <f t="shared" ref="G188" si="11">D188*E188</f>
        <v>0</v>
      </c>
    </row>
    <row r="189" spans="1:7" ht="24" thickBot="1" x14ac:dyDescent="0.35">
      <c r="A189" s="35"/>
      <c r="B189" s="723" t="s">
        <v>1004</v>
      </c>
      <c r="C189" s="724"/>
      <c r="D189" s="276">
        <v>22</v>
      </c>
      <c r="E189" s="33"/>
      <c r="F189" s="348">
        <v>20</v>
      </c>
      <c r="G189" s="81">
        <f>F189*600</f>
        <v>12000</v>
      </c>
    </row>
    <row r="190" spans="1:7" x14ac:dyDescent="0.25">
      <c r="C190" s="339"/>
      <c r="D190" s="339"/>
    </row>
    <row r="191" spans="1:7" ht="15.75" thickBot="1" x14ac:dyDescent="0.3">
      <c r="C191" s="339"/>
      <c r="D191" s="339"/>
    </row>
    <row r="192" spans="1:7" ht="18.75" x14ac:dyDescent="0.3">
      <c r="B192" s="77">
        <f>G189</f>
        <v>12000</v>
      </c>
      <c r="C192" s="78" t="s">
        <v>274</v>
      </c>
      <c r="D192" s="339"/>
    </row>
    <row r="193" spans="1:7" ht="19.5" thickBot="1" x14ac:dyDescent="0.35">
      <c r="B193" s="79">
        <f>D189/6*600</f>
        <v>2200</v>
      </c>
      <c r="C193" s="80" t="s">
        <v>1002</v>
      </c>
      <c r="D193" s="339"/>
    </row>
    <row r="194" spans="1:7" ht="19.5" thickBot="1" x14ac:dyDescent="0.35">
      <c r="B194" s="79"/>
      <c r="C194" s="80" t="s">
        <v>273</v>
      </c>
      <c r="D194" s="339"/>
    </row>
    <row r="197" spans="1:7" ht="15.75" thickBot="1" x14ac:dyDescent="0.3"/>
    <row r="198" spans="1:7" ht="29.25" thickBot="1" x14ac:dyDescent="0.5">
      <c r="A198" s="727" t="s">
        <v>1025</v>
      </c>
      <c r="B198" s="728"/>
      <c r="C198" s="728"/>
      <c r="D198" s="728"/>
      <c r="E198" s="729"/>
      <c r="F198" s="340"/>
      <c r="G198" s="45" t="s">
        <v>970</v>
      </c>
    </row>
    <row r="199" spans="1:7" ht="38.25" thickBot="1" x14ac:dyDescent="0.3">
      <c r="A199" s="44" t="s">
        <v>120</v>
      </c>
      <c r="B199" s="31" t="s">
        <v>879</v>
      </c>
      <c r="C199" s="31" t="s">
        <v>134</v>
      </c>
      <c r="D199" s="139" t="s">
        <v>2</v>
      </c>
      <c r="E199" s="31" t="s">
        <v>127</v>
      </c>
      <c r="F199" s="31"/>
      <c r="G199" s="43" t="s">
        <v>129</v>
      </c>
    </row>
    <row r="200" spans="1:7" ht="18.75" x14ac:dyDescent="0.25">
      <c r="A200" s="272"/>
      <c r="B200" s="273" t="s">
        <v>1006</v>
      </c>
      <c r="C200" s="286" t="s">
        <v>1007</v>
      </c>
      <c r="D200" s="277">
        <f>500+500+467+575+536+500+675+611+1000</f>
        <v>5364</v>
      </c>
      <c r="E200" s="274">
        <v>0.75</v>
      </c>
      <c r="F200" s="349">
        <f>D200*E200</f>
        <v>4023</v>
      </c>
      <c r="G200" s="275"/>
    </row>
    <row r="201" spans="1:7" ht="18.75" x14ac:dyDescent="0.3">
      <c r="A201" s="42"/>
      <c r="B201" s="273" t="s">
        <v>1006</v>
      </c>
      <c r="C201" s="286" t="s">
        <v>1009</v>
      </c>
      <c r="D201" s="75">
        <f>500+536+500+675+467+500+575</f>
        <v>3753</v>
      </c>
      <c r="E201" s="274">
        <v>0.75</v>
      </c>
      <c r="F201" s="349">
        <f t="shared" ref="F201:F206" si="12">D201*E201</f>
        <v>2814.75</v>
      </c>
      <c r="G201" s="275"/>
    </row>
    <row r="202" spans="1:7" ht="18.75" x14ac:dyDescent="0.3">
      <c r="A202" s="42"/>
      <c r="B202" s="41" t="s">
        <v>1008</v>
      </c>
      <c r="C202" s="286" t="s">
        <v>1009</v>
      </c>
      <c r="D202" s="75">
        <v>628</v>
      </c>
      <c r="E202" s="274">
        <v>0.5</v>
      </c>
      <c r="F202" s="349">
        <f t="shared" si="12"/>
        <v>314</v>
      </c>
      <c r="G202" s="275"/>
    </row>
    <row r="203" spans="1:7" ht="18.75" x14ac:dyDescent="0.3">
      <c r="A203" s="42"/>
      <c r="B203" s="41" t="s">
        <v>1006</v>
      </c>
      <c r="C203" s="286" t="s">
        <v>1010</v>
      </c>
      <c r="D203" s="75">
        <f>770+830+375+400+495+900</f>
        <v>3770</v>
      </c>
      <c r="E203" s="40">
        <v>1</v>
      </c>
      <c r="F203" s="349">
        <f t="shared" si="12"/>
        <v>3770</v>
      </c>
      <c r="G203" s="275"/>
    </row>
    <row r="204" spans="1:7" ht="18.75" x14ac:dyDescent="0.3">
      <c r="A204" s="42"/>
      <c r="B204" s="41" t="s">
        <v>1012</v>
      </c>
      <c r="C204" s="286" t="s">
        <v>1011</v>
      </c>
      <c r="D204" s="75">
        <f>870+1000+930+1000+350</f>
        <v>4150</v>
      </c>
      <c r="E204" s="40">
        <v>0.75</v>
      </c>
      <c r="F204" s="349">
        <f t="shared" si="12"/>
        <v>3112.5</v>
      </c>
      <c r="G204" s="275"/>
    </row>
    <row r="205" spans="1:7" ht="18.75" x14ac:dyDescent="0.3">
      <c r="A205" s="42"/>
      <c r="B205" s="41" t="s">
        <v>1013</v>
      </c>
      <c r="C205" s="286" t="s">
        <v>1014</v>
      </c>
      <c r="D205" s="75">
        <f>1785+1900</f>
        <v>3685</v>
      </c>
      <c r="E205" s="40">
        <v>0.5</v>
      </c>
      <c r="F205" s="349">
        <f t="shared" si="12"/>
        <v>1842.5</v>
      </c>
      <c r="G205" s="275"/>
    </row>
    <row r="206" spans="1:7" ht="18.75" x14ac:dyDescent="0.3">
      <c r="A206" s="42"/>
      <c r="B206" s="41" t="s">
        <v>1006</v>
      </c>
      <c r="C206" s="286" t="s">
        <v>1014</v>
      </c>
      <c r="D206" s="75">
        <v>611</v>
      </c>
      <c r="E206" s="40">
        <v>0.5</v>
      </c>
      <c r="F206" s="349">
        <f t="shared" si="12"/>
        <v>305.5</v>
      </c>
      <c r="G206" s="275"/>
    </row>
    <row r="207" spans="1:7" ht="24" thickBot="1" x14ac:dyDescent="0.35">
      <c r="A207" s="35"/>
      <c r="B207" s="723" t="s">
        <v>129</v>
      </c>
      <c r="C207" s="724"/>
      <c r="D207" s="276">
        <f>SUM(D200:D206)</f>
        <v>21961</v>
      </c>
      <c r="E207" s="33"/>
      <c r="F207" s="348">
        <f>SUM(F200:F206)</f>
        <v>16182.25</v>
      </c>
      <c r="G207" s="81">
        <f>SUM(G200:G206)</f>
        <v>0</v>
      </c>
    </row>
    <row r="208" spans="1:7" x14ac:dyDescent="0.25">
      <c r="C208" s="339"/>
      <c r="D208" s="339"/>
    </row>
    <row r="209" spans="2:7" ht="15.75" thickBot="1" x14ac:dyDescent="0.3">
      <c r="C209" s="339"/>
      <c r="D209" s="339"/>
    </row>
    <row r="210" spans="2:7" ht="18.75" x14ac:dyDescent="0.3">
      <c r="B210" s="77"/>
      <c r="C210" s="78" t="s">
        <v>274</v>
      </c>
      <c r="D210" s="339"/>
    </row>
    <row r="211" spans="2:7" ht="19.5" thickBot="1" x14ac:dyDescent="0.35">
      <c r="B211" s="79"/>
      <c r="C211" s="80" t="s">
        <v>275</v>
      </c>
      <c r="D211" s="339"/>
    </row>
    <row r="212" spans="2:7" ht="19.5" thickBot="1" x14ac:dyDescent="0.35">
      <c r="B212" s="279"/>
      <c r="C212" s="80" t="s">
        <v>273</v>
      </c>
      <c r="D212" s="339"/>
      <c r="E212" s="278"/>
      <c r="F212" s="278"/>
    </row>
    <row r="215" spans="2:7" ht="15.75" thickBot="1" x14ac:dyDescent="0.3"/>
    <row r="216" spans="2:7" ht="26.25" x14ac:dyDescent="0.4">
      <c r="B216" s="77" t="s">
        <v>1015</v>
      </c>
      <c r="C216" s="793" t="s">
        <v>879</v>
      </c>
      <c r="D216" s="793"/>
      <c r="E216" s="351" t="s">
        <v>2</v>
      </c>
      <c r="F216" s="351" t="s">
        <v>127</v>
      </c>
      <c r="G216" s="352" t="s">
        <v>129</v>
      </c>
    </row>
    <row r="217" spans="2:7" ht="18.75" x14ac:dyDescent="0.3">
      <c r="B217" s="353" t="s">
        <v>1007</v>
      </c>
      <c r="C217" s="791" t="s">
        <v>1006</v>
      </c>
      <c r="D217" s="791"/>
      <c r="E217" s="3">
        <f>1050+888+800+1300+2310+652</f>
        <v>7000</v>
      </c>
      <c r="F217" s="3">
        <v>0.75</v>
      </c>
      <c r="G217" s="17">
        <f>E217*F217</f>
        <v>5250</v>
      </c>
    </row>
    <row r="218" spans="2:7" ht="18.75" x14ac:dyDescent="0.3">
      <c r="B218" s="353" t="s">
        <v>1009</v>
      </c>
      <c r="C218" s="791" t="s">
        <v>1006</v>
      </c>
      <c r="D218" s="791"/>
      <c r="E218" s="3">
        <f>1000+230+1050+888+800+875</f>
        <v>4843</v>
      </c>
      <c r="F218" s="3">
        <v>0.75</v>
      </c>
      <c r="G218" s="17">
        <f t="shared" ref="G218:G228" si="13">E218*F218</f>
        <v>3632.25</v>
      </c>
    </row>
    <row r="219" spans="2:7" ht="18.75" x14ac:dyDescent="0.3">
      <c r="B219" s="353" t="s">
        <v>1010</v>
      </c>
      <c r="C219" s="791" t="s">
        <v>1008</v>
      </c>
      <c r="D219" s="791"/>
      <c r="E219" s="3">
        <f>1000+901+650+808+700+961</f>
        <v>5020</v>
      </c>
      <c r="F219" s="3">
        <v>0.75</v>
      </c>
      <c r="G219" s="17">
        <f t="shared" si="13"/>
        <v>3765</v>
      </c>
    </row>
    <row r="220" spans="2:7" ht="18.75" x14ac:dyDescent="0.3">
      <c r="B220" s="353" t="s">
        <v>1011</v>
      </c>
      <c r="C220" s="791" t="s">
        <v>1020</v>
      </c>
      <c r="D220" s="791"/>
      <c r="E220" s="3">
        <f>600+1500+1104</f>
        <v>3204</v>
      </c>
      <c r="F220" s="3">
        <v>0.75</v>
      </c>
      <c r="G220" s="17">
        <f t="shared" si="13"/>
        <v>2403</v>
      </c>
    </row>
    <row r="221" spans="2:7" ht="18.75" x14ac:dyDescent="0.3">
      <c r="B221" s="353" t="s">
        <v>1014</v>
      </c>
      <c r="C221" s="791" t="s">
        <v>1012</v>
      </c>
      <c r="D221" s="791"/>
      <c r="E221" s="3">
        <v>888</v>
      </c>
      <c r="F221" s="3">
        <v>0.5</v>
      </c>
      <c r="G221" s="17">
        <f t="shared" si="13"/>
        <v>444</v>
      </c>
    </row>
    <row r="222" spans="2:7" ht="18.75" x14ac:dyDescent="0.3">
      <c r="B222" s="353" t="s">
        <v>1016</v>
      </c>
      <c r="C222" s="791" t="s">
        <v>1021</v>
      </c>
      <c r="D222" s="791"/>
      <c r="E222" s="3">
        <f>472+422+392</f>
        <v>1286</v>
      </c>
      <c r="F222" s="3">
        <v>1</v>
      </c>
      <c r="G222" s="17">
        <f t="shared" si="13"/>
        <v>1286</v>
      </c>
    </row>
    <row r="223" spans="2:7" ht="37.5" x14ac:dyDescent="0.3">
      <c r="B223" s="353" t="s">
        <v>1017</v>
      </c>
      <c r="C223" s="791" t="s">
        <v>1022</v>
      </c>
      <c r="D223" s="791"/>
      <c r="E223" s="3">
        <f>1050+888+882+900+520+652</f>
        <v>4892</v>
      </c>
      <c r="F223" s="3">
        <v>1</v>
      </c>
      <c r="G223" s="17">
        <f t="shared" si="13"/>
        <v>4892</v>
      </c>
    </row>
    <row r="224" spans="2:7" ht="18.75" x14ac:dyDescent="0.25">
      <c r="B224" s="353" t="s">
        <v>1011</v>
      </c>
      <c r="C224" s="792" t="s">
        <v>1019</v>
      </c>
      <c r="D224" s="792"/>
      <c r="E224" s="3">
        <f>1600+1500</f>
        <v>3100</v>
      </c>
      <c r="F224" s="3">
        <v>0.5</v>
      </c>
      <c r="G224" s="17">
        <f t="shared" si="13"/>
        <v>1550</v>
      </c>
    </row>
    <row r="225" spans="2:7" ht="18.75" x14ac:dyDescent="0.25">
      <c r="B225" s="354" t="s">
        <v>1018</v>
      </c>
      <c r="C225" s="792" t="s">
        <v>1019</v>
      </c>
      <c r="D225" s="792"/>
      <c r="E225" s="3">
        <f>670</f>
        <v>670</v>
      </c>
      <c r="F225" s="3">
        <v>0.75</v>
      </c>
      <c r="G225" s="17">
        <f t="shared" si="13"/>
        <v>502.5</v>
      </c>
    </row>
    <row r="226" spans="2:7" ht="18.75" x14ac:dyDescent="0.3">
      <c r="B226" s="354" t="s">
        <v>1018</v>
      </c>
      <c r="C226" s="791" t="s">
        <v>1008</v>
      </c>
      <c r="D226" s="791"/>
      <c r="E226" s="3">
        <v>1279</v>
      </c>
      <c r="F226" s="3">
        <v>0.5</v>
      </c>
      <c r="G226" s="17">
        <f t="shared" si="13"/>
        <v>639.5</v>
      </c>
    </row>
    <row r="227" spans="2:7" ht="18.75" x14ac:dyDescent="0.3">
      <c r="B227" s="354" t="s">
        <v>1023</v>
      </c>
      <c r="C227" s="791" t="s">
        <v>1026</v>
      </c>
      <c r="D227" s="791"/>
      <c r="E227" s="3">
        <v>115</v>
      </c>
      <c r="F227" s="3">
        <v>2.5</v>
      </c>
      <c r="G227" s="17">
        <f t="shared" si="13"/>
        <v>287.5</v>
      </c>
    </row>
    <row r="228" spans="2:7" ht="19.5" thickBot="1" x14ac:dyDescent="0.35">
      <c r="B228" s="355" t="s">
        <v>1023</v>
      </c>
      <c r="C228" s="790" t="s">
        <v>1024</v>
      </c>
      <c r="D228" s="790"/>
      <c r="E228" s="12">
        <v>13</v>
      </c>
      <c r="F228" s="12">
        <v>1</v>
      </c>
      <c r="G228" s="17">
        <f t="shared" si="13"/>
        <v>13</v>
      </c>
    </row>
    <row r="229" spans="2:7" x14ac:dyDescent="0.25">
      <c r="G229" s="356">
        <f>SUM(G217:G228)</f>
        <v>24664.75</v>
      </c>
    </row>
  </sheetData>
  <mergeCells count="35">
    <mergeCell ref="A98:E98"/>
    <mergeCell ref="B114:C114"/>
    <mergeCell ref="C223:D223"/>
    <mergeCell ref="A2:E2"/>
    <mergeCell ref="B8:C8"/>
    <mergeCell ref="A19:E19"/>
    <mergeCell ref="B27:C27"/>
    <mergeCell ref="A38:E38"/>
    <mergeCell ref="B42:C42"/>
    <mergeCell ref="A51:E51"/>
    <mergeCell ref="B55:C55"/>
    <mergeCell ref="A81:E81"/>
    <mergeCell ref="B89:C89"/>
    <mergeCell ref="A63:E63"/>
    <mergeCell ref="B71:C71"/>
    <mergeCell ref="A147:E147"/>
    <mergeCell ref="B153:C153"/>
    <mergeCell ref="A124:E124"/>
    <mergeCell ref="C216:D216"/>
    <mergeCell ref="C226:D226"/>
    <mergeCell ref="B129:C129"/>
    <mergeCell ref="C228:D228"/>
    <mergeCell ref="A166:E166"/>
    <mergeCell ref="B189:C189"/>
    <mergeCell ref="A198:E198"/>
    <mergeCell ref="B207:C207"/>
    <mergeCell ref="C220:D220"/>
    <mergeCell ref="C224:D224"/>
    <mergeCell ref="C225:D225"/>
    <mergeCell ref="C227:D227"/>
    <mergeCell ref="C219:D219"/>
    <mergeCell ref="C217:D217"/>
    <mergeCell ref="C218:D218"/>
    <mergeCell ref="C221:D221"/>
    <mergeCell ref="C222:D222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0"/>
  <sheetViews>
    <sheetView topLeftCell="A49" workbookViewId="0">
      <selection activeCell="D12" sqref="D12"/>
    </sheetView>
  </sheetViews>
  <sheetFormatPr defaultRowHeight="15" x14ac:dyDescent="0.25"/>
  <cols>
    <col min="1" max="1" width="9.28515625" customWidth="1"/>
    <col min="2" max="2" width="14.5703125" customWidth="1"/>
    <col min="3" max="3" width="28.140625" customWidth="1"/>
    <col min="4" max="4" width="11.28515625" style="100" bestFit="1" customWidth="1"/>
    <col min="7" max="7" width="18.42578125" customWidth="1"/>
    <col min="8" max="8" width="18.5703125" customWidth="1"/>
    <col min="9" max="9" width="20.85546875" customWidth="1"/>
    <col min="10" max="10" width="21.140625" customWidth="1"/>
  </cols>
  <sheetData>
    <row r="1" spans="1:4" ht="34.5" thickBot="1" x14ac:dyDescent="0.55000000000000004">
      <c r="A1" s="794" t="s">
        <v>730</v>
      </c>
      <c r="B1" s="795"/>
      <c r="C1" s="795"/>
      <c r="D1" s="796"/>
    </row>
    <row r="2" spans="1:4" ht="22.5" customHeight="1" thickBot="1" x14ac:dyDescent="0.3">
      <c r="A2" s="183" t="s">
        <v>125</v>
      </c>
      <c r="B2" s="182" t="s">
        <v>408</v>
      </c>
      <c r="C2" s="182" t="s">
        <v>727</v>
      </c>
      <c r="D2" s="182" t="s">
        <v>2</v>
      </c>
    </row>
    <row r="3" spans="1:4" ht="21" customHeight="1" x14ac:dyDescent="0.25">
      <c r="A3" s="173">
        <v>1</v>
      </c>
      <c r="B3" s="174" t="s">
        <v>739</v>
      </c>
      <c r="C3" s="174" t="s">
        <v>740</v>
      </c>
      <c r="D3" s="175">
        <v>495</v>
      </c>
    </row>
    <row r="4" spans="1:4" ht="21" customHeight="1" x14ac:dyDescent="0.25">
      <c r="A4" s="176">
        <f>A3+1</f>
        <v>2</v>
      </c>
      <c r="B4" s="177" t="s">
        <v>742</v>
      </c>
      <c r="C4" s="177" t="s">
        <v>741</v>
      </c>
      <c r="D4" s="178">
        <v>777</v>
      </c>
    </row>
    <row r="5" spans="1:4" ht="21" customHeight="1" x14ac:dyDescent="0.25">
      <c r="A5" s="176">
        <f t="shared" ref="A5:A33" si="0">A4+1</f>
        <v>3</v>
      </c>
      <c r="B5" s="177" t="s">
        <v>739</v>
      </c>
      <c r="C5" s="177" t="s">
        <v>736</v>
      </c>
      <c r="D5" s="178">
        <v>149</v>
      </c>
    </row>
    <row r="6" spans="1:4" ht="21" customHeight="1" x14ac:dyDescent="0.25">
      <c r="A6" s="176">
        <f t="shared" si="0"/>
        <v>4</v>
      </c>
      <c r="B6" s="177" t="s">
        <v>743</v>
      </c>
      <c r="C6" s="177" t="s">
        <v>744</v>
      </c>
      <c r="D6" s="178">
        <v>4</v>
      </c>
    </row>
    <row r="7" spans="1:4" ht="21" customHeight="1" x14ac:dyDescent="0.25">
      <c r="A7" s="176">
        <f t="shared" si="0"/>
        <v>5</v>
      </c>
      <c r="B7" s="177" t="s">
        <v>745</v>
      </c>
      <c r="C7" s="177" t="s">
        <v>131</v>
      </c>
      <c r="D7" s="178">
        <v>75</v>
      </c>
    </row>
    <row r="8" spans="1:4" ht="21" customHeight="1" x14ac:dyDescent="0.25">
      <c r="A8" s="176">
        <f t="shared" si="0"/>
        <v>6</v>
      </c>
      <c r="B8" s="177" t="s">
        <v>746</v>
      </c>
      <c r="C8" s="177" t="s">
        <v>736</v>
      </c>
      <c r="D8" s="178">
        <v>250</v>
      </c>
    </row>
    <row r="9" spans="1:4" ht="21" customHeight="1" x14ac:dyDescent="0.25">
      <c r="A9" s="176">
        <f t="shared" si="0"/>
        <v>7</v>
      </c>
      <c r="B9" s="177" t="s">
        <v>747</v>
      </c>
      <c r="C9" s="177" t="s">
        <v>748</v>
      </c>
      <c r="D9" s="178">
        <v>135</v>
      </c>
    </row>
    <row r="10" spans="1:4" ht="21" customHeight="1" x14ac:dyDescent="0.25">
      <c r="A10" s="176">
        <f t="shared" si="0"/>
        <v>8</v>
      </c>
      <c r="B10" s="177" t="s">
        <v>747</v>
      </c>
      <c r="C10" s="177" t="s">
        <v>749</v>
      </c>
      <c r="D10" s="178">
        <v>500</v>
      </c>
    </row>
    <row r="11" spans="1:4" ht="21" customHeight="1" x14ac:dyDescent="0.25">
      <c r="A11" s="176">
        <f t="shared" si="0"/>
        <v>9</v>
      </c>
      <c r="B11" s="177" t="s">
        <v>747</v>
      </c>
      <c r="C11" s="177" t="s">
        <v>736</v>
      </c>
      <c r="D11" s="178">
        <v>276</v>
      </c>
    </row>
    <row r="12" spans="1:4" ht="21" customHeight="1" x14ac:dyDescent="0.25">
      <c r="A12" s="176">
        <f t="shared" si="0"/>
        <v>10</v>
      </c>
      <c r="B12" s="177" t="s">
        <v>750</v>
      </c>
      <c r="C12" s="177" t="s">
        <v>751</v>
      </c>
      <c r="D12" s="178">
        <v>313</v>
      </c>
    </row>
    <row r="13" spans="1:4" ht="21" customHeight="1" x14ac:dyDescent="0.25">
      <c r="A13" s="176">
        <f t="shared" si="0"/>
        <v>11</v>
      </c>
      <c r="B13" s="177" t="s">
        <v>750</v>
      </c>
      <c r="C13" s="177" t="s">
        <v>751</v>
      </c>
      <c r="D13" s="178">
        <v>263</v>
      </c>
    </row>
    <row r="14" spans="1:4" ht="21" customHeight="1" x14ac:dyDescent="0.25">
      <c r="A14" s="176">
        <f t="shared" si="0"/>
        <v>12</v>
      </c>
      <c r="B14" s="177" t="s">
        <v>752</v>
      </c>
      <c r="C14" s="177" t="s">
        <v>754</v>
      </c>
      <c r="D14" s="178">
        <v>61</v>
      </c>
    </row>
    <row r="15" spans="1:4" ht="21" customHeight="1" x14ac:dyDescent="0.25">
      <c r="A15" s="176">
        <f t="shared" si="0"/>
        <v>13</v>
      </c>
      <c r="B15" s="177" t="s">
        <v>753</v>
      </c>
      <c r="C15" s="177" t="s">
        <v>755</v>
      </c>
      <c r="D15" s="178">
        <v>32</v>
      </c>
    </row>
    <row r="16" spans="1:4" ht="18.75" customHeight="1" x14ac:dyDescent="0.25">
      <c r="A16" s="176">
        <f t="shared" si="0"/>
        <v>14</v>
      </c>
      <c r="B16" s="177" t="s">
        <v>728</v>
      </c>
      <c r="C16" s="177" t="s">
        <v>729</v>
      </c>
      <c r="D16" s="178">
        <v>2079</v>
      </c>
    </row>
    <row r="17" spans="1:4" ht="18.75" customHeight="1" x14ac:dyDescent="0.25">
      <c r="A17" s="176">
        <f t="shared" si="0"/>
        <v>15</v>
      </c>
      <c r="B17" s="177" t="s">
        <v>731</v>
      </c>
      <c r="C17" s="177" t="s">
        <v>732</v>
      </c>
      <c r="D17" s="178">
        <v>1</v>
      </c>
    </row>
    <row r="18" spans="1:4" ht="18.75" customHeight="1" x14ac:dyDescent="0.25">
      <c r="A18" s="176">
        <f t="shared" si="0"/>
        <v>16</v>
      </c>
      <c r="B18" s="177" t="s">
        <v>731</v>
      </c>
      <c r="C18" s="177" t="s">
        <v>733</v>
      </c>
      <c r="D18" s="178">
        <v>100</v>
      </c>
    </row>
    <row r="19" spans="1:4" ht="18.75" customHeight="1" x14ac:dyDescent="0.25">
      <c r="A19" s="176">
        <f t="shared" si="0"/>
        <v>17</v>
      </c>
      <c r="B19" s="177" t="s">
        <v>734</v>
      </c>
      <c r="C19" s="177" t="s">
        <v>735</v>
      </c>
      <c r="D19" s="178">
        <v>650</v>
      </c>
    </row>
    <row r="20" spans="1:4" ht="18.75" customHeight="1" x14ac:dyDescent="0.25">
      <c r="A20" s="176">
        <f t="shared" si="0"/>
        <v>18</v>
      </c>
      <c r="B20" s="177" t="s">
        <v>391</v>
      </c>
      <c r="C20" s="177" t="s">
        <v>736</v>
      </c>
      <c r="D20" s="178">
        <v>400</v>
      </c>
    </row>
    <row r="21" spans="1:4" ht="18.75" customHeight="1" x14ac:dyDescent="0.25">
      <c r="A21" s="176">
        <f t="shared" si="0"/>
        <v>19</v>
      </c>
      <c r="B21" s="177" t="s">
        <v>737</v>
      </c>
      <c r="C21" s="177" t="s">
        <v>736</v>
      </c>
      <c r="D21" s="178">
        <v>660</v>
      </c>
    </row>
    <row r="22" spans="1:4" ht="21" customHeight="1" x14ac:dyDescent="0.25">
      <c r="A22" s="176">
        <f t="shared" si="0"/>
        <v>20</v>
      </c>
      <c r="B22" s="177" t="s">
        <v>737</v>
      </c>
      <c r="C22" s="177" t="s">
        <v>736</v>
      </c>
      <c r="D22" s="178">
        <v>365</v>
      </c>
    </row>
    <row r="23" spans="1:4" ht="19.5" customHeight="1" x14ac:dyDescent="0.25">
      <c r="A23" s="176">
        <f t="shared" si="0"/>
        <v>21</v>
      </c>
      <c r="B23" s="177" t="s">
        <v>738</v>
      </c>
      <c r="C23" s="177" t="s">
        <v>736</v>
      </c>
      <c r="D23" s="178">
        <v>288</v>
      </c>
    </row>
    <row r="24" spans="1:4" ht="19.5" customHeight="1" x14ac:dyDescent="0.25">
      <c r="A24" s="176">
        <f t="shared" si="0"/>
        <v>22</v>
      </c>
      <c r="B24" s="177" t="s">
        <v>756</v>
      </c>
      <c r="C24" s="177" t="s">
        <v>523</v>
      </c>
      <c r="D24" s="178">
        <v>877</v>
      </c>
    </row>
    <row r="25" spans="1:4" ht="19.5" customHeight="1" x14ac:dyDescent="0.25">
      <c r="A25" s="176">
        <f t="shared" si="0"/>
        <v>23</v>
      </c>
      <c r="B25" s="177" t="s">
        <v>758</v>
      </c>
      <c r="C25" s="177" t="s">
        <v>757</v>
      </c>
      <c r="D25" s="178">
        <v>65</v>
      </c>
    </row>
    <row r="26" spans="1:4" ht="19.5" customHeight="1" x14ac:dyDescent="0.25">
      <c r="A26" s="176">
        <f t="shared" si="0"/>
        <v>24</v>
      </c>
      <c r="B26" s="177" t="s">
        <v>330</v>
      </c>
      <c r="C26" s="177" t="s">
        <v>757</v>
      </c>
      <c r="D26" s="178">
        <v>12</v>
      </c>
    </row>
    <row r="27" spans="1:4" ht="19.5" customHeight="1" x14ac:dyDescent="0.25">
      <c r="A27" s="176">
        <f t="shared" si="0"/>
        <v>25</v>
      </c>
      <c r="B27" s="177" t="s">
        <v>312</v>
      </c>
      <c r="C27" s="177" t="s">
        <v>757</v>
      </c>
      <c r="D27" s="178">
        <v>10</v>
      </c>
    </row>
    <row r="28" spans="1:4" ht="19.5" customHeight="1" x14ac:dyDescent="0.25">
      <c r="A28" s="176">
        <f t="shared" si="0"/>
        <v>26</v>
      </c>
      <c r="B28" s="177" t="s">
        <v>312</v>
      </c>
      <c r="C28" s="177" t="s">
        <v>757</v>
      </c>
      <c r="D28" s="178">
        <v>36</v>
      </c>
    </row>
    <row r="29" spans="1:4" ht="19.5" customHeight="1" x14ac:dyDescent="0.25">
      <c r="A29" s="176">
        <f t="shared" si="0"/>
        <v>27</v>
      </c>
      <c r="B29" s="177" t="s">
        <v>756</v>
      </c>
      <c r="C29" s="177" t="s">
        <v>131</v>
      </c>
      <c r="D29" s="178">
        <v>181</v>
      </c>
    </row>
    <row r="30" spans="1:4" ht="19.5" customHeight="1" x14ac:dyDescent="0.25">
      <c r="A30" s="176">
        <f t="shared" si="0"/>
        <v>28</v>
      </c>
      <c r="B30" s="177" t="s">
        <v>761</v>
      </c>
      <c r="C30" s="177" t="s">
        <v>764</v>
      </c>
      <c r="D30" s="178">
        <v>578</v>
      </c>
    </row>
    <row r="31" spans="1:4" ht="19.5" customHeight="1" x14ac:dyDescent="0.25">
      <c r="A31" s="176">
        <f t="shared" si="0"/>
        <v>29</v>
      </c>
      <c r="B31" s="177" t="s">
        <v>762</v>
      </c>
      <c r="C31" s="177" t="s">
        <v>765</v>
      </c>
      <c r="D31" s="178">
        <v>652</v>
      </c>
    </row>
    <row r="32" spans="1:4" ht="19.5" customHeight="1" x14ac:dyDescent="0.25">
      <c r="A32" s="176">
        <f t="shared" si="0"/>
        <v>30</v>
      </c>
      <c r="B32" s="177" t="s">
        <v>763</v>
      </c>
      <c r="C32" s="177" t="s">
        <v>131</v>
      </c>
      <c r="D32" s="178">
        <v>25</v>
      </c>
    </row>
    <row r="33" spans="1:10" ht="19.5" customHeight="1" thickBot="1" x14ac:dyDescent="0.3">
      <c r="A33" s="179">
        <f t="shared" si="0"/>
        <v>31</v>
      </c>
      <c r="B33" s="180" t="s">
        <v>759</v>
      </c>
      <c r="C33" s="180" t="s">
        <v>760</v>
      </c>
      <c r="D33" s="181">
        <v>128</v>
      </c>
    </row>
    <row r="34" spans="1:10" ht="19.5" thickBot="1" x14ac:dyDescent="0.35">
      <c r="C34" s="172" t="s">
        <v>766</v>
      </c>
      <c r="D34" s="171">
        <f>SUM(D3:D33)</f>
        <v>10437</v>
      </c>
    </row>
    <row r="36" spans="1:10" ht="15.75" thickBot="1" x14ac:dyDescent="0.3"/>
    <row r="37" spans="1:10" ht="24" thickBot="1" x14ac:dyDescent="0.4">
      <c r="A37" s="797" t="s">
        <v>866</v>
      </c>
      <c r="B37" s="798"/>
      <c r="C37" s="798"/>
      <c r="D37" s="799"/>
      <c r="G37" s="797" t="s">
        <v>867</v>
      </c>
      <c r="H37" s="798"/>
      <c r="I37" s="798"/>
      <c r="J37" s="799"/>
    </row>
    <row r="38" spans="1:10" ht="18.75" x14ac:dyDescent="0.3">
      <c r="A38" s="42" t="s">
        <v>410</v>
      </c>
      <c r="B38" s="75" t="s">
        <v>408</v>
      </c>
      <c r="C38" s="75" t="s">
        <v>410</v>
      </c>
      <c r="D38" s="262" t="s">
        <v>408</v>
      </c>
      <c r="G38" s="42" t="s">
        <v>410</v>
      </c>
      <c r="H38" s="75" t="s">
        <v>408</v>
      </c>
      <c r="I38" s="75" t="s">
        <v>410</v>
      </c>
      <c r="J38" s="262" t="s">
        <v>408</v>
      </c>
    </row>
    <row r="39" spans="1:10" ht="18.75" x14ac:dyDescent="0.3">
      <c r="A39" s="264">
        <v>2000</v>
      </c>
      <c r="B39" s="261" t="s">
        <v>852</v>
      </c>
      <c r="C39" s="261">
        <v>1000</v>
      </c>
      <c r="D39" s="263" t="s">
        <v>850</v>
      </c>
      <c r="G39" s="264">
        <v>2000</v>
      </c>
      <c r="H39" s="261" t="s">
        <v>331</v>
      </c>
      <c r="I39" s="261">
        <v>2000</v>
      </c>
      <c r="J39" s="263" t="s">
        <v>859</v>
      </c>
    </row>
    <row r="40" spans="1:10" ht="18.75" x14ac:dyDescent="0.3">
      <c r="A40" s="39">
        <v>5000</v>
      </c>
      <c r="B40" s="261" t="s">
        <v>331</v>
      </c>
      <c r="C40" s="261">
        <v>500</v>
      </c>
      <c r="D40" s="263" t="s">
        <v>851</v>
      </c>
      <c r="G40" s="39">
        <v>8000</v>
      </c>
      <c r="H40" s="261" t="s">
        <v>331</v>
      </c>
      <c r="I40" s="261">
        <v>1000</v>
      </c>
      <c r="J40" s="263" t="s">
        <v>860</v>
      </c>
    </row>
    <row r="41" spans="1:10" ht="18.75" x14ac:dyDescent="0.3">
      <c r="A41" s="39">
        <v>3000</v>
      </c>
      <c r="B41" s="261" t="s">
        <v>858</v>
      </c>
      <c r="C41" s="261">
        <v>1000</v>
      </c>
      <c r="D41" s="263" t="s">
        <v>600</v>
      </c>
      <c r="G41" s="39">
        <v>500</v>
      </c>
      <c r="H41" s="261" t="s">
        <v>868</v>
      </c>
      <c r="I41" s="261">
        <v>500</v>
      </c>
      <c r="J41" s="263" t="s">
        <v>668</v>
      </c>
    </row>
    <row r="42" spans="1:10" ht="18.75" x14ac:dyDescent="0.3">
      <c r="A42" s="39">
        <v>2000</v>
      </c>
      <c r="B42" s="261" t="s">
        <v>858</v>
      </c>
      <c r="C42" s="261">
        <v>5000</v>
      </c>
      <c r="D42" s="263" t="s">
        <v>353</v>
      </c>
      <c r="G42" s="39">
        <v>3000</v>
      </c>
      <c r="H42" s="261" t="s">
        <v>858</v>
      </c>
      <c r="I42" s="261">
        <v>500</v>
      </c>
      <c r="J42" s="263" t="s">
        <v>696</v>
      </c>
    </row>
    <row r="43" spans="1:10" ht="18.75" x14ac:dyDescent="0.3">
      <c r="A43" s="39">
        <v>100</v>
      </c>
      <c r="B43" s="261" t="s">
        <v>853</v>
      </c>
      <c r="C43" s="261">
        <v>200</v>
      </c>
      <c r="D43" s="263" t="s">
        <v>297</v>
      </c>
      <c r="G43" s="39">
        <v>500</v>
      </c>
      <c r="H43" s="261" t="s">
        <v>869</v>
      </c>
      <c r="I43" s="261">
        <v>1000</v>
      </c>
      <c r="J43" s="263" t="s">
        <v>713</v>
      </c>
    </row>
    <row r="44" spans="1:10" ht="18.75" x14ac:dyDescent="0.3">
      <c r="A44" s="39">
        <v>3000</v>
      </c>
      <c r="B44" s="261" t="s">
        <v>854</v>
      </c>
      <c r="C44" s="261">
        <v>1000</v>
      </c>
      <c r="D44" s="263" t="s">
        <v>859</v>
      </c>
      <c r="G44" s="39">
        <v>5000</v>
      </c>
      <c r="H44" s="261" t="s">
        <v>870</v>
      </c>
      <c r="I44" s="261">
        <v>3500</v>
      </c>
      <c r="J44" s="263" t="s">
        <v>872</v>
      </c>
    </row>
    <row r="45" spans="1:10" ht="18.75" x14ac:dyDescent="0.3">
      <c r="A45" s="39">
        <v>2000</v>
      </c>
      <c r="B45" s="261" t="s">
        <v>855</v>
      </c>
      <c r="C45" s="261">
        <v>4000</v>
      </c>
      <c r="D45" s="263" t="s">
        <v>860</v>
      </c>
      <c r="G45" s="39">
        <v>4000</v>
      </c>
      <c r="H45" s="261" t="s">
        <v>871</v>
      </c>
      <c r="I45" s="261">
        <v>1000</v>
      </c>
      <c r="J45" s="263" t="s">
        <v>861</v>
      </c>
    </row>
    <row r="46" spans="1:10" ht="18.75" x14ac:dyDescent="0.3">
      <c r="A46" s="39">
        <v>5000</v>
      </c>
      <c r="B46" s="261" t="s">
        <v>856</v>
      </c>
      <c r="C46" s="261">
        <v>500</v>
      </c>
      <c r="D46" s="263" t="s">
        <v>361</v>
      </c>
      <c r="G46" s="39">
        <v>500</v>
      </c>
      <c r="H46" s="261" t="s">
        <v>775</v>
      </c>
      <c r="I46" s="261">
        <v>200</v>
      </c>
      <c r="J46" s="263" t="s">
        <v>603</v>
      </c>
    </row>
    <row r="47" spans="1:10" ht="18.75" x14ac:dyDescent="0.3">
      <c r="A47" s="39">
        <v>1000</v>
      </c>
      <c r="B47" s="261" t="s">
        <v>775</v>
      </c>
      <c r="C47" s="261">
        <v>1000</v>
      </c>
      <c r="D47" s="263" t="s">
        <v>664</v>
      </c>
      <c r="G47" s="39">
        <v>1000</v>
      </c>
      <c r="H47" s="261" t="s">
        <v>350</v>
      </c>
      <c r="I47" s="261">
        <v>1000</v>
      </c>
      <c r="J47" s="263" t="s">
        <v>794</v>
      </c>
    </row>
    <row r="48" spans="1:10" ht="18.75" x14ac:dyDescent="0.3">
      <c r="A48" s="39">
        <v>100</v>
      </c>
      <c r="B48" s="261" t="s">
        <v>359</v>
      </c>
      <c r="C48" s="261">
        <v>1000</v>
      </c>
      <c r="D48" s="263" t="s">
        <v>861</v>
      </c>
      <c r="G48" s="39">
        <v>2000</v>
      </c>
      <c r="H48" s="261" t="s">
        <v>592</v>
      </c>
      <c r="I48" s="261">
        <v>1000</v>
      </c>
      <c r="J48" s="263" t="s">
        <v>298</v>
      </c>
    </row>
    <row r="49" spans="1:10" ht="18.75" x14ac:dyDescent="0.3">
      <c r="A49" s="39">
        <v>100</v>
      </c>
      <c r="B49" s="261" t="s">
        <v>350</v>
      </c>
      <c r="C49" s="261">
        <v>1000</v>
      </c>
      <c r="D49" s="263" t="s">
        <v>862</v>
      </c>
      <c r="G49" s="39">
        <v>7000</v>
      </c>
      <c r="H49" s="261" t="s">
        <v>850</v>
      </c>
      <c r="I49" s="261">
        <v>1000</v>
      </c>
      <c r="J49" s="263" t="s">
        <v>697</v>
      </c>
    </row>
    <row r="50" spans="1:10" ht="18.75" x14ac:dyDescent="0.3">
      <c r="A50" s="39">
        <v>3500</v>
      </c>
      <c r="B50" s="261" t="s">
        <v>857</v>
      </c>
      <c r="C50" s="261">
        <v>3700</v>
      </c>
      <c r="D50" s="263" t="s">
        <v>298</v>
      </c>
      <c r="G50" s="39">
        <v>500</v>
      </c>
      <c r="H50" s="261" t="s">
        <v>404</v>
      </c>
      <c r="I50" s="261">
        <v>5000</v>
      </c>
      <c r="J50" s="263" t="s">
        <v>824</v>
      </c>
    </row>
    <row r="51" spans="1:10" ht="18.75" x14ac:dyDescent="0.3">
      <c r="A51" s="39">
        <v>3000</v>
      </c>
      <c r="B51" s="261" t="s">
        <v>404</v>
      </c>
      <c r="C51" s="261">
        <v>100</v>
      </c>
      <c r="D51" s="263" t="s">
        <v>865</v>
      </c>
      <c r="G51" s="39">
        <v>4500</v>
      </c>
      <c r="H51" s="261" t="s">
        <v>600</v>
      </c>
      <c r="I51" s="261">
        <v>5000</v>
      </c>
      <c r="J51" s="263" t="s">
        <v>864</v>
      </c>
    </row>
    <row r="52" spans="1:10" ht="18.75" x14ac:dyDescent="0.3">
      <c r="A52" s="39"/>
      <c r="B52" s="261"/>
      <c r="C52" s="261">
        <v>1000</v>
      </c>
      <c r="D52" s="263" t="s">
        <v>863</v>
      </c>
      <c r="G52" s="39">
        <v>1500</v>
      </c>
      <c r="H52" s="261" t="s">
        <v>353</v>
      </c>
      <c r="I52" s="803"/>
      <c r="J52" s="804"/>
    </row>
    <row r="53" spans="1:10" ht="19.5" thickBot="1" x14ac:dyDescent="0.35">
      <c r="A53" s="39"/>
      <c r="B53" s="261"/>
      <c r="C53" s="261">
        <v>100</v>
      </c>
      <c r="D53" s="263" t="s">
        <v>864</v>
      </c>
      <c r="G53" s="266">
        <v>1000</v>
      </c>
      <c r="H53" s="267" t="s">
        <v>554</v>
      </c>
      <c r="I53" s="805"/>
      <c r="J53" s="806"/>
    </row>
    <row r="54" spans="1:10" ht="21.75" thickBot="1" x14ac:dyDescent="0.4">
      <c r="A54" s="800" t="s">
        <v>129</v>
      </c>
      <c r="B54" s="801"/>
      <c r="C54" s="802"/>
      <c r="D54" s="265">
        <v>50900</v>
      </c>
      <c r="G54" s="268">
        <f>SUM(G39:G53)</f>
        <v>41000</v>
      </c>
      <c r="H54" s="269"/>
      <c r="I54" s="270">
        <f>SUM(I39:I53)</f>
        <v>22700</v>
      </c>
      <c r="J54" s="271">
        <f>G54+I54</f>
        <v>63700</v>
      </c>
    </row>
    <row r="55" spans="1:10" x14ac:dyDescent="0.25">
      <c r="B55" s="100"/>
      <c r="D55"/>
    </row>
    <row r="56" spans="1:10" x14ac:dyDescent="0.25">
      <c r="B56" s="100"/>
      <c r="D56"/>
    </row>
    <row r="57" spans="1:10" x14ac:dyDescent="0.25">
      <c r="B57" s="100"/>
      <c r="D57"/>
    </row>
    <row r="58" spans="1:10" ht="15.75" thickBot="1" x14ac:dyDescent="0.3">
      <c r="B58" s="100"/>
      <c r="D58"/>
    </row>
    <row r="59" spans="1:10" x14ac:dyDescent="0.25">
      <c r="B59" s="100"/>
      <c r="D59"/>
      <c r="H59" s="151">
        <f>J54</f>
        <v>63700</v>
      </c>
      <c r="I59" s="22" t="s">
        <v>786</v>
      </c>
    </row>
    <row r="60" spans="1:10" x14ac:dyDescent="0.25">
      <c r="B60" s="100"/>
      <c r="D60"/>
      <c r="H60" s="110">
        <v>17172</v>
      </c>
      <c r="I60" s="17" t="s">
        <v>873</v>
      </c>
    </row>
    <row r="61" spans="1:10" x14ac:dyDescent="0.25">
      <c r="B61" s="100"/>
      <c r="D61"/>
      <c r="H61" s="110">
        <f>H59+H60</f>
        <v>80872</v>
      </c>
      <c r="I61" s="17"/>
    </row>
    <row r="62" spans="1:10" ht="15.75" thickBot="1" x14ac:dyDescent="0.3">
      <c r="B62" s="100"/>
      <c r="D62"/>
      <c r="H62" s="111"/>
      <c r="I62" s="10"/>
    </row>
    <row r="63" spans="1:10" x14ac:dyDescent="0.25">
      <c r="B63" s="100"/>
      <c r="D63"/>
    </row>
    <row r="64" spans="1:10" x14ac:dyDescent="0.25">
      <c r="B64" s="100"/>
      <c r="D64"/>
    </row>
    <row r="65" spans="2:4" x14ac:dyDescent="0.25">
      <c r="B65" s="100"/>
      <c r="D65"/>
    </row>
    <row r="66" spans="2:4" x14ac:dyDescent="0.25">
      <c r="B66" s="100"/>
      <c r="D66"/>
    </row>
    <row r="67" spans="2:4" x14ac:dyDescent="0.25">
      <c r="B67" s="100"/>
      <c r="D67"/>
    </row>
    <row r="68" spans="2:4" x14ac:dyDescent="0.25">
      <c r="B68" s="100"/>
      <c r="D68"/>
    </row>
    <row r="69" spans="2:4" x14ac:dyDescent="0.25">
      <c r="B69" s="100"/>
      <c r="D69"/>
    </row>
    <row r="70" spans="2:4" x14ac:dyDescent="0.25">
      <c r="B70" s="100"/>
      <c r="D70"/>
    </row>
    <row r="71" spans="2:4" x14ac:dyDescent="0.25">
      <c r="B71" s="100"/>
      <c r="D71"/>
    </row>
    <row r="72" spans="2:4" x14ac:dyDescent="0.25">
      <c r="B72" s="100"/>
      <c r="D72"/>
    </row>
    <row r="73" spans="2:4" x14ac:dyDescent="0.25">
      <c r="B73" s="100"/>
      <c r="D73"/>
    </row>
    <row r="74" spans="2:4" x14ac:dyDescent="0.25">
      <c r="B74" s="100"/>
      <c r="D74"/>
    </row>
    <row r="75" spans="2:4" x14ac:dyDescent="0.25">
      <c r="B75" s="100"/>
      <c r="D75"/>
    </row>
    <row r="76" spans="2:4" x14ac:dyDescent="0.25">
      <c r="B76" s="100"/>
      <c r="D76"/>
    </row>
    <row r="77" spans="2:4" x14ac:dyDescent="0.25">
      <c r="B77" s="100"/>
      <c r="D77"/>
    </row>
    <row r="78" spans="2:4" x14ac:dyDescent="0.25">
      <c r="B78" s="100"/>
      <c r="D78"/>
    </row>
    <row r="79" spans="2:4" x14ac:dyDescent="0.25">
      <c r="B79" s="100"/>
      <c r="D79"/>
    </row>
    <row r="80" spans="2:4" x14ac:dyDescent="0.25">
      <c r="B80" s="100"/>
      <c r="D80"/>
    </row>
    <row r="81" spans="2:4" x14ac:dyDescent="0.25">
      <c r="B81" s="100"/>
      <c r="D81"/>
    </row>
    <row r="82" spans="2:4" x14ac:dyDescent="0.25">
      <c r="B82" s="100"/>
      <c r="D82"/>
    </row>
    <row r="83" spans="2:4" x14ac:dyDescent="0.25">
      <c r="B83" s="100"/>
      <c r="D83"/>
    </row>
    <row r="84" spans="2:4" x14ac:dyDescent="0.25">
      <c r="B84" s="100"/>
      <c r="D84"/>
    </row>
    <row r="85" spans="2:4" x14ac:dyDescent="0.25">
      <c r="B85" s="100"/>
      <c r="D85"/>
    </row>
    <row r="86" spans="2:4" x14ac:dyDescent="0.25">
      <c r="B86" s="100"/>
      <c r="D86"/>
    </row>
    <row r="87" spans="2:4" x14ac:dyDescent="0.25">
      <c r="B87" s="100"/>
      <c r="D87"/>
    </row>
    <row r="88" spans="2:4" x14ac:dyDescent="0.25">
      <c r="B88" s="100"/>
      <c r="D88"/>
    </row>
    <row r="89" spans="2:4" x14ac:dyDescent="0.25">
      <c r="B89" s="100"/>
      <c r="D89"/>
    </row>
    <row r="90" spans="2:4" x14ac:dyDescent="0.25">
      <c r="B90" s="100"/>
      <c r="D90"/>
    </row>
    <row r="91" spans="2:4" x14ac:dyDescent="0.25">
      <c r="B91" s="100"/>
      <c r="D91"/>
    </row>
    <row r="92" spans="2:4" x14ac:dyDescent="0.25">
      <c r="B92" s="100"/>
      <c r="D92"/>
    </row>
    <row r="93" spans="2:4" x14ac:dyDescent="0.25">
      <c r="B93" s="100"/>
      <c r="D93"/>
    </row>
    <row r="94" spans="2:4" x14ac:dyDescent="0.25">
      <c r="B94" s="100"/>
      <c r="D94"/>
    </row>
    <row r="95" spans="2:4" x14ac:dyDescent="0.25">
      <c r="B95" s="100"/>
      <c r="D95"/>
    </row>
    <row r="96" spans="2:4" x14ac:dyDescent="0.25">
      <c r="B96" s="100"/>
      <c r="D96"/>
    </row>
    <row r="97" spans="2:4" x14ac:dyDescent="0.25">
      <c r="B97" s="100"/>
      <c r="D97"/>
    </row>
    <row r="98" spans="2:4" x14ac:dyDescent="0.25">
      <c r="B98" s="100"/>
      <c r="D98"/>
    </row>
    <row r="99" spans="2:4" x14ac:dyDescent="0.25">
      <c r="B99" s="100"/>
      <c r="D99"/>
    </row>
    <row r="100" spans="2:4" x14ac:dyDescent="0.25">
      <c r="B100" s="100"/>
      <c r="D100"/>
    </row>
    <row r="101" spans="2:4" x14ac:dyDescent="0.25">
      <c r="B101" s="100"/>
      <c r="D101"/>
    </row>
    <row r="102" spans="2:4" x14ac:dyDescent="0.25">
      <c r="B102" s="100"/>
      <c r="D102"/>
    </row>
    <row r="103" spans="2:4" x14ac:dyDescent="0.25">
      <c r="B103" s="100"/>
      <c r="D103"/>
    </row>
    <row r="104" spans="2:4" x14ac:dyDescent="0.25">
      <c r="B104" s="100"/>
      <c r="D104"/>
    </row>
    <row r="105" spans="2:4" x14ac:dyDescent="0.25">
      <c r="B105" s="100"/>
      <c r="D105"/>
    </row>
    <row r="106" spans="2:4" x14ac:dyDescent="0.25">
      <c r="B106" s="100"/>
      <c r="D106"/>
    </row>
    <row r="107" spans="2:4" x14ac:dyDescent="0.25">
      <c r="B107" s="100"/>
      <c r="D107"/>
    </row>
    <row r="108" spans="2:4" x14ac:dyDescent="0.25">
      <c r="B108" s="100"/>
      <c r="D108"/>
    </row>
    <row r="109" spans="2:4" x14ac:dyDescent="0.25">
      <c r="B109" s="100"/>
      <c r="D109"/>
    </row>
    <row r="110" spans="2:4" x14ac:dyDescent="0.25">
      <c r="B110" s="100"/>
      <c r="D110"/>
    </row>
    <row r="111" spans="2:4" x14ac:dyDescent="0.25">
      <c r="B111" s="100"/>
      <c r="D111"/>
    </row>
    <row r="112" spans="2:4" x14ac:dyDescent="0.25">
      <c r="B112" s="100"/>
      <c r="D112"/>
    </row>
    <row r="113" spans="2:4" x14ac:dyDescent="0.25">
      <c r="B113" s="100"/>
      <c r="D113"/>
    </row>
    <row r="114" spans="2:4" x14ac:dyDescent="0.25">
      <c r="B114" s="100"/>
      <c r="D114"/>
    </row>
    <row r="115" spans="2:4" x14ac:dyDescent="0.25">
      <c r="B115" s="100"/>
      <c r="D115"/>
    </row>
    <row r="116" spans="2:4" x14ac:dyDescent="0.25">
      <c r="B116" s="100"/>
      <c r="D116"/>
    </row>
    <row r="117" spans="2:4" x14ac:dyDescent="0.25">
      <c r="B117" s="100"/>
      <c r="D117"/>
    </row>
    <row r="118" spans="2:4" x14ac:dyDescent="0.25">
      <c r="B118" s="100"/>
      <c r="D118"/>
    </row>
    <row r="119" spans="2:4" x14ac:dyDescent="0.25">
      <c r="B119" s="100"/>
      <c r="D119"/>
    </row>
    <row r="120" spans="2:4" x14ac:dyDescent="0.25">
      <c r="B120" s="100"/>
      <c r="D120"/>
    </row>
    <row r="121" spans="2:4" x14ac:dyDescent="0.25">
      <c r="B121" s="100"/>
      <c r="D121"/>
    </row>
    <row r="122" spans="2:4" x14ac:dyDescent="0.25">
      <c r="B122" s="100"/>
      <c r="D122"/>
    </row>
    <row r="123" spans="2:4" x14ac:dyDescent="0.25">
      <c r="B123" s="100"/>
      <c r="D123"/>
    </row>
    <row r="124" spans="2:4" x14ac:dyDescent="0.25">
      <c r="B124" s="100"/>
      <c r="D124"/>
    </row>
    <row r="125" spans="2:4" x14ac:dyDescent="0.25">
      <c r="B125" s="100"/>
      <c r="D125"/>
    </row>
    <row r="126" spans="2:4" x14ac:dyDescent="0.25">
      <c r="B126" s="100"/>
      <c r="D126"/>
    </row>
    <row r="127" spans="2:4" x14ac:dyDescent="0.25">
      <c r="B127" s="100"/>
      <c r="D127"/>
    </row>
    <row r="128" spans="2:4" x14ac:dyDescent="0.25">
      <c r="B128" s="100"/>
      <c r="D128"/>
    </row>
    <row r="129" spans="2:4" x14ac:dyDescent="0.25">
      <c r="B129" s="100"/>
      <c r="D129"/>
    </row>
    <row r="130" spans="2:4" x14ac:dyDescent="0.25">
      <c r="B130" s="100"/>
      <c r="D130"/>
    </row>
    <row r="131" spans="2:4" x14ac:dyDescent="0.25">
      <c r="B131" s="100"/>
      <c r="D131"/>
    </row>
    <row r="132" spans="2:4" x14ac:dyDescent="0.25">
      <c r="B132" s="100"/>
      <c r="D132"/>
    </row>
    <row r="133" spans="2:4" x14ac:dyDescent="0.25">
      <c r="B133" s="100"/>
      <c r="D133"/>
    </row>
    <row r="134" spans="2:4" x14ac:dyDescent="0.25">
      <c r="B134" s="100"/>
      <c r="D134"/>
    </row>
    <row r="135" spans="2:4" x14ac:dyDescent="0.25">
      <c r="B135" s="100"/>
      <c r="D135"/>
    </row>
    <row r="136" spans="2:4" x14ac:dyDescent="0.25">
      <c r="B136" s="100"/>
      <c r="D136"/>
    </row>
    <row r="137" spans="2:4" x14ac:dyDescent="0.25">
      <c r="B137" s="100"/>
      <c r="D137"/>
    </row>
    <row r="138" spans="2:4" x14ac:dyDescent="0.25">
      <c r="B138" s="100"/>
      <c r="D138"/>
    </row>
    <row r="139" spans="2:4" x14ac:dyDescent="0.25">
      <c r="B139" s="100"/>
      <c r="D139"/>
    </row>
    <row r="140" spans="2:4" x14ac:dyDescent="0.25">
      <c r="B140" s="100"/>
      <c r="D140"/>
    </row>
    <row r="141" spans="2:4" x14ac:dyDescent="0.25">
      <c r="B141" s="100"/>
      <c r="D141"/>
    </row>
    <row r="142" spans="2:4" x14ac:dyDescent="0.25">
      <c r="B142" s="100"/>
      <c r="D142"/>
    </row>
    <row r="143" spans="2:4" x14ac:dyDescent="0.25">
      <c r="B143" s="100"/>
      <c r="D143"/>
    </row>
    <row r="144" spans="2:4" x14ac:dyDescent="0.25">
      <c r="B144" s="100"/>
      <c r="D144"/>
    </row>
    <row r="145" spans="2:4" x14ac:dyDescent="0.25">
      <c r="B145" s="100"/>
      <c r="D145"/>
    </row>
    <row r="146" spans="2:4" x14ac:dyDescent="0.25">
      <c r="B146" s="100"/>
      <c r="D146"/>
    </row>
    <row r="147" spans="2:4" x14ac:dyDescent="0.25">
      <c r="B147" s="100"/>
      <c r="D147"/>
    </row>
    <row r="148" spans="2:4" x14ac:dyDescent="0.25">
      <c r="B148" s="100"/>
      <c r="D148"/>
    </row>
    <row r="149" spans="2:4" x14ac:dyDescent="0.25">
      <c r="B149" s="100"/>
      <c r="D149"/>
    </row>
    <row r="150" spans="2:4" x14ac:dyDescent="0.25">
      <c r="B150" s="100"/>
      <c r="D150"/>
    </row>
    <row r="151" spans="2:4" x14ac:dyDescent="0.25">
      <c r="B151" s="100"/>
      <c r="D151"/>
    </row>
    <row r="152" spans="2:4" x14ac:dyDescent="0.25">
      <c r="B152" s="100"/>
      <c r="D152"/>
    </row>
    <row r="153" spans="2:4" x14ac:dyDescent="0.25">
      <c r="B153" s="100"/>
      <c r="D153"/>
    </row>
    <row r="154" spans="2:4" x14ac:dyDescent="0.25">
      <c r="B154" s="100"/>
      <c r="D154"/>
    </row>
    <row r="155" spans="2:4" x14ac:dyDescent="0.25">
      <c r="B155" s="100"/>
      <c r="D155"/>
    </row>
    <row r="156" spans="2:4" x14ac:dyDescent="0.25">
      <c r="B156" s="100"/>
      <c r="D156"/>
    </row>
    <row r="157" spans="2:4" x14ac:dyDescent="0.25">
      <c r="B157" s="100"/>
      <c r="D157"/>
    </row>
    <row r="158" spans="2:4" x14ac:dyDescent="0.25">
      <c r="B158" s="100"/>
      <c r="D158"/>
    </row>
    <row r="159" spans="2:4" x14ac:dyDescent="0.25">
      <c r="B159" s="100"/>
      <c r="D159"/>
    </row>
    <row r="160" spans="2:4" x14ac:dyDescent="0.25">
      <c r="B160" s="100"/>
      <c r="D160"/>
    </row>
    <row r="161" spans="2:4" x14ac:dyDescent="0.25">
      <c r="B161" s="100"/>
      <c r="D161"/>
    </row>
    <row r="162" spans="2:4" x14ac:dyDescent="0.25">
      <c r="B162" s="100"/>
      <c r="D162"/>
    </row>
    <row r="163" spans="2:4" x14ac:dyDescent="0.25">
      <c r="B163" s="100"/>
      <c r="D163"/>
    </row>
    <row r="164" spans="2:4" x14ac:dyDescent="0.25">
      <c r="B164" s="100"/>
      <c r="D164"/>
    </row>
    <row r="165" spans="2:4" x14ac:dyDescent="0.25">
      <c r="B165" s="100"/>
      <c r="D165"/>
    </row>
    <row r="166" spans="2:4" x14ac:dyDescent="0.25">
      <c r="B166" s="100"/>
      <c r="D166"/>
    </row>
    <row r="167" spans="2:4" x14ac:dyDescent="0.25">
      <c r="B167" s="100"/>
      <c r="D167"/>
    </row>
    <row r="168" spans="2:4" x14ac:dyDescent="0.25">
      <c r="B168" s="100"/>
      <c r="D168"/>
    </row>
    <row r="169" spans="2:4" x14ac:dyDescent="0.25">
      <c r="B169" s="100"/>
      <c r="D169"/>
    </row>
    <row r="170" spans="2:4" x14ac:dyDescent="0.25">
      <c r="B170" s="100"/>
      <c r="D170"/>
    </row>
    <row r="171" spans="2:4" x14ac:dyDescent="0.25">
      <c r="B171" s="100"/>
      <c r="D171"/>
    </row>
    <row r="172" spans="2:4" x14ac:dyDescent="0.25">
      <c r="B172" s="100"/>
      <c r="D172"/>
    </row>
    <row r="173" spans="2:4" x14ac:dyDescent="0.25">
      <c r="B173" s="100"/>
      <c r="D173"/>
    </row>
    <row r="174" spans="2:4" x14ac:dyDescent="0.25">
      <c r="B174" s="100"/>
      <c r="D174"/>
    </row>
    <row r="175" spans="2:4" x14ac:dyDescent="0.25">
      <c r="B175" s="100"/>
      <c r="D175"/>
    </row>
    <row r="176" spans="2:4" x14ac:dyDescent="0.25">
      <c r="B176" s="100"/>
      <c r="D176"/>
    </row>
    <row r="177" spans="2:4" x14ac:dyDescent="0.25">
      <c r="B177" s="100"/>
      <c r="D177"/>
    </row>
    <row r="178" spans="2:4" x14ac:dyDescent="0.25">
      <c r="B178" s="100"/>
      <c r="D178"/>
    </row>
    <row r="179" spans="2:4" x14ac:dyDescent="0.25">
      <c r="B179" s="100"/>
      <c r="D179"/>
    </row>
    <row r="180" spans="2:4" x14ac:dyDescent="0.25">
      <c r="B180" s="100"/>
      <c r="D180"/>
    </row>
    <row r="181" spans="2:4" x14ac:dyDescent="0.25">
      <c r="B181" s="100"/>
      <c r="D181"/>
    </row>
    <row r="182" spans="2:4" x14ac:dyDescent="0.25">
      <c r="B182" s="100"/>
      <c r="D182"/>
    </row>
    <row r="183" spans="2:4" x14ac:dyDescent="0.25">
      <c r="B183" s="100"/>
      <c r="D183"/>
    </row>
    <row r="184" spans="2:4" x14ac:dyDescent="0.25">
      <c r="B184" s="100"/>
      <c r="D184"/>
    </row>
    <row r="185" spans="2:4" x14ac:dyDescent="0.25">
      <c r="B185" s="100"/>
      <c r="D185"/>
    </row>
    <row r="186" spans="2:4" x14ac:dyDescent="0.25">
      <c r="B186" s="100"/>
      <c r="D186"/>
    </row>
    <row r="187" spans="2:4" x14ac:dyDescent="0.25">
      <c r="B187" s="100"/>
      <c r="D187"/>
    </row>
    <row r="188" spans="2:4" x14ac:dyDescent="0.25">
      <c r="B188" s="100"/>
      <c r="D188"/>
    </row>
    <row r="189" spans="2:4" x14ac:dyDescent="0.25">
      <c r="B189" s="100"/>
      <c r="D189"/>
    </row>
    <row r="190" spans="2:4" x14ac:dyDescent="0.25">
      <c r="B190" s="100"/>
      <c r="D190"/>
    </row>
    <row r="191" spans="2:4" x14ac:dyDescent="0.25">
      <c r="B191" s="100"/>
      <c r="D191"/>
    </row>
    <row r="192" spans="2:4" x14ac:dyDescent="0.25">
      <c r="B192" s="100"/>
      <c r="D192"/>
    </row>
    <row r="193" spans="2:4" x14ac:dyDescent="0.25">
      <c r="B193" s="100"/>
      <c r="D193"/>
    </row>
    <row r="194" spans="2:4" x14ac:dyDescent="0.25">
      <c r="B194" s="100"/>
      <c r="D194"/>
    </row>
    <row r="195" spans="2:4" x14ac:dyDescent="0.25">
      <c r="B195" s="100"/>
      <c r="D195"/>
    </row>
    <row r="196" spans="2:4" x14ac:dyDescent="0.25">
      <c r="B196" s="100"/>
      <c r="D196"/>
    </row>
    <row r="197" spans="2:4" x14ac:dyDescent="0.25">
      <c r="B197" s="100"/>
      <c r="D197"/>
    </row>
    <row r="198" spans="2:4" x14ac:dyDescent="0.25">
      <c r="B198" s="100"/>
      <c r="D198"/>
    </row>
    <row r="199" spans="2:4" x14ac:dyDescent="0.25">
      <c r="B199" s="100"/>
      <c r="D199"/>
    </row>
    <row r="200" spans="2:4" x14ac:dyDescent="0.25">
      <c r="B200" s="100"/>
      <c r="D200"/>
    </row>
    <row r="201" spans="2:4" x14ac:dyDescent="0.25">
      <c r="B201" s="100"/>
      <c r="D201"/>
    </row>
    <row r="202" spans="2:4" x14ac:dyDescent="0.25">
      <c r="B202" s="100"/>
      <c r="D202"/>
    </row>
    <row r="203" spans="2:4" x14ac:dyDescent="0.25">
      <c r="B203" s="100"/>
      <c r="D203"/>
    </row>
    <row r="204" spans="2:4" x14ac:dyDescent="0.25">
      <c r="B204" s="100"/>
      <c r="D204"/>
    </row>
    <row r="205" spans="2:4" x14ac:dyDescent="0.25">
      <c r="B205" s="100"/>
      <c r="D205"/>
    </row>
    <row r="206" spans="2:4" x14ac:dyDescent="0.25">
      <c r="B206" s="100"/>
      <c r="D206"/>
    </row>
    <row r="207" spans="2:4" x14ac:dyDescent="0.25">
      <c r="B207" s="100"/>
      <c r="D207"/>
    </row>
    <row r="208" spans="2:4" x14ac:dyDescent="0.25">
      <c r="B208" s="100"/>
      <c r="D208"/>
    </row>
    <row r="209" spans="2:4" x14ac:dyDescent="0.25">
      <c r="B209" s="100"/>
      <c r="D209"/>
    </row>
    <row r="210" spans="2:4" x14ac:dyDescent="0.25">
      <c r="B210" s="100"/>
      <c r="D210"/>
    </row>
    <row r="211" spans="2:4" x14ac:dyDescent="0.25">
      <c r="B211" s="100"/>
      <c r="D211"/>
    </row>
    <row r="212" spans="2:4" x14ac:dyDescent="0.25">
      <c r="B212" s="100"/>
      <c r="D212"/>
    </row>
    <row r="213" spans="2:4" x14ac:dyDescent="0.25">
      <c r="B213" s="100"/>
      <c r="D213"/>
    </row>
    <row r="214" spans="2:4" x14ac:dyDescent="0.25">
      <c r="B214" s="100"/>
      <c r="D214"/>
    </row>
    <row r="215" spans="2:4" x14ac:dyDescent="0.25">
      <c r="B215" s="100"/>
      <c r="D215"/>
    </row>
    <row r="216" spans="2:4" x14ac:dyDescent="0.25">
      <c r="B216" s="100"/>
      <c r="D216"/>
    </row>
    <row r="217" spans="2:4" x14ac:dyDescent="0.25">
      <c r="B217" s="100"/>
      <c r="D217"/>
    </row>
    <row r="218" spans="2:4" x14ac:dyDescent="0.25">
      <c r="B218" s="100"/>
      <c r="D218"/>
    </row>
    <row r="219" spans="2:4" x14ac:dyDescent="0.25">
      <c r="B219" s="100"/>
      <c r="D219"/>
    </row>
    <row r="220" spans="2:4" x14ac:dyDescent="0.25">
      <c r="B220" s="100"/>
      <c r="D220"/>
    </row>
    <row r="221" spans="2:4" x14ac:dyDescent="0.25">
      <c r="B221" s="100"/>
      <c r="D221"/>
    </row>
    <row r="222" spans="2:4" x14ac:dyDescent="0.25">
      <c r="B222" s="100"/>
      <c r="D222"/>
    </row>
    <row r="223" spans="2:4" x14ac:dyDescent="0.25">
      <c r="B223" s="100"/>
      <c r="D223"/>
    </row>
    <row r="224" spans="2:4" x14ac:dyDescent="0.25">
      <c r="B224" s="100"/>
      <c r="D224"/>
    </row>
    <row r="225" spans="2:4" x14ac:dyDescent="0.25">
      <c r="B225" s="100"/>
      <c r="D225"/>
    </row>
    <row r="226" spans="2:4" x14ac:dyDescent="0.25">
      <c r="B226" s="100"/>
      <c r="D226"/>
    </row>
    <row r="227" spans="2:4" x14ac:dyDescent="0.25">
      <c r="B227" s="100"/>
      <c r="D227"/>
    </row>
    <row r="228" spans="2:4" x14ac:dyDescent="0.25">
      <c r="B228" s="100"/>
      <c r="D228"/>
    </row>
    <row r="229" spans="2:4" x14ac:dyDescent="0.25">
      <c r="B229" s="100"/>
      <c r="D229"/>
    </row>
    <row r="230" spans="2:4" x14ac:dyDescent="0.25">
      <c r="B230" s="100"/>
      <c r="D230"/>
    </row>
    <row r="231" spans="2:4" x14ac:dyDescent="0.25">
      <c r="B231" s="100"/>
      <c r="D231"/>
    </row>
    <row r="232" spans="2:4" x14ac:dyDescent="0.25">
      <c r="B232" s="100"/>
      <c r="D232"/>
    </row>
    <row r="233" spans="2:4" x14ac:dyDescent="0.25">
      <c r="B233" s="100"/>
      <c r="D233"/>
    </row>
    <row r="234" spans="2:4" x14ac:dyDescent="0.25">
      <c r="B234" s="100"/>
      <c r="D234"/>
    </row>
    <row r="235" spans="2:4" x14ac:dyDescent="0.25">
      <c r="B235" s="100"/>
      <c r="D235"/>
    </row>
    <row r="236" spans="2:4" x14ac:dyDescent="0.25">
      <c r="B236" s="100"/>
      <c r="D236"/>
    </row>
    <row r="237" spans="2:4" x14ac:dyDescent="0.25">
      <c r="B237" s="100"/>
      <c r="D237"/>
    </row>
    <row r="238" spans="2:4" x14ac:dyDescent="0.25">
      <c r="B238" s="100"/>
      <c r="D238"/>
    </row>
    <row r="239" spans="2:4" x14ac:dyDescent="0.25">
      <c r="B239" s="100"/>
      <c r="D239"/>
    </row>
    <row r="240" spans="2:4" x14ac:dyDescent="0.25">
      <c r="B240" s="100"/>
      <c r="D240"/>
    </row>
    <row r="241" spans="2:4" x14ac:dyDescent="0.25">
      <c r="B241" s="100"/>
      <c r="D241"/>
    </row>
    <row r="242" spans="2:4" x14ac:dyDescent="0.25">
      <c r="B242" s="100"/>
      <c r="D242"/>
    </row>
    <row r="243" spans="2:4" x14ac:dyDescent="0.25">
      <c r="B243" s="100"/>
      <c r="D243"/>
    </row>
    <row r="244" spans="2:4" x14ac:dyDescent="0.25">
      <c r="B244" s="100"/>
      <c r="D244"/>
    </row>
    <row r="245" spans="2:4" x14ac:dyDescent="0.25">
      <c r="B245" s="100"/>
      <c r="D245"/>
    </row>
    <row r="246" spans="2:4" x14ac:dyDescent="0.25">
      <c r="B246" s="100"/>
      <c r="D246"/>
    </row>
    <row r="247" spans="2:4" x14ac:dyDescent="0.25">
      <c r="B247" s="100"/>
      <c r="D247"/>
    </row>
    <row r="248" spans="2:4" x14ac:dyDescent="0.25">
      <c r="B248" s="100"/>
      <c r="D248"/>
    </row>
    <row r="249" spans="2:4" x14ac:dyDescent="0.25">
      <c r="B249" s="100"/>
      <c r="D249"/>
    </row>
    <row r="250" spans="2:4" x14ac:dyDescent="0.25">
      <c r="B250" s="100"/>
      <c r="D250"/>
    </row>
    <row r="251" spans="2:4" x14ac:dyDescent="0.25">
      <c r="B251" s="100"/>
      <c r="D251"/>
    </row>
    <row r="252" spans="2:4" x14ac:dyDescent="0.25">
      <c r="B252" s="100"/>
      <c r="D252"/>
    </row>
    <row r="253" spans="2:4" x14ac:dyDescent="0.25">
      <c r="B253" s="100"/>
      <c r="D253"/>
    </row>
    <row r="254" spans="2:4" x14ac:dyDescent="0.25">
      <c r="B254" s="100"/>
      <c r="D254"/>
    </row>
    <row r="255" spans="2:4" x14ac:dyDescent="0.25">
      <c r="B255" s="100"/>
      <c r="D255"/>
    </row>
    <row r="256" spans="2:4" x14ac:dyDescent="0.25">
      <c r="B256" s="100"/>
      <c r="D256"/>
    </row>
    <row r="257" spans="2:4" x14ac:dyDescent="0.25">
      <c r="B257" s="100"/>
      <c r="D257"/>
    </row>
    <row r="258" spans="2:4" x14ac:dyDescent="0.25">
      <c r="B258" s="100"/>
      <c r="D258"/>
    </row>
    <row r="259" spans="2:4" x14ac:dyDescent="0.25">
      <c r="B259" s="100"/>
      <c r="D259"/>
    </row>
    <row r="260" spans="2:4" x14ac:dyDescent="0.25">
      <c r="B260" s="100"/>
      <c r="D260"/>
    </row>
    <row r="261" spans="2:4" x14ac:dyDescent="0.25">
      <c r="B261" s="100"/>
      <c r="D261"/>
    </row>
    <row r="262" spans="2:4" x14ac:dyDescent="0.25">
      <c r="B262" s="100"/>
      <c r="D262"/>
    </row>
    <row r="263" spans="2:4" x14ac:dyDescent="0.25">
      <c r="B263" s="100"/>
      <c r="D263"/>
    </row>
    <row r="264" spans="2:4" x14ac:dyDescent="0.25">
      <c r="B264" s="100"/>
      <c r="D264"/>
    </row>
    <row r="265" spans="2:4" x14ac:dyDescent="0.25">
      <c r="B265" s="100"/>
      <c r="D265"/>
    </row>
    <row r="266" spans="2:4" x14ac:dyDescent="0.25">
      <c r="B266" s="100"/>
      <c r="D266"/>
    </row>
    <row r="267" spans="2:4" x14ac:dyDescent="0.25">
      <c r="B267" s="100"/>
      <c r="D267"/>
    </row>
    <row r="268" spans="2:4" x14ac:dyDescent="0.25">
      <c r="B268" s="100"/>
      <c r="D268"/>
    </row>
    <row r="269" spans="2:4" x14ac:dyDescent="0.25">
      <c r="B269" s="100"/>
      <c r="D269"/>
    </row>
    <row r="270" spans="2:4" x14ac:dyDescent="0.25">
      <c r="B270" s="100"/>
      <c r="D270"/>
    </row>
  </sheetData>
  <mergeCells count="5">
    <mergeCell ref="A1:D1"/>
    <mergeCell ref="A37:D37"/>
    <mergeCell ref="A54:C54"/>
    <mergeCell ref="G37:J37"/>
    <mergeCell ref="I52:J53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Q20"/>
  <sheetViews>
    <sheetView topLeftCell="A10" workbookViewId="0">
      <selection activeCell="K35" sqref="K35"/>
    </sheetView>
  </sheetViews>
  <sheetFormatPr defaultRowHeight="15" x14ac:dyDescent="0.25"/>
  <cols>
    <col min="3" max="3" width="10.7109375" bestFit="1" customWidth="1"/>
    <col min="4" max="4" width="12" bestFit="1" customWidth="1"/>
    <col min="5" max="5" width="14.85546875" bestFit="1" customWidth="1"/>
    <col min="6" max="6" width="10.7109375" bestFit="1" customWidth="1"/>
    <col min="7" max="7" width="7.5703125" bestFit="1" customWidth="1"/>
    <col min="8" max="8" width="9.140625" bestFit="1" customWidth="1"/>
    <col min="9" max="9" width="12.140625" bestFit="1" customWidth="1"/>
  </cols>
  <sheetData>
    <row r="1" spans="3:14" ht="33.75" x14ac:dyDescent="0.5">
      <c r="E1" s="807" t="s">
        <v>819</v>
      </c>
      <c r="F1" s="807"/>
      <c r="G1" s="807"/>
      <c r="H1" s="807"/>
      <c r="I1" s="807"/>
      <c r="J1" s="807"/>
    </row>
    <row r="2" spans="3:14" ht="15.75" thickBot="1" x14ac:dyDescent="0.3"/>
    <row r="3" spans="3:14" ht="28.5" x14ac:dyDescent="0.45">
      <c r="C3" s="251" t="s">
        <v>129</v>
      </c>
      <c r="D3" s="252" t="s">
        <v>844</v>
      </c>
      <c r="E3" s="252" t="s">
        <v>840</v>
      </c>
      <c r="F3" s="252" t="s">
        <v>410</v>
      </c>
      <c r="G3" s="252" t="s">
        <v>127</v>
      </c>
      <c r="H3" s="252" t="s">
        <v>119</v>
      </c>
      <c r="I3" s="253" t="s">
        <v>408</v>
      </c>
    </row>
    <row r="4" spans="3:14" ht="24" thickBot="1" x14ac:dyDescent="0.4">
      <c r="C4" s="254">
        <f>F4+E4-D4</f>
        <v>151437</v>
      </c>
      <c r="D4" s="250">
        <v>150000</v>
      </c>
      <c r="E4" s="250">
        <v>88937</v>
      </c>
      <c r="F4" s="257">
        <f t="shared" ref="F4:F5" si="0">H4*G4</f>
        <v>212500</v>
      </c>
      <c r="G4" s="250">
        <v>12.5</v>
      </c>
      <c r="H4" s="259">
        <v>17000</v>
      </c>
      <c r="I4" s="255" t="s">
        <v>396</v>
      </c>
      <c r="L4" s="808" t="s">
        <v>841</v>
      </c>
      <c r="M4" s="808"/>
      <c r="N4" s="808"/>
    </row>
    <row r="5" spans="3:14" ht="24" thickBot="1" x14ac:dyDescent="0.4">
      <c r="C5" s="254">
        <f>F5+E5-D5</f>
        <v>93875</v>
      </c>
      <c r="D5" s="257"/>
      <c r="E5" s="257"/>
      <c r="F5" s="257">
        <f t="shared" si="0"/>
        <v>93875</v>
      </c>
      <c r="G5" s="257">
        <v>12.5</v>
      </c>
      <c r="H5" s="260">
        <v>7510</v>
      </c>
      <c r="I5" s="258" t="s">
        <v>843</v>
      </c>
      <c r="L5" s="808" t="s">
        <v>842</v>
      </c>
      <c r="M5" s="808"/>
      <c r="N5" s="808"/>
    </row>
    <row r="6" spans="3:14" ht="21.75" thickBot="1" x14ac:dyDescent="0.4">
      <c r="C6" s="256">
        <f>F6+C5</f>
        <v>268875</v>
      </c>
      <c r="D6" s="257"/>
      <c r="E6" s="257"/>
      <c r="F6" s="257">
        <f>H6*G6</f>
        <v>175000</v>
      </c>
      <c r="G6" s="257">
        <v>12.5</v>
      </c>
      <c r="H6" s="260">
        <v>14000</v>
      </c>
      <c r="I6" s="258" t="s">
        <v>605</v>
      </c>
    </row>
    <row r="7" spans="3:14" x14ac:dyDescent="0.25">
      <c r="H7" s="100">
        <f>SUM(H4:H6)</f>
        <v>38510</v>
      </c>
    </row>
    <row r="8" spans="3:14" x14ac:dyDescent="0.25">
      <c r="H8" s="248"/>
    </row>
    <row r="20" spans="13:17" ht="23.25" x14ac:dyDescent="0.35">
      <c r="M20" s="224"/>
      <c r="N20" s="224"/>
      <c r="O20" s="224"/>
      <c r="P20" s="224"/>
      <c r="Q20" s="224" t="s">
        <v>839</v>
      </c>
    </row>
  </sheetData>
  <mergeCells count="3">
    <mergeCell ref="E1:J1"/>
    <mergeCell ref="L4:N4"/>
    <mergeCell ref="L5:N5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topLeftCell="A44" zoomScale="115" zoomScaleNormal="115" workbookViewId="0">
      <selection activeCell="F71" sqref="F71"/>
    </sheetView>
  </sheetViews>
  <sheetFormatPr defaultRowHeight="15" x14ac:dyDescent="0.25"/>
  <cols>
    <col min="1" max="1" width="10.7109375" bestFit="1" customWidth="1"/>
    <col min="2" max="2" width="7.85546875" bestFit="1" customWidth="1"/>
    <col min="3" max="3" width="7" bestFit="1" customWidth="1"/>
    <col min="4" max="4" width="6.7109375" bestFit="1" customWidth="1"/>
    <col min="5" max="5" width="7.85546875" bestFit="1" customWidth="1"/>
    <col min="6" max="6" width="9.85546875" bestFit="1" customWidth="1"/>
    <col min="7" max="7" width="4.42578125" customWidth="1"/>
    <col min="8" max="8" width="12.42578125" style="336" customWidth="1"/>
    <col min="9" max="9" width="8" customWidth="1"/>
    <col min="10" max="10" width="5.5703125" bestFit="1" customWidth="1"/>
    <col min="11" max="11" width="4.85546875" bestFit="1" customWidth="1"/>
    <col min="12" max="12" width="6.85546875" customWidth="1"/>
    <col min="13" max="13" width="17.7109375" customWidth="1"/>
    <col min="14" max="14" width="7.85546875" style="100" bestFit="1" customWidth="1"/>
    <col min="15" max="15" width="7.28515625" bestFit="1" customWidth="1"/>
    <col min="16" max="16" width="7.140625" customWidth="1"/>
  </cols>
  <sheetData>
    <row r="1" spans="1:16" ht="32.25" thickBot="1" x14ac:dyDescent="0.3">
      <c r="A1" s="628"/>
      <c r="B1" s="628"/>
      <c r="C1" s="628"/>
      <c r="D1" s="821" t="s">
        <v>1404</v>
      </c>
      <c r="E1" s="821"/>
      <c r="F1" s="821"/>
      <c r="G1" s="821"/>
      <c r="H1" s="822" t="s">
        <v>896</v>
      </c>
      <c r="I1" s="822"/>
      <c r="J1" s="822"/>
      <c r="K1" s="822"/>
      <c r="N1" s="371"/>
    </row>
    <row r="2" spans="1:16" ht="31.5" x14ac:dyDescent="0.25">
      <c r="A2" s="298" t="s">
        <v>897</v>
      </c>
      <c r="B2" s="299" t="s">
        <v>898</v>
      </c>
      <c r="C2" s="299" t="s">
        <v>899</v>
      </c>
      <c r="D2" s="331" t="s">
        <v>900</v>
      </c>
      <c r="E2" s="305" t="s">
        <v>901</v>
      </c>
      <c r="F2" s="823" t="s">
        <v>275</v>
      </c>
      <c r="G2" s="824"/>
      <c r="H2" s="305" t="s">
        <v>902</v>
      </c>
      <c r="I2" s="305" t="s">
        <v>2</v>
      </c>
      <c r="J2" s="305" t="s">
        <v>127</v>
      </c>
      <c r="K2" s="305" t="s">
        <v>903</v>
      </c>
      <c r="L2" s="299" t="s">
        <v>129</v>
      </c>
      <c r="M2" s="299" t="s">
        <v>904</v>
      </c>
      <c r="N2" s="305" t="s">
        <v>963</v>
      </c>
      <c r="O2" s="380" t="s">
        <v>953</v>
      </c>
      <c r="P2" s="300" t="s">
        <v>410</v>
      </c>
    </row>
    <row r="3" spans="1:16" ht="15.75" thickBot="1" x14ac:dyDescent="0.3">
      <c r="A3" s="320" t="s">
        <v>927</v>
      </c>
      <c r="B3" s="373">
        <v>40000</v>
      </c>
      <c r="C3" s="382">
        <f>B3/30</f>
        <v>1333.3333333333333</v>
      </c>
      <c r="D3" s="329">
        <f>B3/30/8</f>
        <v>166.66666666666666</v>
      </c>
      <c r="E3" s="379"/>
      <c r="F3" s="394" t="s">
        <v>941</v>
      </c>
      <c r="G3" s="392"/>
      <c r="H3" s="367"/>
      <c r="I3" s="379"/>
      <c r="J3" s="379"/>
      <c r="K3" s="329" t="s">
        <v>715</v>
      </c>
      <c r="L3" s="373"/>
      <c r="M3" s="373"/>
      <c r="N3" s="373"/>
      <c r="O3" s="376"/>
      <c r="P3" s="301"/>
    </row>
    <row r="4" spans="1:16" ht="19.5" thickBot="1" x14ac:dyDescent="0.3">
      <c r="A4" s="320" t="s">
        <v>973</v>
      </c>
      <c r="B4" s="373"/>
      <c r="C4" s="382"/>
      <c r="D4" s="329"/>
      <c r="E4" s="379"/>
      <c r="F4" s="394"/>
      <c r="G4" s="392"/>
      <c r="H4" s="367"/>
      <c r="I4" s="379"/>
      <c r="J4" s="379"/>
      <c r="K4" s="329"/>
      <c r="L4" s="373"/>
      <c r="M4" s="825" t="s">
        <v>912</v>
      </c>
      <c r="N4" s="826"/>
      <c r="O4" s="826"/>
      <c r="P4" s="827"/>
    </row>
    <row r="5" spans="1:16" ht="18.75" x14ac:dyDescent="0.25">
      <c r="A5" s="320" t="s">
        <v>905</v>
      </c>
      <c r="B5" s="373">
        <v>17000</v>
      </c>
      <c r="C5" s="382">
        <f t="shared" ref="C5:C20" si="0">B5/30</f>
        <v>566.66666666666663</v>
      </c>
      <c r="D5" s="329">
        <f>B5/30/8</f>
        <v>70.833333333333329</v>
      </c>
      <c r="E5" s="379"/>
      <c r="F5" s="394">
        <v>639.78</v>
      </c>
      <c r="G5" s="393"/>
      <c r="H5" s="367"/>
      <c r="I5" s="379"/>
      <c r="J5" s="379"/>
      <c r="K5" s="329">
        <f t="shared" ref="K5:K27" si="1">I5*J5</f>
        <v>0</v>
      </c>
      <c r="L5" s="373"/>
      <c r="M5" s="297" t="s">
        <v>939</v>
      </c>
      <c r="N5" s="366"/>
      <c r="O5" s="395"/>
      <c r="P5" s="321"/>
    </row>
    <row r="6" spans="1:16" x14ac:dyDescent="0.25">
      <c r="A6" s="316" t="s">
        <v>907</v>
      </c>
      <c r="B6" s="373">
        <v>13000</v>
      </c>
      <c r="C6" s="382">
        <f t="shared" si="0"/>
        <v>433.33333333333331</v>
      </c>
      <c r="D6" s="329">
        <f t="shared" ref="D6:D27" si="2">B6/30/8</f>
        <v>54.166666666666664</v>
      </c>
      <c r="E6" s="379"/>
      <c r="F6" s="394"/>
      <c r="G6" s="393"/>
      <c r="H6" s="367"/>
      <c r="I6" s="379"/>
      <c r="J6" s="379"/>
      <c r="K6" s="329">
        <f t="shared" si="1"/>
        <v>0</v>
      </c>
      <c r="L6" s="373"/>
      <c r="M6" s="373" t="s">
        <v>940</v>
      </c>
      <c r="N6" s="372"/>
      <c r="O6" s="396"/>
      <c r="P6" s="301"/>
    </row>
    <row r="7" spans="1:16" x14ac:dyDescent="0.25">
      <c r="A7" s="320"/>
      <c r="B7" s="373"/>
      <c r="C7" s="382"/>
      <c r="D7" s="329"/>
      <c r="E7" s="379"/>
      <c r="F7" s="394"/>
      <c r="G7" s="392"/>
      <c r="H7" s="367"/>
      <c r="I7" s="379"/>
      <c r="J7" s="379"/>
      <c r="K7" s="329">
        <f t="shared" si="1"/>
        <v>0</v>
      </c>
      <c r="L7" s="373"/>
      <c r="M7" s="373" t="s">
        <v>914</v>
      </c>
      <c r="N7" s="372"/>
      <c r="O7" s="396">
        <v>1500</v>
      </c>
      <c r="P7" s="301"/>
    </row>
    <row r="8" spans="1:16" x14ac:dyDescent="0.25">
      <c r="A8" s="320" t="s">
        <v>928</v>
      </c>
      <c r="B8" s="373">
        <v>18000</v>
      </c>
      <c r="C8" s="382">
        <f t="shared" si="0"/>
        <v>600</v>
      </c>
      <c r="D8" s="329">
        <f t="shared" si="2"/>
        <v>75</v>
      </c>
      <c r="E8" s="379"/>
      <c r="F8" s="394">
        <v>744.19</v>
      </c>
      <c r="G8" s="393"/>
      <c r="H8" s="367"/>
      <c r="I8" s="379">
        <v>8</v>
      </c>
      <c r="J8" s="379"/>
      <c r="K8" s="329">
        <f t="shared" si="1"/>
        <v>0</v>
      </c>
      <c r="L8" s="373"/>
      <c r="M8" s="373" t="s">
        <v>915</v>
      </c>
      <c r="N8" s="372"/>
      <c r="O8" s="396"/>
      <c r="P8" s="301"/>
    </row>
    <row r="9" spans="1:16" x14ac:dyDescent="0.25">
      <c r="A9" s="316" t="s">
        <v>929</v>
      </c>
      <c r="B9" s="373">
        <v>13500</v>
      </c>
      <c r="C9" s="382">
        <f t="shared" si="0"/>
        <v>450</v>
      </c>
      <c r="D9" s="329">
        <f t="shared" si="2"/>
        <v>56.25</v>
      </c>
      <c r="E9" s="379"/>
      <c r="F9" s="394"/>
      <c r="G9" s="393"/>
      <c r="H9" s="367"/>
      <c r="I9" s="379"/>
      <c r="J9" s="379"/>
      <c r="K9" s="329">
        <f t="shared" si="1"/>
        <v>0</v>
      </c>
      <c r="L9" s="373"/>
      <c r="M9" s="373" t="s">
        <v>916</v>
      </c>
      <c r="N9" s="372"/>
      <c r="O9" s="396"/>
      <c r="P9" s="301"/>
    </row>
    <row r="10" spans="1:16" ht="21.75" customHeight="1" x14ac:dyDescent="0.25">
      <c r="A10" s="320" t="s">
        <v>930</v>
      </c>
      <c r="B10" s="373">
        <v>16800</v>
      </c>
      <c r="C10" s="382">
        <f t="shared" si="0"/>
        <v>560</v>
      </c>
      <c r="D10" s="329">
        <f t="shared" si="2"/>
        <v>70</v>
      </c>
      <c r="E10" s="379"/>
      <c r="F10" s="394">
        <v>541.94000000000005</v>
      </c>
      <c r="G10" s="393"/>
      <c r="H10" s="367"/>
      <c r="I10" s="379">
        <v>666</v>
      </c>
      <c r="J10" s="379"/>
      <c r="K10" s="329">
        <f t="shared" si="1"/>
        <v>0</v>
      </c>
      <c r="L10" s="373"/>
      <c r="M10" s="373" t="s">
        <v>814</v>
      </c>
      <c r="N10" s="372"/>
      <c r="O10" s="396"/>
      <c r="P10" s="301"/>
    </row>
    <row r="11" spans="1:16" x14ac:dyDescent="0.25">
      <c r="A11" s="320" t="s">
        <v>919</v>
      </c>
      <c r="B11" s="373">
        <v>8000</v>
      </c>
      <c r="C11" s="382">
        <f t="shared" si="0"/>
        <v>266.66666666666669</v>
      </c>
      <c r="D11" s="329">
        <f t="shared" si="2"/>
        <v>33.333333333333336</v>
      </c>
      <c r="E11" s="379"/>
      <c r="F11" s="394">
        <v>279.57</v>
      </c>
      <c r="G11" s="392"/>
      <c r="H11" s="332"/>
      <c r="I11" s="379">
        <v>2413</v>
      </c>
      <c r="J11" s="379"/>
      <c r="K11" s="329">
        <f t="shared" si="1"/>
        <v>0</v>
      </c>
      <c r="L11" s="373"/>
      <c r="M11" s="365" t="s">
        <v>917</v>
      </c>
      <c r="N11" s="372">
        <v>18000</v>
      </c>
      <c r="O11" s="396"/>
      <c r="P11" s="301"/>
    </row>
    <row r="12" spans="1:16" ht="20.25" customHeight="1" x14ac:dyDescent="0.25">
      <c r="A12" s="320" t="s">
        <v>918</v>
      </c>
      <c r="B12" s="373">
        <v>8000</v>
      </c>
      <c r="C12" s="382">
        <f t="shared" si="0"/>
        <v>266.66666666666669</v>
      </c>
      <c r="D12" s="329">
        <f t="shared" si="2"/>
        <v>33.333333333333336</v>
      </c>
      <c r="E12" s="379"/>
      <c r="F12" s="394">
        <v>279.57</v>
      </c>
      <c r="G12" s="392"/>
      <c r="H12" s="367"/>
      <c r="I12" s="379">
        <v>1950</v>
      </c>
      <c r="J12" s="379"/>
      <c r="K12" s="329">
        <f t="shared" si="1"/>
        <v>0</v>
      </c>
      <c r="L12" s="373"/>
      <c r="M12" s="373" t="s">
        <v>908</v>
      </c>
      <c r="N12" s="372">
        <v>25000</v>
      </c>
      <c r="O12" s="396"/>
      <c r="P12" s="301"/>
    </row>
    <row r="13" spans="1:16" x14ac:dyDescent="0.25">
      <c r="A13" s="320" t="s">
        <v>931</v>
      </c>
      <c r="B13" s="373">
        <v>8000</v>
      </c>
      <c r="C13" s="382">
        <f t="shared" si="0"/>
        <v>266.66666666666669</v>
      </c>
      <c r="D13" s="329">
        <f t="shared" si="2"/>
        <v>33.333333333333336</v>
      </c>
      <c r="E13" s="379"/>
      <c r="F13" s="394">
        <v>145.16</v>
      </c>
      <c r="G13" s="392"/>
      <c r="H13" s="367"/>
      <c r="I13" s="379">
        <v>1068</v>
      </c>
      <c r="J13" s="379"/>
      <c r="K13" s="329">
        <f t="shared" si="1"/>
        <v>0</v>
      </c>
      <c r="L13" s="373"/>
      <c r="M13" s="373" t="s">
        <v>949</v>
      </c>
      <c r="N13" s="373"/>
      <c r="O13" s="397"/>
      <c r="P13" s="301"/>
    </row>
    <row r="14" spans="1:16" x14ac:dyDescent="0.25">
      <c r="A14" s="320" t="s">
        <v>932</v>
      </c>
      <c r="B14" s="373">
        <v>10000</v>
      </c>
      <c r="C14" s="382">
        <f t="shared" si="0"/>
        <v>333.33333333333331</v>
      </c>
      <c r="D14" s="329">
        <f t="shared" si="2"/>
        <v>41.666666666666664</v>
      </c>
      <c r="E14" s="379"/>
      <c r="F14" s="394">
        <v>349.46</v>
      </c>
      <c r="G14" s="393"/>
      <c r="H14" s="367"/>
      <c r="I14" s="379">
        <v>2836</v>
      </c>
      <c r="J14" s="379"/>
      <c r="K14" s="329">
        <f t="shared" si="1"/>
        <v>0</v>
      </c>
      <c r="L14" s="373"/>
      <c r="M14" s="373" t="s">
        <v>950</v>
      </c>
      <c r="N14" s="373"/>
      <c r="O14" s="397"/>
      <c r="P14" s="301"/>
    </row>
    <row r="15" spans="1:16" x14ac:dyDescent="0.25">
      <c r="A15" s="320" t="s">
        <v>933</v>
      </c>
      <c r="B15" s="373">
        <v>15000</v>
      </c>
      <c r="C15" s="382">
        <f t="shared" si="0"/>
        <v>500</v>
      </c>
      <c r="D15" s="329">
        <f t="shared" si="2"/>
        <v>62.5</v>
      </c>
      <c r="E15" s="379"/>
      <c r="F15" s="394">
        <v>483.87</v>
      </c>
      <c r="G15" s="393"/>
      <c r="H15" s="367"/>
      <c r="I15" s="379"/>
      <c r="J15" s="379"/>
      <c r="K15" s="329">
        <f t="shared" si="1"/>
        <v>0</v>
      </c>
      <c r="L15" s="373"/>
      <c r="M15" s="373" t="s">
        <v>951</v>
      </c>
      <c r="N15" s="373">
        <v>10000</v>
      </c>
      <c r="O15" s="397">
        <f>N15/12/26</f>
        <v>32.051282051282051</v>
      </c>
      <c r="P15" s="301"/>
    </row>
    <row r="16" spans="1:16" x14ac:dyDescent="0.25">
      <c r="A16" s="320" t="s">
        <v>934</v>
      </c>
      <c r="B16" s="373">
        <v>16000</v>
      </c>
      <c r="C16" s="382">
        <f t="shared" si="0"/>
        <v>533.33333333333337</v>
      </c>
      <c r="D16" s="329">
        <f t="shared" si="2"/>
        <v>66.666666666666671</v>
      </c>
      <c r="E16" s="379"/>
      <c r="F16" s="394">
        <v>516.17999999999995</v>
      </c>
      <c r="G16" s="393"/>
      <c r="H16" s="367"/>
      <c r="I16" s="379">
        <v>666</v>
      </c>
      <c r="J16" s="379"/>
      <c r="K16" s="329">
        <f t="shared" si="1"/>
        <v>0</v>
      </c>
      <c r="L16" s="375"/>
      <c r="M16" s="373" t="s">
        <v>952</v>
      </c>
      <c r="N16" s="373">
        <v>500</v>
      </c>
      <c r="O16" s="397">
        <f>N16/30</f>
        <v>16.666666666666668</v>
      </c>
      <c r="P16" s="306"/>
    </row>
    <row r="17" spans="1:16" x14ac:dyDescent="0.25">
      <c r="A17" s="316" t="s">
        <v>984</v>
      </c>
      <c r="B17" s="373">
        <v>6000</v>
      </c>
      <c r="C17" s="382">
        <f t="shared" si="0"/>
        <v>200</v>
      </c>
      <c r="D17" s="329">
        <f t="shared" si="2"/>
        <v>25</v>
      </c>
      <c r="E17" s="379"/>
      <c r="F17" s="394"/>
      <c r="G17" s="393"/>
      <c r="H17" s="367"/>
      <c r="I17" s="379"/>
      <c r="J17" s="379"/>
      <c r="K17" s="329">
        <f t="shared" si="1"/>
        <v>0</v>
      </c>
      <c r="L17" s="375"/>
      <c r="M17" s="373" t="s">
        <v>954</v>
      </c>
      <c r="N17" s="373">
        <v>1000</v>
      </c>
      <c r="O17" s="397">
        <f>N17/30</f>
        <v>33.333333333333336</v>
      </c>
      <c r="P17" s="306"/>
    </row>
    <row r="18" spans="1:16" x14ac:dyDescent="0.25">
      <c r="A18" s="320" t="s">
        <v>935</v>
      </c>
      <c r="B18" s="373">
        <v>16500</v>
      </c>
      <c r="C18" s="382">
        <f t="shared" si="0"/>
        <v>550</v>
      </c>
      <c r="D18" s="329">
        <f t="shared" si="2"/>
        <v>68.75</v>
      </c>
      <c r="E18" s="379"/>
      <c r="F18" s="394">
        <v>576.61</v>
      </c>
      <c r="G18" s="393"/>
      <c r="H18" s="332"/>
      <c r="I18" s="379">
        <v>6</v>
      </c>
      <c r="J18" s="379"/>
      <c r="K18" s="329">
        <f t="shared" si="1"/>
        <v>0</v>
      </c>
      <c r="L18" s="373"/>
      <c r="M18" s="373" t="s">
        <v>955</v>
      </c>
      <c r="N18" s="373">
        <v>15000</v>
      </c>
      <c r="O18" s="397">
        <f t="shared" ref="O18:O25" si="3">N18/12/26</f>
        <v>48.07692307692308</v>
      </c>
      <c r="P18" s="301"/>
    </row>
    <row r="19" spans="1:16" x14ac:dyDescent="0.25">
      <c r="A19" s="320" t="s">
        <v>936</v>
      </c>
      <c r="B19" s="373">
        <v>25000</v>
      </c>
      <c r="C19" s="382">
        <f t="shared" si="0"/>
        <v>833.33333333333337</v>
      </c>
      <c r="D19" s="329">
        <f t="shared" si="2"/>
        <v>104.16666666666667</v>
      </c>
      <c r="E19" s="379"/>
      <c r="F19" s="394">
        <v>655.24</v>
      </c>
      <c r="G19" s="393"/>
      <c r="H19" s="367"/>
      <c r="I19" s="379"/>
      <c r="J19" s="379"/>
      <c r="K19" s="329">
        <f t="shared" si="1"/>
        <v>0</v>
      </c>
      <c r="L19" s="373"/>
      <c r="M19" s="373" t="s">
        <v>956</v>
      </c>
      <c r="N19" s="373">
        <v>15000</v>
      </c>
      <c r="O19" s="397">
        <f t="shared" si="3"/>
        <v>48.07692307692308</v>
      </c>
      <c r="P19" s="301"/>
    </row>
    <row r="20" spans="1:16" x14ac:dyDescent="0.25">
      <c r="A20" s="320" t="s">
        <v>937</v>
      </c>
      <c r="B20" s="373">
        <v>23000</v>
      </c>
      <c r="C20" s="382">
        <f t="shared" si="0"/>
        <v>766.66666666666663</v>
      </c>
      <c r="D20" s="329">
        <f t="shared" si="2"/>
        <v>95.833333333333329</v>
      </c>
      <c r="E20" s="379"/>
      <c r="F20" s="394">
        <v>741.94</v>
      </c>
      <c r="G20" s="393"/>
      <c r="H20" s="367"/>
      <c r="I20" s="379">
        <v>3150</v>
      </c>
      <c r="J20" s="379"/>
      <c r="K20" s="329">
        <f t="shared" si="1"/>
        <v>0</v>
      </c>
      <c r="L20" s="373"/>
      <c r="M20" s="373" t="s">
        <v>1405</v>
      </c>
      <c r="N20" s="382">
        <v>25000</v>
      </c>
      <c r="O20" s="397">
        <f t="shared" si="3"/>
        <v>80.128205128205138</v>
      </c>
      <c r="P20" s="301"/>
    </row>
    <row r="21" spans="1:16" ht="15.75" x14ac:dyDescent="0.25">
      <c r="A21" s="317" t="s">
        <v>942</v>
      </c>
      <c r="B21" s="373">
        <f>125*26</f>
        <v>3250</v>
      </c>
      <c r="C21" s="382">
        <f t="shared" ref="C21:C27" si="4">B21/26</f>
        <v>125</v>
      </c>
      <c r="D21" s="329">
        <f t="shared" si="2"/>
        <v>13.541666666666666</v>
      </c>
      <c r="E21" s="379"/>
      <c r="F21" s="394"/>
      <c r="G21" s="392"/>
      <c r="H21" s="368"/>
      <c r="I21" s="379"/>
      <c r="J21" s="379"/>
      <c r="K21" s="329">
        <f t="shared" si="1"/>
        <v>0</v>
      </c>
      <c r="L21" s="373"/>
      <c r="M21" s="373" t="s">
        <v>957</v>
      </c>
      <c r="N21" s="373">
        <v>7000</v>
      </c>
      <c r="O21" s="397">
        <f t="shared" si="3"/>
        <v>22.435897435897438</v>
      </c>
      <c r="P21" s="301"/>
    </row>
    <row r="22" spans="1:16" ht="15.75" x14ac:dyDescent="0.25">
      <c r="A22" s="327" t="s">
        <v>943</v>
      </c>
      <c r="B22" s="373">
        <v>3458</v>
      </c>
      <c r="C22" s="382">
        <f t="shared" si="4"/>
        <v>133</v>
      </c>
      <c r="D22" s="329">
        <f t="shared" si="2"/>
        <v>14.408333333333333</v>
      </c>
      <c r="E22" s="379"/>
      <c r="F22" s="394"/>
      <c r="G22" s="392"/>
      <c r="H22" s="368"/>
      <c r="I22" s="379"/>
      <c r="J22" s="379"/>
      <c r="K22" s="329">
        <f t="shared" si="1"/>
        <v>0</v>
      </c>
      <c r="L22" s="373"/>
      <c r="M22" s="373" t="s">
        <v>958</v>
      </c>
      <c r="N22" s="373">
        <v>20000</v>
      </c>
      <c r="O22" s="397">
        <f t="shared" si="3"/>
        <v>64.102564102564102</v>
      </c>
      <c r="P22" s="301"/>
    </row>
    <row r="23" spans="1:16" ht="15.75" x14ac:dyDescent="0.25">
      <c r="A23" s="327" t="s">
        <v>944</v>
      </c>
      <c r="B23" s="382">
        <v>9994</v>
      </c>
      <c r="C23" s="382">
        <f t="shared" si="4"/>
        <v>384.38461538461536</v>
      </c>
      <c r="D23" s="329">
        <f t="shared" si="2"/>
        <v>41.641666666666666</v>
      </c>
      <c r="E23" s="379"/>
      <c r="F23" s="394"/>
      <c r="G23" s="392"/>
      <c r="H23" s="368"/>
      <c r="I23" s="379"/>
      <c r="J23" s="379"/>
      <c r="K23" s="329">
        <f t="shared" si="1"/>
        <v>0</v>
      </c>
      <c r="L23" s="373"/>
      <c r="M23" s="373" t="s">
        <v>959</v>
      </c>
      <c r="N23" s="373">
        <v>100000</v>
      </c>
      <c r="O23" s="397">
        <f t="shared" si="3"/>
        <v>320.51282051282055</v>
      </c>
      <c r="P23" s="301"/>
    </row>
    <row r="24" spans="1:16" ht="15.75" x14ac:dyDescent="0.25">
      <c r="A24" s="327" t="s">
        <v>945</v>
      </c>
      <c r="B24" s="382">
        <v>10010</v>
      </c>
      <c r="C24" s="382">
        <f t="shared" si="4"/>
        <v>385</v>
      </c>
      <c r="D24" s="329">
        <f t="shared" si="2"/>
        <v>41.708333333333336</v>
      </c>
      <c r="E24" s="379"/>
      <c r="F24" s="394"/>
      <c r="G24" s="392"/>
      <c r="H24" s="368"/>
      <c r="I24" s="379"/>
      <c r="J24" s="379"/>
      <c r="K24" s="329">
        <f t="shared" si="1"/>
        <v>0</v>
      </c>
      <c r="L24" s="373"/>
      <c r="M24" s="373" t="s">
        <v>960</v>
      </c>
      <c r="N24" s="373">
        <v>120000</v>
      </c>
      <c r="O24" s="397">
        <f t="shared" si="3"/>
        <v>384.61538461538464</v>
      </c>
      <c r="P24" s="301"/>
    </row>
    <row r="25" spans="1:16" ht="15.75" x14ac:dyDescent="0.25">
      <c r="A25" s="327" t="s">
        <v>946</v>
      </c>
      <c r="B25" s="382">
        <v>15000</v>
      </c>
      <c r="C25" s="382">
        <f t="shared" si="4"/>
        <v>576.92307692307691</v>
      </c>
      <c r="D25" s="329">
        <f t="shared" si="2"/>
        <v>62.5</v>
      </c>
      <c r="E25" s="379"/>
      <c r="F25" s="394"/>
      <c r="G25" s="392"/>
      <c r="H25" s="368"/>
      <c r="I25" s="379"/>
      <c r="J25" s="379"/>
      <c r="K25" s="329">
        <f t="shared" si="1"/>
        <v>0</v>
      </c>
      <c r="L25" s="373"/>
      <c r="M25" s="373" t="s">
        <v>960</v>
      </c>
      <c r="N25" s="373">
        <v>120000</v>
      </c>
      <c r="O25" s="397">
        <f t="shared" si="3"/>
        <v>384.61538461538464</v>
      </c>
      <c r="P25" s="301"/>
    </row>
    <row r="26" spans="1:16" ht="15.75" x14ac:dyDescent="0.25">
      <c r="A26" s="327" t="s">
        <v>947</v>
      </c>
      <c r="B26" s="382">
        <v>20000</v>
      </c>
      <c r="C26" s="382">
        <f t="shared" si="4"/>
        <v>769.23076923076928</v>
      </c>
      <c r="D26" s="329">
        <f t="shared" si="2"/>
        <v>83.333333333333329</v>
      </c>
      <c r="E26" s="379"/>
      <c r="F26" s="394"/>
      <c r="G26" s="392"/>
      <c r="H26" s="368"/>
      <c r="I26" s="379"/>
      <c r="J26" s="379"/>
      <c r="K26" s="329">
        <f t="shared" si="1"/>
        <v>0</v>
      </c>
      <c r="L26" s="373"/>
      <c r="M26" s="328" t="s">
        <v>961</v>
      </c>
      <c r="N26" s="373">
        <v>500000</v>
      </c>
      <c r="O26" s="397">
        <f>N26/120/26</f>
        <v>160.25641025641028</v>
      </c>
      <c r="P26" s="301"/>
    </row>
    <row r="27" spans="1:16" ht="15.75" x14ac:dyDescent="0.25">
      <c r="A27" s="327" t="s">
        <v>948</v>
      </c>
      <c r="B27" s="382">
        <f>576.91*26</f>
        <v>14999.66</v>
      </c>
      <c r="C27" s="382">
        <f t="shared" si="4"/>
        <v>576.91</v>
      </c>
      <c r="D27" s="329">
        <f t="shared" si="2"/>
        <v>62.498583333333336</v>
      </c>
      <c r="E27" s="379"/>
      <c r="F27" s="391"/>
      <c r="G27" s="392"/>
      <c r="H27" s="368"/>
      <c r="I27" s="379"/>
      <c r="J27" s="379"/>
      <c r="K27" s="329">
        <f t="shared" si="1"/>
        <v>0</v>
      </c>
      <c r="L27" s="373"/>
      <c r="M27" s="373"/>
      <c r="N27" s="373"/>
      <c r="O27" s="376"/>
      <c r="P27" s="301"/>
    </row>
    <row r="28" spans="1:16" ht="19.5" thickBot="1" x14ac:dyDescent="0.3">
      <c r="A28" s="302"/>
      <c r="B28" s="304">
        <f>SUM(B3:B27)</f>
        <v>330511.65999999997</v>
      </c>
      <c r="C28" s="304">
        <f>SUM(C3:C27)</f>
        <v>11410.448461538461</v>
      </c>
      <c r="D28" s="330">
        <f>SUM(D3:D27)</f>
        <v>1377.1319166666665</v>
      </c>
      <c r="E28" s="379"/>
      <c r="F28" s="391" t="s">
        <v>941</v>
      </c>
      <c r="G28" s="392"/>
      <c r="H28" s="333"/>
      <c r="I28" s="379">
        <f>SUM(I3:I27)</f>
        <v>12763</v>
      </c>
      <c r="J28" s="374"/>
      <c r="K28" s="374"/>
      <c r="L28" s="375"/>
      <c r="M28" s="375"/>
      <c r="N28" s="375"/>
      <c r="O28" s="296"/>
      <c r="P28" s="389"/>
    </row>
    <row r="29" spans="1:16" ht="34.5" thickBot="1" x14ac:dyDescent="0.35">
      <c r="A29" s="303"/>
      <c r="B29" s="294"/>
      <c r="C29" s="294"/>
      <c r="D29" s="295"/>
      <c r="E29" s="830">
        <f>SUM(F3:F28)</f>
        <v>5953.51</v>
      </c>
      <c r="F29" s="830"/>
      <c r="G29" s="831" t="s">
        <v>920</v>
      </c>
      <c r="H29" s="831"/>
      <c r="I29" s="831"/>
      <c r="J29" s="832">
        <f>SUM(K3:K28)</f>
        <v>0</v>
      </c>
      <c r="K29" s="833"/>
      <c r="L29" s="390">
        <v>11630</v>
      </c>
      <c r="M29" s="388" t="s">
        <v>1407</v>
      </c>
      <c r="N29" s="388">
        <v>0</v>
      </c>
      <c r="O29" s="828" t="s">
        <v>1406</v>
      </c>
      <c r="P29" s="829"/>
    </row>
    <row r="30" spans="1:16" ht="15.75" x14ac:dyDescent="0.25">
      <c r="A30" s="834" t="s">
        <v>983</v>
      </c>
      <c r="B30" s="835"/>
      <c r="C30" s="835"/>
      <c r="D30" s="836" t="s">
        <v>921</v>
      </c>
      <c r="E30" s="836"/>
      <c r="F30" s="378" t="s">
        <v>2</v>
      </c>
      <c r="G30" s="378" t="s">
        <v>962</v>
      </c>
      <c r="H30" s="334"/>
      <c r="I30" s="835" t="s">
        <v>922</v>
      </c>
      <c r="J30" s="837"/>
      <c r="K30" s="837"/>
      <c r="L30" s="838" t="s">
        <v>923</v>
      </c>
      <c r="M30" s="839"/>
      <c r="N30" s="387" t="s">
        <v>2</v>
      </c>
      <c r="O30" s="838" t="s">
        <v>924</v>
      </c>
      <c r="P30" s="840"/>
    </row>
    <row r="31" spans="1:16" x14ac:dyDescent="0.25">
      <c r="A31" s="813" t="s">
        <v>1418</v>
      </c>
      <c r="B31" s="814"/>
      <c r="C31" s="810"/>
      <c r="D31" s="812"/>
      <c r="E31" s="812"/>
      <c r="F31" s="373">
        <v>1</v>
      </c>
      <c r="G31" s="376">
        <v>30</v>
      </c>
      <c r="H31" s="335" t="s">
        <v>925</v>
      </c>
      <c r="I31" s="810"/>
      <c r="J31" s="812"/>
      <c r="K31" s="812"/>
      <c r="L31" s="809"/>
      <c r="M31" s="810"/>
      <c r="N31" s="373"/>
      <c r="O31" s="809"/>
      <c r="P31" s="811"/>
    </row>
    <row r="32" spans="1:16" x14ac:dyDescent="0.25">
      <c r="A32" s="815"/>
      <c r="B32" s="812"/>
      <c r="C32" s="812"/>
      <c r="D32" s="812"/>
      <c r="E32" s="812"/>
      <c r="F32" s="373"/>
      <c r="G32" s="376"/>
      <c r="H32" s="334">
        <v>0</v>
      </c>
      <c r="I32" s="810"/>
      <c r="J32" s="812"/>
      <c r="K32" s="812"/>
      <c r="L32" s="809"/>
      <c r="M32" s="810"/>
      <c r="N32" s="373"/>
      <c r="O32" s="809"/>
      <c r="P32" s="811"/>
    </row>
    <row r="33" spans="1:16" ht="15.75" thickBot="1" x14ac:dyDescent="0.3">
      <c r="A33" s="816"/>
      <c r="B33" s="817"/>
      <c r="C33" s="817"/>
      <c r="D33" s="817"/>
      <c r="E33" s="817"/>
      <c r="F33" s="377"/>
      <c r="G33" s="381"/>
      <c r="H33" s="398" t="s">
        <v>926</v>
      </c>
      <c r="I33" s="818"/>
      <c r="J33" s="817"/>
      <c r="K33" s="817"/>
      <c r="L33" s="819"/>
      <c r="M33" s="818"/>
      <c r="N33" s="377"/>
      <c r="O33" s="819"/>
      <c r="P33" s="820"/>
    </row>
    <row r="36" spans="1:16" ht="32.25" thickBot="1" x14ac:dyDescent="0.3">
      <c r="A36" s="628"/>
      <c r="B36" s="628"/>
      <c r="C36" s="628"/>
      <c r="D36" s="821" t="s">
        <v>1417</v>
      </c>
      <c r="E36" s="821"/>
      <c r="F36" s="821"/>
      <c r="G36" s="821"/>
      <c r="H36" s="822" t="s">
        <v>896</v>
      </c>
      <c r="I36" s="822"/>
      <c r="J36" s="822"/>
      <c r="K36" s="822"/>
      <c r="N36" s="452"/>
    </row>
    <row r="37" spans="1:16" ht="31.5" x14ac:dyDescent="0.25">
      <c r="A37" s="298" t="s">
        <v>897</v>
      </c>
      <c r="B37" s="299" t="s">
        <v>898</v>
      </c>
      <c r="C37" s="299" t="s">
        <v>899</v>
      </c>
      <c r="D37" s="331" t="s">
        <v>900</v>
      </c>
      <c r="E37" s="305" t="s">
        <v>901</v>
      </c>
      <c r="F37" s="823" t="s">
        <v>275</v>
      </c>
      <c r="G37" s="824"/>
      <c r="H37" s="305" t="s">
        <v>902</v>
      </c>
      <c r="I37" s="305" t="s">
        <v>2</v>
      </c>
      <c r="J37" s="305" t="s">
        <v>127</v>
      </c>
      <c r="K37" s="305" t="s">
        <v>903</v>
      </c>
      <c r="L37" s="299" t="s">
        <v>129</v>
      </c>
      <c r="M37" s="299" t="s">
        <v>904</v>
      </c>
      <c r="N37" s="305" t="s">
        <v>963</v>
      </c>
      <c r="O37" s="380" t="s">
        <v>953</v>
      </c>
      <c r="P37" s="300" t="s">
        <v>410</v>
      </c>
    </row>
    <row r="38" spans="1:16" ht="15.75" thickBot="1" x14ac:dyDescent="0.3">
      <c r="A38" s="320" t="s">
        <v>927</v>
      </c>
      <c r="B38" s="457">
        <v>40000</v>
      </c>
      <c r="C38" s="382">
        <f>B38/30</f>
        <v>1333.3333333333333</v>
      </c>
      <c r="D38" s="329">
        <f>B38/30/8</f>
        <v>166.66666666666666</v>
      </c>
      <c r="E38" s="379"/>
      <c r="F38" s="394" t="s">
        <v>941</v>
      </c>
      <c r="G38" s="392"/>
      <c r="H38" s="367"/>
      <c r="I38" s="379"/>
      <c r="J38" s="379"/>
      <c r="K38" s="329" t="s">
        <v>715</v>
      </c>
      <c r="L38" s="457"/>
      <c r="M38" s="457"/>
      <c r="N38" s="457"/>
      <c r="O38" s="458"/>
      <c r="P38" s="301"/>
    </row>
    <row r="39" spans="1:16" ht="19.5" thickBot="1" x14ac:dyDescent="0.3">
      <c r="A39" s="320" t="s">
        <v>973</v>
      </c>
      <c r="B39" s="457"/>
      <c r="C39" s="382"/>
      <c r="D39" s="329"/>
      <c r="E39" s="379"/>
      <c r="F39" s="394"/>
      <c r="G39" s="392"/>
      <c r="H39" s="367"/>
      <c r="I39" s="379"/>
      <c r="J39" s="379"/>
      <c r="K39" s="329"/>
      <c r="L39" s="457"/>
      <c r="M39" s="825" t="s">
        <v>912</v>
      </c>
      <c r="N39" s="826"/>
      <c r="O39" s="826"/>
      <c r="P39" s="827"/>
    </row>
    <row r="40" spans="1:16" ht="18.75" x14ac:dyDescent="0.25">
      <c r="A40" s="316" t="s">
        <v>905</v>
      </c>
      <c r="B40" s="457">
        <v>17000</v>
      </c>
      <c r="C40" s="382">
        <f t="shared" ref="C40:C41" si="5">B40/30</f>
        <v>566.66666666666663</v>
      </c>
      <c r="D40" s="329">
        <f>B40/30/8</f>
        <v>70.833333333333329</v>
      </c>
      <c r="E40" s="379"/>
      <c r="F40" s="394"/>
      <c r="G40" s="393"/>
      <c r="H40" s="367"/>
      <c r="I40" s="379"/>
      <c r="J40" s="379"/>
      <c r="K40" s="329">
        <f t="shared" ref="K40:K62" si="6">I40*J40</f>
        <v>0</v>
      </c>
      <c r="L40" s="457"/>
      <c r="M40" s="297" t="s">
        <v>939</v>
      </c>
      <c r="N40" s="366"/>
      <c r="O40" s="395"/>
      <c r="P40" s="321"/>
    </row>
    <row r="41" spans="1:16" x14ac:dyDescent="0.25">
      <c r="A41" s="316" t="s">
        <v>907</v>
      </c>
      <c r="B41" s="457">
        <v>13000</v>
      </c>
      <c r="C41" s="382">
        <f t="shared" si="5"/>
        <v>433.33333333333331</v>
      </c>
      <c r="D41" s="329">
        <f t="shared" ref="D41" si="7">B41/30/8</f>
        <v>54.166666666666664</v>
      </c>
      <c r="E41" s="379"/>
      <c r="F41" s="394"/>
      <c r="G41" s="393"/>
      <c r="H41" s="367"/>
      <c r="I41" s="379"/>
      <c r="J41" s="379"/>
      <c r="K41" s="329">
        <f t="shared" si="6"/>
        <v>0</v>
      </c>
      <c r="L41" s="457"/>
      <c r="M41" s="457" t="s">
        <v>940</v>
      </c>
      <c r="N41" s="453"/>
      <c r="O41" s="396"/>
      <c r="P41" s="301"/>
    </row>
    <row r="42" spans="1:16" x14ac:dyDescent="0.25">
      <c r="A42" s="320"/>
      <c r="B42" s="457"/>
      <c r="C42" s="382"/>
      <c r="D42" s="329"/>
      <c r="E42" s="379"/>
      <c r="F42" s="394"/>
      <c r="G42" s="392"/>
      <c r="H42" s="367"/>
      <c r="I42" s="379"/>
      <c r="J42" s="379"/>
      <c r="K42" s="329">
        <f t="shared" si="6"/>
        <v>0</v>
      </c>
      <c r="L42" s="457"/>
      <c r="M42" s="457" t="s">
        <v>914</v>
      </c>
      <c r="N42" s="453"/>
      <c r="O42" s="396">
        <v>1500</v>
      </c>
      <c r="P42" s="301"/>
    </row>
    <row r="43" spans="1:16" x14ac:dyDescent="0.25">
      <c r="A43" s="320" t="s">
        <v>928</v>
      </c>
      <c r="B43" s="457">
        <v>18000</v>
      </c>
      <c r="C43" s="382">
        <f t="shared" ref="C43:C55" si="8">B43/30</f>
        <v>600</v>
      </c>
      <c r="D43" s="329">
        <f t="shared" ref="D43:D62" si="9">B43/30/8</f>
        <v>75</v>
      </c>
      <c r="E43" s="379"/>
      <c r="F43" s="394">
        <v>1225.81</v>
      </c>
      <c r="G43" s="393"/>
      <c r="H43" s="367"/>
      <c r="I43" s="379">
        <v>10</v>
      </c>
      <c r="J43" s="379"/>
      <c r="K43" s="329">
        <f t="shared" si="6"/>
        <v>0</v>
      </c>
      <c r="L43" s="457"/>
      <c r="M43" s="457" t="s">
        <v>915</v>
      </c>
      <c r="N43" s="453"/>
      <c r="O43" s="396"/>
      <c r="P43" s="301"/>
    </row>
    <row r="44" spans="1:16" x14ac:dyDescent="0.25">
      <c r="A44" s="316" t="s">
        <v>929</v>
      </c>
      <c r="B44" s="457">
        <v>13500</v>
      </c>
      <c r="C44" s="382">
        <f t="shared" si="8"/>
        <v>450</v>
      </c>
      <c r="D44" s="329">
        <f t="shared" si="9"/>
        <v>56.25</v>
      </c>
      <c r="E44" s="379"/>
      <c r="F44" s="394">
        <v>834.68</v>
      </c>
      <c r="G44" s="393"/>
      <c r="H44" s="367"/>
      <c r="I44" s="379"/>
      <c r="J44" s="379"/>
      <c r="K44" s="329">
        <f t="shared" si="6"/>
        <v>0</v>
      </c>
      <c r="L44" s="457"/>
      <c r="M44" s="457" t="s">
        <v>916</v>
      </c>
      <c r="N44" s="453"/>
      <c r="O44" s="396"/>
      <c r="P44" s="301"/>
    </row>
    <row r="45" spans="1:16" ht="21.75" customHeight="1" x14ac:dyDescent="0.25">
      <c r="A45" s="320" t="s">
        <v>930</v>
      </c>
      <c r="B45" s="457">
        <v>16800</v>
      </c>
      <c r="C45" s="382">
        <f t="shared" si="8"/>
        <v>560</v>
      </c>
      <c r="D45" s="329">
        <f t="shared" si="9"/>
        <v>70</v>
      </c>
      <c r="E45" s="379"/>
      <c r="F45" s="394">
        <v>587.1</v>
      </c>
      <c r="G45" s="393"/>
      <c r="H45" s="367"/>
      <c r="I45" s="379">
        <f>666+90</f>
        <v>756</v>
      </c>
      <c r="J45" s="379"/>
      <c r="K45" s="329">
        <f t="shared" si="6"/>
        <v>0</v>
      </c>
      <c r="L45" s="457"/>
      <c r="M45" s="457" t="s">
        <v>814</v>
      </c>
      <c r="N45" s="453"/>
      <c r="O45" s="396"/>
      <c r="P45" s="301"/>
    </row>
    <row r="46" spans="1:16" x14ac:dyDescent="0.25">
      <c r="A46" s="320" t="s">
        <v>919</v>
      </c>
      <c r="B46" s="457">
        <v>8000</v>
      </c>
      <c r="C46" s="382">
        <f t="shared" si="8"/>
        <v>266.66666666666669</v>
      </c>
      <c r="D46" s="329">
        <f t="shared" si="9"/>
        <v>33.333333333333336</v>
      </c>
      <c r="E46" s="379"/>
      <c r="F46" s="394">
        <v>258.06</v>
      </c>
      <c r="G46" s="392"/>
      <c r="H46" s="332"/>
      <c r="I46" s="379">
        <f>46+55+24+17+24+41+24+120+23+15+120</f>
        <v>509</v>
      </c>
      <c r="J46" s="379"/>
      <c r="K46" s="329">
        <f t="shared" si="6"/>
        <v>0</v>
      </c>
      <c r="L46" s="457"/>
      <c r="M46" s="365" t="s">
        <v>917</v>
      </c>
      <c r="N46" s="453">
        <v>18000</v>
      </c>
      <c r="O46" s="396"/>
      <c r="P46" s="301"/>
    </row>
    <row r="47" spans="1:16" ht="20.25" customHeight="1" x14ac:dyDescent="0.25">
      <c r="A47" s="320" t="s">
        <v>918</v>
      </c>
      <c r="B47" s="457">
        <v>8000</v>
      </c>
      <c r="C47" s="382">
        <f t="shared" si="8"/>
        <v>266.66666666666669</v>
      </c>
      <c r="D47" s="329">
        <f t="shared" si="9"/>
        <v>33.333333333333336</v>
      </c>
      <c r="E47" s="379"/>
      <c r="F47" s="394">
        <v>209.68</v>
      </c>
      <c r="G47" s="392"/>
      <c r="H47" s="367"/>
      <c r="I47" s="379"/>
      <c r="J47" s="379"/>
      <c r="K47" s="329">
        <f t="shared" si="6"/>
        <v>0</v>
      </c>
      <c r="L47" s="457"/>
      <c r="M47" s="457" t="s">
        <v>908</v>
      </c>
      <c r="N47" s="453">
        <v>25000</v>
      </c>
      <c r="O47" s="396"/>
      <c r="P47" s="301"/>
    </row>
    <row r="48" spans="1:16" x14ac:dyDescent="0.25">
      <c r="A48" s="320" t="s">
        <v>931</v>
      </c>
      <c r="B48" s="457">
        <v>8000</v>
      </c>
      <c r="C48" s="382">
        <f t="shared" si="8"/>
        <v>266.66666666666669</v>
      </c>
      <c r="D48" s="329">
        <f t="shared" si="9"/>
        <v>33.333333333333336</v>
      </c>
      <c r="E48" s="379"/>
      <c r="F48" s="394">
        <v>258.06</v>
      </c>
      <c r="G48" s="392"/>
      <c r="H48" s="367"/>
      <c r="I48" s="379"/>
      <c r="J48" s="379"/>
      <c r="K48" s="329">
        <f t="shared" si="6"/>
        <v>0</v>
      </c>
      <c r="L48" s="457"/>
      <c r="M48" s="457" t="s">
        <v>949</v>
      </c>
      <c r="N48" s="457"/>
      <c r="O48" s="397"/>
      <c r="P48" s="301"/>
    </row>
    <row r="49" spans="1:16" x14ac:dyDescent="0.25">
      <c r="A49" s="320" t="s">
        <v>932</v>
      </c>
      <c r="B49" s="457">
        <v>10000</v>
      </c>
      <c r="C49" s="382">
        <f t="shared" si="8"/>
        <v>333.33333333333331</v>
      </c>
      <c r="D49" s="329">
        <f t="shared" si="9"/>
        <v>41.666666666666664</v>
      </c>
      <c r="E49" s="379"/>
      <c r="F49" s="394">
        <v>322.58</v>
      </c>
      <c r="G49" s="393"/>
      <c r="H49" s="367"/>
      <c r="I49" s="379">
        <f>142+40+56+575+100+120+192+12+121</f>
        <v>1358</v>
      </c>
      <c r="J49" s="379"/>
      <c r="K49" s="329">
        <f t="shared" si="6"/>
        <v>0</v>
      </c>
      <c r="L49" s="457"/>
      <c r="M49" s="457" t="s">
        <v>950</v>
      </c>
      <c r="N49" s="457"/>
      <c r="O49" s="397"/>
      <c r="P49" s="301"/>
    </row>
    <row r="50" spans="1:16" x14ac:dyDescent="0.25">
      <c r="A50" s="320" t="s">
        <v>933</v>
      </c>
      <c r="B50" s="457">
        <v>15000</v>
      </c>
      <c r="C50" s="382">
        <f t="shared" si="8"/>
        <v>500</v>
      </c>
      <c r="D50" s="329">
        <f t="shared" si="9"/>
        <v>62.5</v>
      </c>
      <c r="E50" s="379"/>
      <c r="F50" s="394">
        <v>483.87</v>
      </c>
      <c r="G50" s="393"/>
      <c r="H50" s="367"/>
      <c r="I50" s="379"/>
      <c r="J50" s="379"/>
      <c r="K50" s="329">
        <f t="shared" si="6"/>
        <v>0</v>
      </c>
      <c r="L50" s="457"/>
      <c r="M50" s="457" t="s">
        <v>951</v>
      </c>
      <c r="N50" s="457">
        <v>10000</v>
      </c>
      <c r="O50" s="397">
        <f>N50/12/26</f>
        <v>32.051282051282051</v>
      </c>
      <c r="P50" s="301"/>
    </row>
    <row r="51" spans="1:16" x14ac:dyDescent="0.25">
      <c r="A51" s="320" t="s">
        <v>934</v>
      </c>
      <c r="B51" s="457">
        <v>16000</v>
      </c>
      <c r="C51" s="382">
        <f t="shared" si="8"/>
        <v>533.33333333333337</v>
      </c>
      <c r="D51" s="329">
        <f t="shared" si="9"/>
        <v>66.666666666666671</v>
      </c>
      <c r="E51" s="379"/>
      <c r="F51" s="394">
        <v>516.13</v>
      </c>
      <c r="G51" s="393"/>
      <c r="H51" s="367"/>
      <c r="I51" s="379"/>
      <c r="J51" s="379"/>
      <c r="K51" s="329">
        <f t="shared" si="6"/>
        <v>0</v>
      </c>
      <c r="L51" s="375"/>
      <c r="M51" s="457" t="s">
        <v>952</v>
      </c>
      <c r="N51" s="457">
        <v>500</v>
      </c>
      <c r="O51" s="397">
        <f>N51/30</f>
        <v>16.666666666666668</v>
      </c>
      <c r="P51" s="306"/>
    </row>
    <row r="52" spans="1:16" x14ac:dyDescent="0.25">
      <c r="A52" s="316" t="s">
        <v>984</v>
      </c>
      <c r="B52" s="457">
        <v>6000</v>
      </c>
      <c r="C52" s="382">
        <f t="shared" si="8"/>
        <v>200</v>
      </c>
      <c r="D52" s="329">
        <f t="shared" si="9"/>
        <v>25</v>
      </c>
      <c r="E52" s="379"/>
      <c r="F52" s="394"/>
      <c r="G52" s="393"/>
      <c r="H52" s="367"/>
      <c r="I52" s="379"/>
      <c r="J52" s="379"/>
      <c r="K52" s="329">
        <f t="shared" si="6"/>
        <v>0</v>
      </c>
      <c r="L52" s="375"/>
      <c r="M52" s="457" t="s">
        <v>954</v>
      </c>
      <c r="N52" s="457">
        <v>1000</v>
      </c>
      <c r="O52" s="397">
        <f>N52/30</f>
        <v>33.333333333333336</v>
      </c>
      <c r="P52" s="306"/>
    </row>
    <row r="53" spans="1:16" x14ac:dyDescent="0.25">
      <c r="A53" s="316" t="s">
        <v>935</v>
      </c>
      <c r="B53" s="457">
        <v>16500</v>
      </c>
      <c r="C53" s="382">
        <f t="shared" si="8"/>
        <v>550</v>
      </c>
      <c r="D53" s="329">
        <f t="shared" si="9"/>
        <v>68.75</v>
      </c>
      <c r="E53" s="379"/>
      <c r="F53" s="394"/>
      <c r="G53" s="393"/>
      <c r="H53" s="332"/>
      <c r="I53" s="379"/>
      <c r="J53" s="379"/>
      <c r="K53" s="329">
        <f t="shared" si="6"/>
        <v>0</v>
      </c>
      <c r="L53" s="457"/>
      <c r="M53" s="457" t="s">
        <v>955</v>
      </c>
      <c r="N53" s="457">
        <v>15000</v>
      </c>
      <c r="O53" s="397">
        <f t="shared" ref="O53:O60" si="10">N53/12/26</f>
        <v>48.07692307692308</v>
      </c>
      <c r="P53" s="301"/>
    </row>
    <row r="54" spans="1:16" x14ac:dyDescent="0.25">
      <c r="A54" s="320" t="s">
        <v>936</v>
      </c>
      <c r="B54" s="457">
        <v>25000</v>
      </c>
      <c r="C54" s="382">
        <f t="shared" si="8"/>
        <v>833.33333333333337</v>
      </c>
      <c r="D54" s="329">
        <f t="shared" si="9"/>
        <v>104.16666666666667</v>
      </c>
      <c r="E54" s="379"/>
      <c r="F54" s="394">
        <v>1344.09</v>
      </c>
      <c r="G54" s="393"/>
      <c r="H54" s="367"/>
      <c r="I54" s="379"/>
      <c r="J54" s="379"/>
      <c r="K54" s="329">
        <f t="shared" si="6"/>
        <v>0</v>
      </c>
      <c r="L54" s="457"/>
      <c r="M54" s="457" t="s">
        <v>956</v>
      </c>
      <c r="N54" s="457">
        <v>15000</v>
      </c>
      <c r="O54" s="397">
        <f t="shared" si="10"/>
        <v>48.07692307692308</v>
      </c>
      <c r="P54" s="301"/>
    </row>
    <row r="55" spans="1:16" x14ac:dyDescent="0.25">
      <c r="A55" s="320" t="s">
        <v>937</v>
      </c>
      <c r="B55" s="457">
        <v>23000</v>
      </c>
      <c r="C55" s="382">
        <f t="shared" si="8"/>
        <v>766.66666666666663</v>
      </c>
      <c r="D55" s="329">
        <f t="shared" si="9"/>
        <v>95.833333333333329</v>
      </c>
      <c r="E55" s="379"/>
      <c r="F55" s="394">
        <v>803.76</v>
      </c>
      <c r="G55" s="393"/>
      <c r="H55" s="367"/>
      <c r="I55" s="379">
        <f>2200+6+129+300+200</f>
        <v>2835</v>
      </c>
      <c r="J55" s="379"/>
      <c r="K55" s="329">
        <f t="shared" si="6"/>
        <v>0</v>
      </c>
      <c r="L55" s="457"/>
      <c r="M55" s="457" t="s">
        <v>1405</v>
      </c>
      <c r="N55" s="382">
        <v>25000</v>
      </c>
      <c r="O55" s="397">
        <f t="shared" si="10"/>
        <v>80.128205128205138</v>
      </c>
      <c r="P55" s="301"/>
    </row>
    <row r="56" spans="1:16" ht="15.75" x14ac:dyDescent="0.25">
      <c r="A56" s="317" t="s">
        <v>942</v>
      </c>
      <c r="B56" s="457">
        <f>125*26</f>
        <v>3250</v>
      </c>
      <c r="C56" s="382">
        <f t="shared" ref="C56:C62" si="11">B56/26</f>
        <v>125</v>
      </c>
      <c r="D56" s="329">
        <f t="shared" si="9"/>
        <v>13.541666666666666</v>
      </c>
      <c r="E56" s="379"/>
      <c r="F56" s="394"/>
      <c r="G56" s="392"/>
      <c r="H56" s="368"/>
      <c r="I56" s="379"/>
      <c r="J56" s="379"/>
      <c r="K56" s="329">
        <f t="shared" si="6"/>
        <v>0</v>
      </c>
      <c r="L56" s="457"/>
      <c r="M56" s="457" t="s">
        <v>957</v>
      </c>
      <c r="N56" s="457">
        <v>7000</v>
      </c>
      <c r="O56" s="397">
        <f t="shared" si="10"/>
        <v>22.435897435897438</v>
      </c>
      <c r="P56" s="301"/>
    </row>
    <row r="57" spans="1:16" ht="15.75" x14ac:dyDescent="0.25">
      <c r="A57" s="327" t="s">
        <v>943</v>
      </c>
      <c r="B57" s="457">
        <v>3458</v>
      </c>
      <c r="C57" s="382">
        <f t="shared" si="11"/>
        <v>133</v>
      </c>
      <c r="D57" s="329">
        <f t="shared" si="9"/>
        <v>14.408333333333333</v>
      </c>
      <c r="E57" s="379"/>
      <c r="F57" s="394"/>
      <c r="G57" s="392"/>
      <c r="H57" s="368"/>
      <c r="I57" s="379"/>
      <c r="J57" s="379"/>
      <c r="K57" s="329">
        <f t="shared" si="6"/>
        <v>0</v>
      </c>
      <c r="L57" s="457"/>
      <c r="M57" s="457" t="s">
        <v>958</v>
      </c>
      <c r="N57" s="457">
        <v>20000</v>
      </c>
      <c r="O57" s="397">
        <f t="shared" si="10"/>
        <v>64.102564102564102</v>
      </c>
      <c r="P57" s="301"/>
    </row>
    <row r="58" spans="1:16" ht="15.75" x14ac:dyDescent="0.25">
      <c r="A58" s="327" t="s">
        <v>944</v>
      </c>
      <c r="B58" s="382">
        <v>9994</v>
      </c>
      <c r="C58" s="382">
        <f t="shared" si="11"/>
        <v>384.38461538461536</v>
      </c>
      <c r="D58" s="329">
        <f t="shared" si="9"/>
        <v>41.641666666666666</v>
      </c>
      <c r="E58" s="379"/>
      <c r="F58" s="394"/>
      <c r="G58" s="392"/>
      <c r="H58" s="368"/>
      <c r="I58" s="379"/>
      <c r="J58" s="379"/>
      <c r="K58" s="329">
        <f t="shared" si="6"/>
        <v>0</v>
      </c>
      <c r="L58" s="457"/>
      <c r="M58" s="457" t="s">
        <v>959</v>
      </c>
      <c r="N58" s="457">
        <v>100000</v>
      </c>
      <c r="O58" s="397">
        <f t="shared" si="10"/>
        <v>320.51282051282055</v>
      </c>
      <c r="P58" s="301"/>
    </row>
    <row r="59" spans="1:16" ht="15.75" x14ac:dyDescent="0.25">
      <c r="A59" s="327" t="s">
        <v>945</v>
      </c>
      <c r="B59" s="382">
        <v>10010</v>
      </c>
      <c r="C59" s="382">
        <f t="shared" si="11"/>
        <v>385</v>
      </c>
      <c r="D59" s="329">
        <f t="shared" si="9"/>
        <v>41.708333333333336</v>
      </c>
      <c r="E59" s="379"/>
      <c r="F59" s="394"/>
      <c r="G59" s="392"/>
      <c r="H59" s="368"/>
      <c r="I59" s="379"/>
      <c r="J59" s="379"/>
      <c r="K59" s="329">
        <f t="shared" si="6"/>
        <v>0</v>
      </c>
      <c r="L59" s="457"/>
      <c r="M59" s="457" t="s">
        <v>960</v>
      </c>
      <c r="N59" s="457">
        <v>120000</v>
      </c>
      <c r="O59" s="397">
        <f t="shared" si="10"/>
        <v>384.61538461538464</v>
      </c>
      <c r="P59" s="301"/>
    </row>
    <row r="60" spans="1:16" ht="15.75" x14ac:dyDescent="0.25">
      <c r="A60" s="327" t="s">
        <v>946</v>
      </c>
      <c r="B60" s="382">
        <v>15000</v>
      </c>
      <c r="C60" s="382">
        <f t="shared" si="11"/>
        <v>576.92307692307691</v>
      </c>
      <c r="D60" s="329">
        <f t="shared" si="9"/>
        <v>62.5</v>
      </c>
      <c r="E60" s="379"/>
      <c r="F60" s="394"/>
      <c r="G60" s="392"/>
      <c r="H60" s="368"/>
      <c r="I60" s="379"/>
      <c r="J60" s="379"/>
      <c r="K60" s="329">
        <f t="shared" si="6"/>
        <v>0</v>
      </c>
      <c r="L60" s="457"/>
      <c r="M60" s="457" t="s">
        <v>960</v>
      </c>
      <c r="N60" s="457">
        <v>120000</v>
      </c>
      <c r="O60" s="397">
        <f t="shared" si="10"/>
        <v>384.61538461538464</v>
      </c>
      <c r="P60" s="301"/>
    </row>
    <row r="61" spans="1:16" ht="15.75" x14ac:dyDescent="0.25">
      <c r="A61" s="327" t="s">
        <v>947</v>
      </c>
      <c r="B61" s="382">
        <v>20000</v>
      </c>
      <c r="C61" s="382">
        <f t="shared" si="11"/>
        <v>769.23076923076928</v>
      </c>
      <c r="D61" s="329">
        <f t="shared" si="9"/>
        <v>83.333333333333329</v>
      </c>
      <c r="E61" s="379"/>
      <c r="F61" s="394"/>
      <c r="G61" s="392"/>
      <c r="H61" s="368"/>
      <c r="I61" s="379"/>
      <c r="J61" s="379"/>
      <c r="K61" s="329">
        <f t="shared" si="6"/>
        <v>0</v>
      </c>
      <c r="L61" s="457"/>
      <c r="M61" s="328" t="s">
        <v>961</v>
      </c>
      <c r="N61" s="457">
        <v>500000</v>
      </c>
      <c r="O61" s="397">
        <f>N61/120/26</f>
        <v>160.25641025641028</v>
      </c>
      <c r="P61" s="301"/>
    </row>
    <row r="62" spans="1:16" ht="15.75" x14ac:dyDescent="0.25">
      <c r="A62" s="327" t="s">
        <v>948</v>
      </c>
      <c r="B62" s="382">
        <f>576.91*26</f>
        <v>14999.66</v>
      </c>
      <c r="C62" s="382">
        <f t="shared" si="11"/>
        <v>576.91</v>
      </c>
      <c r="D62" s="329">
        <f t="shared" si="9"/>
        <v>62.498583333333336</v>
      </c>
      <c r="E62" s="379"/>
      <c r="F62" s="391"/>
      <c r="G62" s="392"/>
      <c r="H62" s="368"/>
      <c r="I62" s="379"/>
      <c r="J62" s="379"/>
      <c r="K62" s="329">
        <f t="shared" si="6"/>
        <v>0</v>
      </c>
      <c r="L62" s="457"/>
      <c r="M62" s="457"/>
      <c r="N62" s="457"/>
      <c r="O62" s="458"/>
      <c r="P62" s="301"/>
    </row>
    <row r="63" spans="1:16" ht="19.5" thickBot="1" x14ac:dyDescent="0.3">
      <c r="A63" s="302"/>
      <c r="B63" s="304">
        <f>SUM(B38:B62)</f>
        <v>330511.65999999997</v>
      </c>
      <c r="C63" s="304">
        <f>SUM(C38:C62)</f>
        <v>11410.448461538461</v>
      </c>
      <c r="D63" s="330">
        <f>SUM(D38:D62)</f>
        <v>1377.1319166666665</v>
      </c>
      <c r="E63" s="379"/>
      <c r="F63" s="391" t="s">
        <v>941</v>
      </c>
      <c r="G63" s="392"/>
      <c r="H63" s="333"/>
      <c r="I63" s="379">
        <f>SUM(I38:I62)</f>
        <v>5468</v>
      </c>
      <c r="J63" s="374"/>
      <c r="K63" s="374"/>
      <c r="L63" s="375"/>
      <c r="M63" s="375"/>
      <c r="N63" s="375"/>
      <c r="O63" s="296"/>
      <c r="P63" s="389"/>
    </row>
    <row r="64" spans="1:16" ht="34.5" thickBot="1" x14ac:dyDescent="0.35">
      <c r="A64" s="303"/>
      <c r="B64" s="294"/>
      <c r="C64" s="294"/>
      <c r="D64" s="295"/>
      <c r="E64" s="830">
        <f>SUM(F38:F63)</f>
        <v>6843.82</v>
      </c>
      <c r="F64" s="830"/>
      <c r="G64" s="831" t="s">
        <v>920</v>
      </c>
      <c r="H64" s="831"/>
      <c r="I64" s="831"/>
      <c r="J64" s="832">
        <f>SUM(K38:K63)</f>
        <v>0</v>
      </c>
      <c r="K64" s="833"/>
      <c r="L64" s="390"/>
      <c r="M64" s="388" t="s">
        <v>1407</v>
      </c>
      <c r="N64" s="388">
        <v>0</v>
      </c>
      <c r="O64" s="828" t="s">
        <v>1406</v>
      </c>
      <c r="P64" s="829"/>
    </row>
    <row r="65" spans="1:16" ht="15.75" x14ac:dyDescent="0.25">
      <c r="A65" s="834" t="s">
        <v>983</v>
      </c>
      <c r="B65" s="835"/>
      <c r="C65" s="835"/>
      <c r="D65" s="836" t="s">
        <v>921</v>
      </c>
      <c r="E65" s="836"/>
      <c r="F65" s="454" t="s">
        <v>2</v>
      </c>
      <c r="G65" s="454" t="s">
        <v>962</v>
      </c>
      <c r="H65" s="334"/>
      <c r="I65" s="835" t="s">
        <v>922</v>
      </c>
      <c r="J65" s="837"/>
      <c r="K65" s="837"/>
      <c r="L65" s="838" t="s">
        <v>923</v>
      </c>
      <c r="M65" s="839"/>
      <c r="N65" s="387" t="s">
        <v>2</v>
      </c>
      <c r="O65" s="838" t="s">
        <v>924</v>
      </c>
      <c r="P65" s="840"/>
    </row>
    <row r="66" spans="1:16" x14ac:dyDescent="0.25">
      <c r="A66" s="813"/>
      <c r="B66" s="814"/>
      <c r="C66" s="810"/>
      <c r="D66" s="812"/>
      <c r="E66" s="812"/>
      <c r="F66" s="457"/>
      <c r="G66" s="458"/>
      <c r="H66" s="335" t="s">
        <v>925</v>
      </c>
      <c r="I66" s="810"/>
      <c r="J66" s="812"/>
      <c r="K66" s="812"/>
      <c r="L66" s="809"/>
      <c r="M66" s="810"/>
      <c r="N66" s="457"/>
      <c r="O66" s="809"/>
      <c r="P66" s="811"/>
    </row>
    <row r="67" spans="1:16" x14ac:dyDescent="0.25">
      <c r="A67" s="815"/>
      <c r="B67" s="812"/>
      <c r="C67" s="812"/>
      <c r="D67" s="812"/>
      <c r="E67" s="812"/>
      <c r="F67" s="457"/>
      <c r="G67" s="458"/>
      <c r="H67" s="334">
        <v>0</v>
      </c>
      <c r="I67" s="810"/>
      <c r="J67" s="812"/>
      <c r="K67" s="812"/>
      <c r="L67" s="809"/>
      <c r="M67" s="810"/>
      <c r="N67" s="457"/>
      <c r="O67" s="809"/>
      <c r="P67" s="811"/>
    </row>
    <row r="68" spans="1:16" ht="15.75" thickBot="1" x14ac:dyDescent="0.3">
      <c r="A68" s="816"/>
      <c r="B68" s="817"/>
      <c r="C68" s="817"/>
      <c r="D68" s="817"/>
      <c r="E68" s="817"/>
      <c r="F68" s="455"/>
      <c r="G68" s="456"/>
      <c r="H68" s="398" t="s">
        <v>926</v>
      </c>
      <c r="I68" s="818"/>
      <c r="J68" s="817"/>
      <c r="K68" s="817"/>
      <c r="L68" s="819"/>
      <c r="M68" s="818"/>
      <c r="N68" s="455"/>
      <c r="O68" s="819"/>
      <c r="P68" s="820"/>
    </row>
  </sheetData>
  <mergeCells count="58">
    <mergeCell ref="A68:C68"/>
    <mergeCell ref="D68:E68"/>
    <mergeCell ref="I68:K68"/>
    <mergeCell ref="L68:M68"/>
    <mergeCell ref="O68:P68"/>
    <mergeCell ref="A67:C67"/>
    <mergeCell ref="D67:E67"/>
    <mergeCell ref="I67:K67"/>
    <mergeCell ref="L67:M67"/>
    <mergeCell ref="O67:P67"/>
    <mergeCell ref="A66:C66"/>
    <mergeCell ref="D66:E66"/>
    <mergeCell ref="I66:K66"/>
    <mergeCell ref="L66:M66"/>
    <mergeCell ref="O66:P66"/>
    <mergeCell ref="E64:F64"/>
    <mergeCell ref="G64:I64"/>
    <mergeCell ref="J64:K64"/>
    <mergeCell ref="O64:P64"/>
    <mergeCell ref="A65:C65"/>
    <mergeCell ref="D65:E65"/>
    <mergeCell ref="I65:K65"/>
    <mergeCell ref="L65:M65"/>
    <mergeCell ref="O65:P65"/>
    <mergeCell ref="A36:C36"/>
    <mergeCell ref="D36:G36"/>
    <mergeCell ref="H36:K36"/>
    <mergeCell ref="F37:G37"/>
    <mergeCell ref="M39:P39"/>
    <mergeCell ref="O29:P29"/>
    <mergeCell ref="E29:F29"/>
    <mergeCell ref="G29:I29"/>
    <mergeCell ref="J29:K29"/>
    <mergeCell ref="A30:C30"/>
    <mergeCell ref="D30:E30"/>
    <mergeCell ref="I30:K30"/>
    <mergeCell ref="L30:M30"/>
    <mergeCell ref="O30:P30"/>
    <mergeCell ref="A1:C1"/>
    <mergeCell ref="D1:G1"/>
    <mergeCell ref="H1:K1"/>
    <mergeCell ref="F2:G2"/>
    <mergeCell ref="M4:P4"/>
    <mergeCell ref="A33:C33"/>
    <mergeCell ref="D33:E33"/>
    <mergeCell ref="I33:K33"/>
    <mergeCell ref="L33:M33"/>
    <mergeCell ref="O33:P33"/>
    <mergeCell ref="A31:C31"/>
    <mergeCell ref="D31:E31"/>
    <mergeCell ref="A32:C32"/>
    <mergeCell ref="D32:E32"/>
    <mergeCell ref="I32:K32"/>
    <mergeCell ref="L32:M32"/>
    <mergeCell ref="O32:P32"/>
    <mergeCell ref="I31:K31"/>
    <mergeCell ref="L31:M31"/>
    <mergeCell ref="O31:P31"/>
  </mergeCells>
  <pageMargins left="0" right="0" top="0" bottom="0" header="0.3" footer="0.3"/>
  <pageSetup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1"/>
  <sheetViews>
    <sheetView workbookViewId="0">
      <selection activeCell="I6" sqref="I6"/>
    </sheetView>
  </sheetViews>
  <sheetFormatPr defaultRowHeight="15" x14ac:dyDescent="0.25"/>
  <cols>
    <col min="1" max="1" width="3" customWidth="1"/>
    <col min="2" max="2" width="15.85546875" customWidth="1"/>
    <col min="3" max="3" width="20.28515625" customWidth="1"/>
    <col min="4" max="4" width="15.85546875" customWidth="1"/>
    <col min="5" max="5" width="17.42578125" customWidth="1"/>
    <col min="6" max="6" width="22.85546875" customWidth="1"/>
  </cols>
  <sheetData>
    <row r="1" spans="2:6" ht="25.5" customHeight="1" thickBot="1" x14ac:dyDescent="0.45">
      <c r="B1" s="841" t="s">
        <v>1492</v>
      </c>
      <c r="C1" s="841"/>
      <c r="D1" s="841"/>
      <c r="E1" s="841"/>
      <c r="F1" s="841"/>
    </row>
    <row r="2" spans="2:6" ht="29.25" thickBot="1" x14ac:dyDescent="0.5">
      <c r="B2" s="535" t="s">
        <v>1477</v>
      </c>
      <c r="C2" s="535" t="s">
        <v>1476</v>
      </c>
      <c r="D2" s="535" t="s">
        <v>275</v>
      </c>
      <c r="E2" s="535" t="s">
        <v>1475</v>
      </c>
      <c r="F2" s="535" t="s">
        <v>897</v>
      </c>
    </row>
    <row r="3" spans="2:6" ht="18.75" x14ac:dyDescent="0.3">
      <c r="B3" s="112"/>
      <c r="C3" s="534"/>
      <c r="D3" s="534"/>
      <c r="E3" s="534"/>
      <c r="F3" s="36" t="s">
        <v>911</v>
      </c>
    </row>
    <row r="4" spans="2:6" ht="18.75" x14ac:dyDescent="0.3">
      <c r="B4" s="110"/>
      <c r="C4" s="3"/>
      <c r="D4" s="3"/>
      <c r="E4" s="3"/>
      <c r="F4" s="536" t="s">
        <v>1478</v>
      </c>
    </row>
    <row r="5" spans="2:6" ht="18.75" x14ac:dyDescent="0.3">
      <c r="B5" s="110"/>
      <c r="C5" s="3"/>
      <c r="D5" s="3"/>
      <c r="E5" s="3"/>
      <c r="F5" s="536" t="s">
        <v>1479</v>
      </c>
    </row>
    <row r="6" spans="2:6" ht="18.75" x14ac:dyDescent="0.3">
      <c r="B6" s="110"/>
      <c r="C6" s="3"/>
      <c r="D6" s="3"/>
      <c r="E6" s="3"/>
      <c r="F6" s="536" t="s">
        <v>938</v>
      </c>
    </row>
    <row r="7" spans="2:6" ht="18.75" x14ac:dyDescent="0.3">
      <c r="B7" s="110"/>
      <c r="C7" s="3"/>
      <c r="D7" s="3"/>
      <c r="E7" s="3"/>
      <c r="F7" s="536" t="s">
        <v>1167</v>
      </c>
    </row>
    <row r="8" spans="2:6" ht="18.75" x14ac:dyDescent="0.3">
      <c r="B8" s="110"/>
      <c r="C8" s="3"/>
      <c r="D8" s="3"/>
      <c r="E8" s="3"/>
      <c r="F8" s="536" t="s">
        <v>1480</v>
      </c>
    </row>
    <row r="9" spans="2:6" ht="18.75" x14ac:dyDescent="0.3">
      <c r="B9" s="110"/>
      <c r="C9" s="3"/>
      <c r="D9" s="3"/>
      <c r="E9" s="3"/>
      <c r="F9" s="536" t="s">
        <v>909</v>
      </c>
    </row>
    <row r="10" spans="2:6" ht="18.75" x14ac:dyDescent="0.3">
      <c r="B10" s="110"/>
      <c r="C10" s="3"/>
      <c r="D10" s="3"/>
      <c r="E10" s="3"/>
      <c r="F10" s="536" t="s">
        <v>1481</v>
      </c>
    </row>
    <row r="11" spans="2:6" ht="18.75" x14ac:dyDescent="0.3">
      <c r="B11" s="110"/>
      <c r="C11" s="3"/>
      <c r="D11" s="3"/>
      <c r="E11" s="3"/>
      <c r="F11" s="536" t="s">
        <v>1489</v>
      </c>
    </row>
    <row r="12" spans="2:6" ht="18.75" x14ac:dyDescent="0.3">
      <c r="B12" s="110"/>
      <c r="C12" s="3"/>
      <c r="D12" s="3"/>
      <c r="E12" s="3"/>
      <c r="F12" s="536" t="s">
        <v>522</v>
      </c>
    </row>
    <row r="13" spans="2:6" ht="18.75" x14ac:dyDescent="0.3">
      <c r="B13" s="110"/>
      <c r="C13" s="3"/>
      <c r="D13" s="3"/>
      <c r="E13" s="3"/>
      <c r="F13" s="536" t="s">
        <v>1490</v>
      </c>
    </row>
    <row r="14" spans="2:6" ht="18.75" x14ac:dyDescent="0.3">
      <c r="B14" s="110"/>
      <c r="C14" s="3"/>
      <c r="D14" s="3"/>
      <c r="E14" s="3"/>
      <c r="F14" s="536" t="s">
        <v>1491</v>
      </c>
    </row>
    <row r="15" spans="2:6" ht="18.75" x14ac:dyDescent="0.3">
      <c r="B15" s="110"/>
      <c r="C15" s="3"/>
      <c r="D15" s="3"/>
      <c r="E15" s="3"/>
      <c r="F15" s="536" t="s">
        <v>1482</v>
      </c>
    </row>
    <row r="16" spans="2:6" ht="18.75" x14ac:dyDescent="0.3">
      <c r="B16" s="110"/>
      <c r="C16" s="3"/>
      <c r="D16" s="3"/>
      <c r="E16" s="3"/>
      <c r="F16" s="536" t="s">
        <v>1483</v>
      </c>
    </row>
    <row r="17" spans="2:6" ht="18.75" x14ac:dyDescent="0.3">
      <c r="B17" s="110"/>
      <c r="C17" s="3"/>
      <c r="D17" s="3"/>
      <c r="E17" s="3"/>
      <c r="F17" s="536" t="s">
        <v>1484</v>
      </c>
    </row>
    <row r="18" spans="2:6" ht="18.75" x14ac:dyDescent="0.3">
      <c r="B18" s="110"/>
      <c r="C18" s="3"/>
      <c r="D18" s="3"/>
      <c r="E18" s="3"/>
      <c r="F18" s="536" t="s">
        <v>910</v>
      </c>
    </row>
    <row r="19" spans="2:6" ht="18.75" x14ac:dyDescent="0.3">
      <c r="B19" s="110"/>
      <c r="C19" s="3"/>
      <c r="D19" s="3"/>
      <c r="E19" s="3"/>
      <c r="F19" s="536" t="s">
        <v>906</v>
      </c>
    </row>
    <row r="20" spans="2:6" ht="18.75" x14ac:dyDescent="0.3">
      <c r="B20" s="110"/>
      <c r="C20" s="3"/>
      <c r="D20" s="3"/>
      <c r="E20" s="3"/>
      <c r="F20" s="536" t="s">
        <v>1485</v>
      </c>
    </row>
    <row r="21" spans="2:6" ht="18.75" x14ac:dyDescent="0.3">
      <c r="B21" s="110"/>
      <c r="C21" s="3"/>
      <c r="D21" s="3"/>
      <c r="E21" s="3"/>
      <c r="F21" s="536" t="s">
        <v>1486</v>
      </c>
    </row>
    <row r="22" spans="2:6" ht="18.75" x14ac:dyDescent="0.3">
      <c r="B22" s="110"/>
      <c r="C22" s="3"/>
      <c r="D22" s="3"/>
      <c r="E22" s="3"/>
      <c r="F22" s="536" t="s">
        <v>937</v>
      </c>
    </row>
    <row r="23" spans="2:6" ht="18.75" x14ac:dyDescent="0.3">
      <c r="B23" s="110"/>
      <c r="C23" s="3"/>
      <c r="D23" s="3"/>
      <c r="E23" s="3"/>
      <c r="F23" s="536" t="s">
        <v>934</v>
      </c>
    </row>
    <row r="24" spans="2:6" ht="18.75" x14ac:dyDescent="0.3">
      <c r="B24" s="110"/>
      <c r="C24" s="3"/>
      <c r="D24" s="3"/>
      <c r="E24" s="3"/>
      <c r="F24" s="536" t="s">
        <v>1430</v>
      </c>
    </row>
    <row r="25" spans="2:6" ht="18.75" x14ac:dyDescent="0.3">
      <c r="B25" s="110"/>
      <c r="C25" s="3"/>
      <c r="D25" s="3"/>
      <c r="E25" s="3"/>
      <c r="F25" s="536" t="s">
        <v>1487</v>
      </c>
    </row>
    <row r="26" spans="2:6" ht="18.75" x14ac:dyDescent="0.3">
      <c r="B26" s="110"/>
      <c r="C26" s="3"/>
      <c r="D26" s="3"/>
      <c r="E26" s="3"/>
      <c r="F26" s="536" t="s">
        <v>928</v>
      </c>
    </row>
    <row r="27" spans="2:6" ht="18.75" x14ac:dyDescent="0.3">
      <c r="B27" s="110"/>
      <c r="C27" s="3"/>
      <c r="D27" s="3"/>
      <c r="E27" s="3"/>
      <c r="F27" s="536" t="s">
        <v>1234</v>
      </c>
    </row>
    <row r="28" spans="2:6" ht="18.75" x14ac:dyDescent="0.3">
      <c r="B28" s="110"/>
      <c r="C28" s="3"/>
      <c r="D28" s="3"/>
      <c r="E28" s="3"/>
      <c r="F28" s="536" t="s">
        <v>1159</v>
      </c>
    </row>
    <row r="29" spans="2:6" ht="18.75" x14ac:dyDescent="0.3">
      <c r="B29" s="110"/>
      <c r="C29" s="3"/>
      <c r="D29" s="3"/>
      <c r="E29" s="3"/>
      <c r="F29" s="536" t="s">
        <v>1352</v>
      </c>
    </row>
    <row r="30" spans="2:6" ht="18.75" x14ac:dyDescent="0.3">
      <c r="B30" s="110"/>
      <c r="C30" s="3"/>
      <c r="D30" s="3"/>
      <c r="E30" s="3"/>
      <c r="F30" s="536" t="s">
        <v>1353</v>
      </c>
    </row>
    <row r="31" spans="2:6" ht="18.75" x14ac:dyDescent="0.3">
      <c r="B31" s="110"/>
      <c r="C31" s="3"/>
      <c r="D31" s="3"/>
      <c r="E31" s="3"/>
      <c r="F31" s="536" t="s">
        <v>932</v>
      </c>
    </row>
    <row r="32" spans="2:6" ht="18.75" x14ac:dyDescent="0.3">
      <c r="B32" s="110"/>
      <c r="C32" s="3"/>
      <c r="D32" s="3"/>
      <c r="E32" s="3"/>
      <c r="F32" s="536" t="s">
        <v>1488</v>
      </c>
    </row>
    <row r="33" spans="2:6" ht="18.75" x14ac:dyDescent="0.3">
      <c r="B33" s="110"/>
      <c r="C33" s="3"/>
      <c r="D33" s="3"/>
      <c r="E33" s="3"/>
      <c r="F33" s="536" t="s">
        <v>1493</v>
      </c>
    </row>
    <row r="34" spans="2:6" x14ac:dyDescent="0.25">
      <c r="B34" s="110"/>
      <c r="C34" s="3"/>
      <c r="D34" s="3"/>
      <c r="E34" s="3"/>
      <c r="F34" s="17"/>
    </row>
    <row r="35" spans="2:6" x14ac:dyDescent="0.25">
      <c r="B35" s="110"/>
      <c r="C35" s="3"/>
      <c r="D35" s="3"/>
      <c r="E35" s="3"/>
      <c r="F35" s="17"/>
    </row>
    <row r="36" spans="2:6" x14ac:dyDescent="0.25">
      <c r="B36" s="110"/>
      <c r="C36" s="3"/>
      <c r="D36" s="3"/>
      <c r="E36" s="3"/>
      <c r="F36" s="17"/>
    </row>
    <row r="37" spans="2:6" x14ac:dyDescent="0.25">
      <c r="B37" s="110"/>
      <c r="C37" s="3"/>
      <c r="D37" s="3"/>
      <c r="E37" s="3"/>
      <c r="F37" s="17"/>
    </row>
    <row r="38" spans="2:6" x14ac:dyDescent="0.25">
      <c r="B38" s="110"/>
      <c r="C38" s="3"/>
      <c r="D38" s="3"/>
      <c r="E38" s="3"/>
      <c r="F38" s="17"/>
    </row>
    <row r="39" spans="2:6" x14ac:dyDescent="0.25">
      <c r="B39" s="110"/>
      <c r="C39" s="3"/>
      <c r="D39" s="3"/>
      <c r="E39" s="3"/>
      <c r="F39" s="17"/>
    </row>
    <row r="40" spans="2:6" x14ac:dyDescent="0.25">
      <c r="B40" s="110"/>
      <c r="C40" s="3"/>
      <c r="D40" s="3"/>
      <c r="E40" s="3"/>
      <c r="F40" s="17"/>
    </row>
    <row r="41" spans="2:6" ht="15.75" thickBot="1" x14ac:dyDescent="0.3">
      <c r="B41" s="111"/>
      <c r="C41" s="12"/>
      <c r="D41" s="12"/>
      <c r="E41" s="12"/>
      <c r="F41" s="10"/>
    </row>
  </sheetData>
  <mergeCells count="1">
    <mergeCell ref="B1:F1"/>
  </mergeCells>
  <pageMargins left="0.2" right="0" top="0" bottom="0.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"/>
  <sheetViews>
    <sheetView zoomScaleNormal="100" zoomScalePageLayoutView="85" workbookViewId="0">
      <pane ySplit="3" topLeftCell="A4" activePane="bottomLeft" state="frozen"/>
      <selection pane="bottomLeft" activeCell="A5" sqref="A5"/>
    </sheetView>
  </sheetViews>
  <sheetFormatPr defaultRowHeight="15" x14ac:dyDescent="0.25"/>
  <cols>
    <col min="1" max="1" width="19.28515625" style="47" bestFit="1" customWidth="1"/>
    <col min="2" max="2" width="20.85546875" style="168" bestFit="1" customWidth="1"/>
    <col min="3" max="3" width="22.42578125" style="47" bestFit="1" customWidth="1"/>
    <col min="4" max="4" width="12" style="48" customWidth="1"/>
    <col min="5" max="5" width="13.5703125" style="48" customWidth="1"/>
    <col min="6" max="6" width="12" style="216" customWidth="1"/>
    <col min="7" max="7" width="16.42578125" style="47" bestFit="1" customWidth="1"/>
    <col min="8" max="8" width="53.5703125" style="47" bestFit="1" customWidth="1"/>
    <col min="9" max="9" width="22.42578125" bestFit="1" customWidth="1"/>
    <col min="12" max="12" width="25" bestFit="1" customWidth="1"/>
  </cols>
  <sheetData>
    <row r="1" spans="1:12" ht="43.5" customHeight="1" thickBot="1" x14ac:dyDescent="0.45">
      <c r="A1" s="584" t="s">
        <v>183</v>
      </c>
      <c r="B1" s="584"/>
      <c r="C1" s="584"/>
      <c r="D1" s="584"/>
      <c r="E1" s="584"/>
      <c r="F1" s="584"/>
      <c r="G1" s="584"/>
      <c r="H1" s="584"/>
      <c r="K1" s="97" t="s">
        <v>2</v>
      </c>
      <c r="L1" s="98" t="s">
        <v>414</v>
      </c>
    </row>
    <row r="2" spans="1:12" ht="20.25" customHeight="1" x14ac:dyDescent="0.3">
      <c r="A2" s="585" t="s">
        <v>182</v>
      </c>
      <c r="B2" s="585" t="s">
        <v>181</v>
      </c>
      <c r="C2" s="587" t="s">
        <v>128</v>
      </c>
      <c r="D2" s="591" t="s">
        <v>180</v>
      </c>
      <c r="E2" s="591" t="s">
        <v>638</v>
      </c>
      <c r="F2" s="593" t="s">
        <v>832</v>
      </c>
      <c r="G2" s="587" t="s">
        <v>179</v>
      </c>
      <c r="H2" s="589" t="s">
        <v>178</v>
      </c>
      <c r="K2" s="83">
        <v>200</v>
      </c>
      <c r="L2" s="62" t="s">
        <v>416</v>
      </c>
    </row>
    <row r="3" spans="1:12" ht="19.5" customHeight="1" thickBot="1" x14ac:dyDescent="0.35">
      <c r="A3" s="586"/>
      <c r="B3" s="586"/>
      <c r="C3" s="588"/>
      <c r="D3" s="592"/>
      <c r="E3" s="592"/>
      <c r="F3" s="594"/>
      <c r="G3" s="588"/>
      <c r="H3" s="590"/>
      <c r="K3" s="84">
        <v>3000</v>
      </c>
      <c r="L3" s="56" t="s">
        <v>14</v>
      </c>
    </row>
    <row r="4" spans="1:12" ht="18.75" x14ac:dyDescent="0.3">
      <c r="A4" s="66" t="s">
        <v>177</v>
      </c>
      <c r="B4" s="165" t="s">
        <v>166</v>
      </c>
      <c r="C4" s="65" t="s">
        <v>176</v>
      </c>
      <c r="D4" s="64">
        <v>38</v>
      </c>
      <c r="E4" s="64"/>
      <c r="F4" s="210"/>
      <c r="G4" s="63" t="s">
        <v>175</v>
      </c>
      <c r="H4" s="62"/>
      <c r="K4" s="84">
        <v>6000</v>
      </c>
      <c r="L4" s="56" t="s">
        <v>417</v>
      </c>
    </row>
    <row r="5" spans="1:12" ht="18.75" x14ac:dyDescent="0.3">
      <c r="A5" s="60" t="s">
        <v>174</v>
      </c>
      <c r="B5" s="164" t="s">
        <v>154</v>
      </c>
      <c r="C5" s="59" t="s">
        <v>173</v>
      </c>
      <c r="D5" s="61">
        <v>360</v>
      </c>
      <c r="E5" s="61"/>
      <c r="F5" s="211"/>
      <c r="G5" s="57" t="s">
        <v>172</v>
      </c>
      <c r="H5" s="56" t="s">
        <v>171</v>
      </c>
      <c r="K5" s="84">
        <v>200</v>
      </c>
      <c r="L5" s="56" t="s">
        <v>418</v>
      </c>
    </row>
    <row r="6" spans="1:12" ht="18.75" x14ac:dyDescent="0.3">
      <c r="A6" s="60" t="s">
        <v>170</v>
      </c>
      <c r="B6" s="164" t="s">
        <v>169</v>
      </c>
      <c r="C6" s="59"/>
      <c r="D6" s="61"/>
      <c r="E6" s="61"/>
      <c r="F6" s="211">
        <v>191</v>
      </c>
      <c r="G6" s="57" t="s">
        <v>168</v>
      </c>
      <c r="H6" s="56" t="s">
        <v>137</v>
      </c>
      <c r="K6" s="84">
        <v>400</v>
      </c>
      <c r="L6" s="56" t="s">
        <v>419</v>
      </c>
    </row>
    <row r="7" spans="1:12" ht="18.75" x14ac:dyDescent="0.3">
      <c r="A7" s="60" t="s">
        <v>167</v>
      </c>
      <c r="B7" s="164" t="s">
        <v>166</v>
      </c>
      <c r="C7" s="59" t="s">
        <v>165</v>
      </c>
      <c r="D7" s="61">
        <v>200</v>
      </c>
      <c r="E7" s="61"/>
      <c r="F7" s="211"/>
      <c r="G7" s="57"/>
      <c r="H7" s="56" t="s">
        <v>164</v>
      </c>
      <c r="K7" s="84">
        <v>700</v>
      </c>
      <c r="L7" s="56" t="s">
        <v>17</v>
      </c>
    </row>
    <row r="8" spans="1:12" ht="18.75" x14ac:dyDescent="0.3">
      <c r="A8" s="60" t="s">
        <v>163</v>
      </c>
      <c r="B8" s="164" t="s">
        <v>160</v>
      </c>
      <c r="C8" s="59"/>
      <c r="D8" s="61"/>
      <c r="E8" s="61"/>
      <c r="F8" s="211"/>
      <c r="G8" s="57" t="s">
        <v>162</v>
      </c>
      <c r="H8" s="56" t="s">
        <v>137</v>
      </c>
      <c r="K8" s="84">
        <v>7400</v>
      </c>
      <c r="L8" s="56" t="s">
        <v>10</v>
      </c>
    </row>
    <row r="9" spans="1:12" ht="18.75" x14ac:dyDescent="0.3">
      <c r="A9" s="60" t="s">
        <v>161</v>
      </c>
      <c r="B9" s="164" t="s">
        <v>160</v>
      </c>
      <c r="C9" s="59"/>
      <c r="D9" s="61"/>
      <c r="E9" s="61"/>
      <c r="F9" s="211"/>
      <c r="G9" s="57" t="s">
        <v>159</v>
      </c>
      <c r="H9" s="56" t="s">
        <v>137</v>
      </c>
      <c r="K9" s="84">
        <v>500</v>
      </c>
      <c r="L9" s="56" t="s">
        <v>272</v>
      </c>
    </row>
    <row r="10" spans="1:12" ht="18.75" x14ac:dyDescent="0.3">
      <c r="A10" s="60" t="s">
        <v>158</v>
      </c>
      <c r="B10" s="164" t="s">
        <v>642</v>
      </c>
      <c r="C10" s="59" t="s">
        <v>153</v>
      </c>
      <c r="D10" s="61">
        <v>70</v>
      </c>
      <c r="E10" s="61">
        <v>19</v>
      </c>
      <c r="F10" s="211"/>
      <c r="G10" s="57" t="s">
        <v>157</v>
      </c>
      <c r="H10" s="56" t="s">
        <v>156</v>
      </c>
      <c r="K10" s="84">
        <v>7000</v>
      </c>
      <c r="L10" s="56" t="s">
        <v>267</v>
      </c>
    </row>
    <row r="11" spans="1:12" ht="18.75" x14ac:dyDescent="0.3">
      <c r="A11" s="60" t="s">
        <v>155</v>
      </c>
      <c r="B11" s="164" t="s">
        <v>154</v>
      </c>
      <c r="C11" s="59" t="s">
        <v>153</v>
      </c>
      <c r="D11" s="61"/>
      <c r="E11" s="61"/>
      <c r="F11" s="211"/>
      <c r="G11" s="57" t="s">
        <v>152</v>
      </c>
      <c r="H11" s="56" t="s">
        <v>151</v>
      </c>
      <c r="K11" s="84">
        <v>300</v>
      </c>
      <c r="L11" s="56" t="s">
        <v>270</v>
      </c>
    </row>
    <row r="12" spans="1:12" ht="18.75" x14ac:dyDescent="0.3">
      <c r="A12" s="60" t="s">
        <v>150</v>
      </c>
      <c r="B12" s="164"/>
      <c r="C12" s="59"/>
      <c r="D12" s="61"/>
      <c r="E12" s="61"/>
      <c r="F12" s="211"/>
      <c r="G12" s="57" t="s">
        <v>149</v>
      </c>
      <c r="H12" s="56" t="s">
        <v>148</v>
      </c>
      <c r="K12" s="84">
        <v>1700</v>
      </c>
      <c r="L12" s="56" t="s">
        <v>269</v>
      </c>
    </row>
    <row r="13" spans="1:12" ht="18.75" x14ac:dyDescent="0.3">
      <c r="A13" s="60" t="s">
        <v>147</v>
      </c>
      <c r="B13" s="164" t="s">
        <v>146</v>
      </c>
      <c r="C13" s="59" t="s">
        <v>146</v>
      </c>
      <c r="D13" s="61"/>
      <c r="E13" s="61"/>
      <c r="F13" s="211"/>
      <c r="G13" s="57" t="s">
        <v>145</v>
      </c>
      <c r="H13" s="56" t="s">
        <v>137</v>
      </c>
      <c r="K13" s="84">
        <v>700</v>
      </c>
      <c r="L13" s="56" t="s">
        <v>420</v>
      </c>
    </row>
    <row r="14" spans="1:12" ht="18.75" x14ac:dyDescent="0.3">
      <c r="A14" s="60" t="s">
        <v>144</v>
      </c>
      <c r="B14" s="164" t="s">
        <v>143</v>
      </c>
      <c r="C14" s="59" t="s">
        <v>715</v>
      </c>
      <c r="D14" s="61"/>
      <c r="E14" s="61"/>
      <c r="F14" s="211"/>
      <c r="G14" s="57" t="s">
        <v>142</v>
      </c>
      <c r="H14" s="56" t="s">
        <v>141</v>
      </c>
      <c r="K14" s="84">
        <v>3400</v>
      </c>
      <c r="L14" s="56" t="s">
        <v>20</v>
      </c>
    </row>
    <row r="15" spans="1:12" ht="18.75" x14ac:dyDescent="0.3">
      <c r="A15" s="60" t="s">
        <v>140</v>
      </c>
      <c r="B15" s="164" t="s">
        <v>139</v>
      </c>
      <c r="C15" s="59"/>
      <c r="D15" s="61"/>
      <c r="E15" s="61"/>
      <c r="F15" s="211"/>
      <c r="G15" s="57" t="s">
        <v>138</v>
      </c>
      <c r="H15" s="56" t="s">
        <v>137</v>
      </c>
      <c r="K15" s="84">
        <v>12000</v>
      </c>
      <c r="L15" s="56" t="s">
        <v>417</v>
      </c>
    </row>
    <row r="16" spans="1:12" ht="18.75" x14ac:dyDescent="0.3">
      <c r="A16" s="134" t="s">
        <v>255</v>
      </c>
      <c r="B16" s="164" t="s">
        <v>256</v>
      </c>
      <c r="C16" s="59" t="s">
        <v>257</v>
      </c>
      <c r="D16" s="61"/>
      <c r="E16" s="61"/>
      <c r="F16" s="211"/>
      <c r="G16" s="57" t="s">
        <v>258</v>
      </c>
      <c r="H16" s="56" t="s">
        <v>259</v>
      </c>
      <c r="K16" s="84">
        <v>200</v>
      </c>
      <c r="L16" s="56" t="s">
        <v>421</v>
      </c>
    </row>
    <row r="17" spans="1:12" ht="18.75" x14ac:dyDescent="0.3">
      <c r="A17" s="60" t="s">
        <v>260</v>
      </c>
      <c r="B17" s="164" t="s">
        <v>262</v>
      </c>
      <c r="C17" s="59" t="s">
        <v>261</v>
      </c>
      <c r="D17" s="61">
        <v>31</v>
      </c>
      <c r="E17" s="61"/>
      <c r="F17" s="211"/>
      <c r="G17" s="57" t="s">
        <v>553</v>
      </c>
      <c r="H17" s="56" t="s">
        <v>137</v>
      </c>
      <c r="K17" s="84">
        <v>1500</v>
      </c>
      <c r="L17" s="56" t="s">
        <v>415</v>
      </c>
    </row>
    <row r="18" spans="1:12" ht="18.75" x14ac:dyDescent="0.3">
      <c r="A18" s="60" t="s">
        <v>263</v>
      </c>
      <c r="B18" s="164" t="s">
        <v>262</v>
      </c>
      <c r="C18" s="59" t="s">
        <v>261</v>
      </c>
      <c r="D18" s="61">
        <v>31.25</v>
      </c>
      <c r="E18" s="61"/>
      <c r="F18" s="211">
        <v>217</v>
      </c>
      <c r="G18" s="57" t="s">
        <v>635</v>
      </c>
      <c r="H18" s="56" t="s">
        <v>137</v>
      </c>
      <c r="K18" s="84">
        <v>4900</v>
      </c>
      <c r="L18" s="56" t="s">
        <v>422</v>
      </c>
    </row>
    <row r="19" spans="1:12" ht="18.75" x14ac:dyDescent="0.3">
      <c r="A19" s="60" t="s">
        <v>278</v>
      </c>
      <c r="B19" s="164"/>
      <c r="C19" s="59"/>
      <c r="D19" s="61"/>
      <c r="E19" s="61"/>
      <c r="F19" s="211"/>
      <c r="G19" s="57" t="s">
        <v>279</v>
      </c>
      <c r="H19" s="56"/>
      <c r="K19" s="84">
        <v>400</v>
      </c>
      <c r="L19" s="56" t="s">
        <v>423</v>
      </c>
    </row>
    <row r="20" spans="1:12" ht="18.75" x14ac:dyDescent="0.3">
      <c r="A20" s="60" t="s">
        <v>454</v>
      </c>
      <c r="B20" s="164"/>
      <c r="C20" s="59"/>
      <c r="D20" s="61"/>
      <c r="E20" s="61"/>
      <c r="F20" s="211"/>
      <c r="G20" s="57" t="s">
        <v>455</v>
      </c>
      <c r="H20" s="56" t="s">
        <v>538</v>
      </c>
      <c r="K20" s="84">
        <v>500</v>
      </c>
      <c r="L20" s="56" t="s">
        <v>426</v>
      </c>
    </row>
    <row r="21" spans="1:12" ht="18.75" x14ac:dyDescent="0.3">
      <c r="A21" s="60" t="s">
        <v>490</v>
      </c>
      <c r="B21" s="164" t="s">
        <v>268</v>
      </c>
      <c r="C21" s="59"/>
      <c r="D21" s="61"/>
      <c r="E21" s="61"/>
      <c r="F21" s="211"/>
      <c r="G21" s="57" t="s">
        <v>489</v>
      </c>
      <c r="H21" s="56" t="s">
        <v>137</v>
      </c>
      <c r="K21" s="84">
        <v>300</v>
      </c>
      <c r="L21" s="56" t="s">
        <v>424</v>
      </c>
    </row>
    <row r="22" spans="1:12" ht="18.75" x14ac:dyDescent="0.3">
      <c r="A22" s="60" t="s">
        <v>496</v>
      </c>
      <c r="B22" s="164" t="s">
        <v>499</v>
      </c>
      <c r="C22" s="59"/>
      <c r="D22" s="61"/>
      <c r="E22" s="61"/>
      <c r="F22" s="211"/>
      <c r="G22" s="57" t="s">
        <v>497</v>
      </c>
      <c r="H22" s="56" t="s">
        <v>501</v>
      </c>
      <c r="K22" s="84">
        <v>500</v>
      </c>
      <c r="L22" s="56" t="s">
        <v>425</v>
      </c>
    </row>
    <row r="23" spans="1:12" ht="18.75" x14ac:dyDescent="0.3">
      <c r="A23" s="60" t="s">
        <v>496</v>
      </c>
      <c r="B23" s="164" t="s">
        <v>500</v>
      </c>
      <c r="C23" s="59"/>
      <c r="D23" s="61"/>
      <c r="E23" s="61"/>
      <c r="F23" s="211"/>
      <c r="G23" s="57" t="s">
        <v>498</v>
      </c>
      <c r="H23" s="56" t="s">
        <v>501</v>
      </c>
      <c r="K23" s="84">
        <v>2700</v>
      </c>
      <c r="L23" s="56" t="s">
        <v>427</v>
      </c>
    </row>
    <row r="24" spans="1:12" ht="18.75" x14ac:dyDescent="0.3">
      <c r="A24" s="60" t="s">
        <v>513</v>
      </c>
      <c r="B24" s="164"/>
      <c r="C24" s="59" t="s">
        <v>256</v>
      </c>
      <c r="D24" s="61">
        <v>9.6</v>
      </c>
      <c r="E24" s="61"/>
      <c r="F24" s="211"/>
      <c r="G24" s="57" t="s">
        <v>514</v>
      </c>
      <c r="H24" s="56" t="s">
        <v>137</v>
      </c>
      <c r="K24" s="84">
        <v>800</v>
      </c>
      <c r="L24" s="56" t="s">
        <v>428</v>
      </c>
    </row>
    <row r="25" spans="1:12" ht="18.75" x14ac:dyDescent="0.3">
      <c r="A25" s="60" t="s">
        <v>388</v>
      </c>
      <c r="B25" s="164" t="s">
        <v>520</v>
      </c>
      <c r="C25" s="59"/>
      <c r="D25" s="61"/>
      <c r="E25" s="61"/>
      <c r="F25" s="211"/>
      <c r="G25" s="57" t="s">
        <v>521</v>
      </c>
      <c r="H25" s="56" t="s">
        <v>137</v>
      </c>
      <c r="K25" s="84">
        <v>1800</v>
      </c>
      <c r="L25" s="56" t="s">
        <v>429</v>
      </c>
    </row>
    <row r="26" spans="1:12" ht="18.75" x14ac:dyDescent="0.3">
      <c r="A26" s="566" t="s">
        <v>532</v>
      </c>
      <c r="B26" s="568" t="s">
        <v>520</v>
      </c>
      <c r="C26" s="574" t="s">
        <v>535</v>
      </c>
      <c r="D26" s="576"/>
      <c r="E26" s="127"/>
      <c r="F26" s="212"/>
      <c r="G26" s="115" t="s">
        <v>533</v>
      </c>
      <c r="H26" s="572" t="s">
        <v>534</v>
      </c>
      <c r="K26" s="84">
        <v>400</v>
      </c>
      <c r="L26" s="56"/>
    </row>
    <row r="27" spans="1:12" ht="18.75" x14ac:dyDescent="0.3">
      <c r="A27" s="567"/>
      <c r="B27" s="569"/>
      <c r="C27" s="575"/>
      <c r="D27" s="577"/>
      <c r="E27" s="128"/>
      <c r="F27" s="213"/>
      <c r="G27" s="115" t="s">
        <v>536</v>
      </c>
      <c r="H27" s="573"/>
      <c r="K27" s="84">
        <v>200</v>
      </c>
      <c r="L27" s="56"/>
    </row>
    <row r="28" spans="1:12" ht="19.5" thickBot="1" x14ac:dyDescent="0.35">
      <c r="A28" s="566" t="s">
        <v>549</v>
      </c>
      <c r="B28" s="568" t="s">
        <v>550</v>
      </c>
      <c r="C28" s="578" t="s">
        <v>1095</v>
      </c>
      <c r="D28" s="579"/>
      <c r="E28" s="579"/>
      <c r="F28" s="580"/>
      <c r="G28" s="57" t="s">
        <v>551</v>
      </c>
      <c r="H28" s="570" t="s">
        <v>137</v>
      </c>
      <c r="K28" s="99">
        <v>400</v>
      </c>
      <c r="L28" s="51"/>
    </row>
    <row r="29" spans="1:12" ht="19.5" customHeight="1" x14ac:dyDescent="0.3">
      <c r="A29" s="567"/>
      <c r="B29" s="569"/>
      <c r="C29" s="581"/>
      <c r="D29" s="582"/>
      <c r="E29" s="582"/>
      <c r="F29" s="583"/>
      <c r="G29" s="57" t="s">
        <v>552</v>
      </c>
      <c r="H29" s="571"/>
      <c r="K29" s="49">
        <v>5000</v>
      </c>
    </row>
    <row r="30" spans="1:12" ht="18.75" x14ac:dyDescent="0.3">
      <c r="A30" s="60" t="s">
        <v>328</v>
      </c>
      <c r="B30" s="164"/>
      <c r="C30" s="369"/>
      <c r="D30" s="61"/>
      <c r="E30" s="61"/>
      <c r="F30" s="211"/>
      <c r="G30" s="57" t="s">
        <v>621</v>
      </c>
      <c r="H30" s="56" t="s">
        <v>137</v>
      </c>
      <c r="K30" s="49">
        <v>400</v>
      </c>
    </row>
    <row r="31" spans="1:12" ht="18.75" x14ac:dyDescent="0.3">
      <c r="A31" s="60" t="s">
        <v>631</v>
      </c>
      <c r="B31" s="164" t="s">
        <v>632</v>
      </c>
      <c r="C31" s="59"/>
      <c r="D31" s="61"/>
      <c r="E31" s="61"/>
      <c r="F31" s="211"/>
      <c r="G31" s="57" t="s">
        <v>633</v>
      </c>
      <c r="H31" s="56" t="s">
        <v>634</v>
      </c>
      <c r="K31" s="49">
        <v>500</v>
      </c>
    </row>
    <row r="32" spans="1:12" ht="18.75" x14ac:dyDescent="0.3">
      <c r="A32" s="60" t="s">
        <v>639</v>
      </c>
      <c r="B32" s="164" t="s">
        <v>640</v>
      </c>
      <c r="C32" s="59"/>
      <c r="D32" s="61"/>
      <c r="E32" s="61"/>
      <c r="F32" s="211"/>
      <c r="G32" s="57" t="s">
        <v>641</v>
      </c>
      <c r="H32" s="56" t="s">
        <v>137</v>
      </c>
      <c r="K32" s="49">
        <v>4000</v>
      </c>
    </row>
    <row r="33" spans="1:11" ht="18.75" x14ac:dyDescent="0.3">
      <c r="A33" s="60" t="s">
        <v>643</v>
      </c>
      <c r="B33" s="164" t="s">
        <v>1096</v>
      </c>
      <c r="C33" s="59" t="s">
        <v>644</v>
      </c>
      <c r="D33" s="61"/>
      <c r="E33" s="61"/>
      <c r="F33" s="211"/>
      <c r="G33" s="57" t="s">
        <v>645</v>
      </c>
      <c r="H33" s="56" t="s">
        <v>137</v>
      </c>
      <c r="K33" s="49">
        <v>400</v>
      </c>
    </row>
    <row r="34" spans="1:11" ht="18.75" x14ac:dyDescent="0.3">
      <c r="A34" s="60" t="s">
        <v>646</v>
      </c>
      <c r="B34" s="164" t="s">
        <v>647</v>
      </c>
      <c r="C34" s="59"/>
      <c r="D34" s="61"/>
      <c r="E34" s="61"/>
      <c r="F34" s="211"/>
      <c r="G34" s="57" t="s">
        <v>648</v>
      </c>
      <c r="H34" s="56" t="s">
        <v>707</v>
      </c>
      <c r="K34" s="49">
        <v>400</v>
      </c>
    </row>
    <row r="35" spans="1:11" ht="18.75" x14ac:dyDescent="0.3">
      <c r="A35" s="60" t="s">
        <v>597</v>
      </c>
      <c r="B35" s="164" t="s">
        <v>649</v>
      </c>
      <c r="C35" s="59"/>
      <c r="D35" s="61"/>
      <c r="E35" s="61"/>
      <c r="F35" s="211"/>
      <c r="G35" s="57" t="s">
        <v>650</v>
      </c>
      <c r="H35" s="56" t="s">
        <v>651</v>
      </c>
      <c r="K35" s="49">
        <v>400</v>
      </c>
    </row>
    <row r="36" spans="1:11" ht="18.75" x14ac:dyDescent="0.3">
      <c r="A36" s="60" t="s">
        <v>560</v>
      </c>
      <c r="B36" s="164" t="s">
        <v>139</v>
      </c>
      <c r="C36" s="59"/>
      <c r="D36" s="61"/>
      <c r="E36" s="61"/>
      <c r="F36" s="211"/>
      <c r="G36" s="57" t="s">
        <v>710</v>
      </c>
      <c r="H36" s="56" t="s">
        <v>137</v>
      </c>
      <c r="K36" s="49">
        <v>300</v>
      </c>
    </row>
    <row r="37" spans="1:11" ht="18.75" x14ac:dyDescent="0.3">
      <c r="A37" s="60" t="s">
        <v>355</v>
      </c>
      <c r="B37" s="164" t="s">
        <v>166</v>
      </c>
      <c r="C37" s="59"/>
      <c r="D37" s="61"/>
      <c r="E37" s="61"/>
      <c r="F37" s="211"/>
      <c r="G37" s="57" t="s">
        <v>711</v>
      </c>
      <c r="H37" s="56" t="s">
        <v>137</v>
      </c>
      <c r="K37" s="49">
        <v>300</v>
      </c>
    </row>
    <row r="38" spans="1:11" ht="18.75" x14ac:dyDescent="0.3">
      <c r="A38" s="60" t="s">
        <v>572</v>
      </c>
      <c r="B38" s="164"/>
      <c r="C38" s="59"/>
      <c r="D38" s="61"/>
      <c r="E38" s="61"/>
      <c r="F38" s="211"/>
      <c r="G38" s="57" t="s">
        <v>721</v>
      </c>
      <c r="H38" s="56" t="s">
        <v>722</v>
      </c>
      <c r="K38" s="49">
        <v>2000</v>
      </c>
    </row>
    <row r="39" spans="1:11" ht="18.75" x14ac:dyDescent="0.3">
      <c r="A39" s="60" t="s">
        <v>723</v>
      </c>
      <c r="B39" s="164"/>
      <c r="C39" s="59"/>
      <c r="D39" s="61"/>
      <c r="E39" s="61"/>
      <c r="F39" s="211"/>
      <c r="G39" s="57" t="s">
        <v>724</v>
      </c>
      <c r="H39" s="56" t="s">
        <v>722</v>
      </c>
      <c r="K39" s="49">
        <v>800</v>
      </c>
    </row>
    <row r="40" spans="1:11" ht="18.75" x14ac:dyDescent="0.3">
      <c r="A40" s="60" t="s">
        <v>264</v>
      </c>
      <c r="B40" s="164"/>
      <c r="C40" s="59"/>
      <c r="D40" s="61"/>
      <c r="E40" s="61"/>
      <c r="F40" s="211"/>
      <c r="G40" s="57" t="s">
        <v>725</v>
      </c>
      <c r="H40" s="56" t="s">
        <v>137</v>
      </c>
      <c r="K40" s="49">
        <v>500</v>
      </c>
    </row>
    <row r="41" spans="1:11" ht="18.75" x14ac:dyDescent="0.3">
      <c r="A41" s="60" t="s">
        <v>796</v>
      </c>
      <c r="B41" s="164" t="s">
        <v>799</v>
      </c>
      <c r="C41" s="59"/>
      <c r="D41" s="61"/>
      <c r="E41" s="61"/>
      <c r="F41" s="211"/>
      <c r="G41" s="57" t="s">
        <v>797</v>
      </c>
      <c r="H41" s="56" t="s">
        <v>798</v>
      </c>
      <c r="K41" s="49">
        <v>3320</v>
      </c>
    </row>
    <row r="42" spans="1:11" ht="18.75" x14ac:dyDescent="0.3">
      <c r="A42" s="60" t="s">
        <v>813</v>
      </c>
      <c r="B42" s="164" t="s">
        <v>814</v>
      </c>
      <c r="C42" s="59"/>
      <c r="D42" s="61"/>
      <c r="E42" s="61"/>
      <c r="F42" s="211"/>
      <c r="G42" s="57" t="s">
        <v>815</v>
      </c>
      <c r="H42" s="56" t="s">
        <v>137</v>
      </c>
      <c r="K42" s="49">
        <v>200</v>
      </c>
    </row>
    <row r="43" spans="1:11" ht="18.75" x14ac:dyDescent="0.3">
      <c r="A43" s="60" t="s">
        <v>819</v>
      </c>
      <c r="B43" s="164"/>
      <c r="C43" s="59"/>
      <c r="D43" s="61"/>
      <c r="E43" s="61"/>
      <c r="F43" s="211"/>
      <c r="G43" s="57" t="s">
        <v>276</v>
      </c>
      <c r="H43" s="56" t="s">
        <v>277</v>
      </c>
      <c r="K43" s="49">
        <v>1240</v>
      </c>
    </row>
    <row r="44" spans="1:11" ht="18.75" x14ac:dyDescent="0.3">
      <c r="A44" s="60" t="s">
        <v>820</v>
      </c>
      <c r="B44" s="164"/>
      <c r="C44" s="59"/>
      <c r="D44" s="61"/>
      <c r="E44" s="61"/>
      <c r="F44" s="211">
        <v>222</v>
      </c>
      <c r="G44" s="57" t="s">
        <v>821</v>
      </c>
      <c r="H44" s="56" t="s">
        <v>137</v>
      </c>
      <c r="K44" s="49">
        <v>6500</v>
      </c>
    </row>
    <row r="45" spans="1:11" ht="18.75" x14ac:dyDescent="0.3">
      <c r="A45" s="60" t="s">
        <v>835</v>
      </c>
      <c r="B45" s="164" t="s">
        <v>838</v>
      </c>
      <c r="C45" s="59"/>
      <c r="D45" s="61">
        <v>170</v>
      </c>
      <c r="E45" s="61"/>
      <c r="F45" s="211"/>
      <c r="G45" s="57" t="s">
        <v>836</v>
      </c>
      <c r="H45" s="56" t="s">
        <v>837</v>
      </c>
      <c r="K45" s="49">
        <v>1400</v>
      </c>
    </row>
    <row r="46" spans="1:11" ht="18.75" x14ac:dyDescent="0.3">
      <c r="A46" s="60" t="s">
        <v>847</v>
      </c>
      <c r="B46" s="164" t="s">
        <v>848</v>
      </c>
      <c r="C46" s="59"/>
      <c r="D46" s="61"/>
      <c r="E46" s="61"/>
      <c r="F46" s="211"/>
      <c r="G46" s="57" t="s">
        <v>849</v>
      </c>
      <c r="H46" s="56" t="s">
        <v>722</v>
      </c>
      <c r="K46" s="49">
        <v>200</v>
      </c>
    </row>
    <row r="47" spans="1:11" ht="18.75" x14ac:dyDescent="0.3">
      <c r="A47" s="60" t="s">
        <v>574</v>
      </c>
      <c r="B47" s="164" t="s">
        <v>877</v>
      </c>
      <c r="C47" s="59"/>
      <c r="D47" s="61"/>
      <c r="E47" s="61"/>
      <c r="F47" s="211"/>
      <c r="G47" s="57" t="s">
        <v>875</v>
      </c>
      <c r="H47" s="56" t="s">
        <v>137</v>
      </c>
      <c r="K47" s="49">
        <v>2200</v>
      </c>
    </row>
    <row r="48" spans="1:11" ht="18.75" x14ac:dyDescent="0.3">
      <c r="A48" s="60" t="s">
        <v>574</v>
      </c>
      <c r="B48" s="164"/>
      <c r="C48" s="59"/>
      <c r="D48" s="61"/>
      <c r="E48" s="61"/>
      <c r="F48" s="211"/>
      <c r="G48" s="57" t="s">
        <v>876</v>
      </c>
      <c r="H48" s="56" t="s">
        <v>137</v>
      </c>
      <c r="K48" s="49">
        <v>600</v>
      </c>
    </row>
    <row r="49" spans="1:11" ht="18.75" x14ac:dyDescent="0.3">
      <c r="A49" s="557" t="s">
        <v>1447</v>
      </c>
      <c r="B49" s="164" t="s">
        <v>1446</v>
      </c>
      <c r="C49" s="59"/>
      <c r="D49" s="61"/>
      <c r="E49" s="61"/>
      <c r="F49" s="211"/>
      <c r="G49" s="57" t="s">
        <v>985</v>
      </c>
      <c r="H49" s="56" t="s">
        <v>137</v>
      </c>
      <c r="K49" s="49">
        <v>800</v>
      </c>
    </row>
    <row r="50" spans="1:11" ht="18.75" x14ac:dyDescent="0.3">
      <c r="A50" s="60" t="s">
        <v>1606</v>
      </c>
      <c r="B50" s="164"/>
      <c r="C50" s="59"/>
      <c r="D50" s="58"/>
      <c r="E50" s="130"/>
      <c r="F50" s="211"/>
      <c r="G50" s="57" t="s">
        <v>1027</v>
      </c>
      <c r="H50" s="56" t="s">
        <v>137</v>
      </c>
      <c r="K50" s="49">
        <v>400</v>
      </c>
    </row>
    <row r="51" spans="1:11" ht="18.75" x14ac:dyDescent="0.3">
      <c r="A51" s="60" t="s">
        <v>1093</v>
      </c>
      <c r="B51" s="164"/>
      <c r="C51" s="59"/>
      <c r="D51" s="58"/>
      <c r="E51" s="130"/>
      <c r="F51" s="211"/>
      <c r="G51" s="57" t="s">
        <v>1094</v>
      </c>
      <c r="H51" s="56" t="s">
        <v>137</v>
      </c>
      <c r="K51" s="49"/>
    </row>
    <row r="52" spans="1:11" ht="18.75" x14ac:dyDescent="0.3">
      <c r="A52" s="60" t="s">
        <v>1147</v>
      </c>
      <c r="B52" s="164"/>
      <c r="C52" s="59"/>
      <c r="D52" s="58"/>
      <c r="E52" s="130"/>
      <c r="F52" s="211"/>
      <c r="G52" s="57" t="s">
        <v>1148</v>
      </c>
      <c r="H52" s="56" t="s">
        <v>1149</v>
      </c>
      <c r="K52" s="49">
        <v>7800</v>
      </c>
    </row>
    <row r="53" spans="1:11" ht="18.75" x14ac:dyDescent="0.3">
      <c r="A53" s="60" t="s">
        <v>1304</v>
      </c>
      <c r="B53" s="370" t="s">
        <v>1403</v>
      </c>
      <c r="C53" s="59"/>
      <c r="D53" s="58"/>
      <c r="E53" s="130"/>
      <c r="F53" s="211"/>
      <c r="G53" s="57" t="s">
        <v>1402</v>
      </c>
      <c r="H53" s="56" t="s">
        <v>722</v>
      </c>
      <c r="K53" s="49">
        <v>200</v>
      </c>
    </row>
    <row r="54" spans="1:11" ht="18.75" x14ac:dyDescent="0.3">
      <c r="A54" s="60" t="s">
        <v>1519</v>
      </c>
      <c r="B54" s="164"/>
      <c r="C54" s="549" t="s">
        <v>1520</v>
      </c>
      <c r="D54" s="58"/>
      <c r="E54" s="130"/>
      <c r="F54" s="211"/>
      <c r="G54" s="57" t="s">
        <v>1411</v>
      </c>
      <c r="H54" s="56" t="s">
        <v>1412</v>
      </c>
    </row>
    <row r="55" spans="1:11" ht="18.75" x14ac:dyDescent="0.3">
      <c r="A55" s="60" t="s">
        <v>1184</v>
      </c>
      <c r="B55" s="164" t="s">
        <v>1421</v>
      </c>
      <c r="C55" s="59"/>
      <c r="D55" s="58"/>
      <c r="E55" s="130"/>
      <c r="F55" s="211"/>
      <c r="G55" s="57" t="s">
        <v>1422</v>
      </c>
      <c r="H55" s="56" t="s">
        <v>137</v>
      </c>
    </row>
    <row r="56" spans="1:11" ht="18.75" x14ac:dyDescent="0.3">
      <c r="A56" s="60" t="s">
        <v>1423</v>
      </c>
      <c r="B56" s="164"/>
      <c r="C56" s="59"/>
      <c r="D56" s="58"/>
      <c r="E56" s="130"/>
      <c r="F56" s="211"/>
      <c r="G56" s="57" t="s">
        <v>1424</v>
      </c>
      <c r="H56" s="56" t="s">
        <v>137</v>
      </c>
    </row>
    <row r="57" spans="1:11" ht="18.75" x14ac:dyDescent="0.3">
      <c r="A57" s="60" t="s">
        <v>1430</v>
      </c>
      <c r="B57" s="164"/>
      <c r="C57" s="59"/>
      <c r="D57" s="58"/>
      <c r="E57" s="130"/>
      <c r="F57" s="211"/>
      <c r="G57" s="57" t="s">
        <v>1429</v>
      </c>
      <c r="H57" s="56" t="s">
        <v>137</v>
      </c>
    </row>
    <row r="58" spans="1:11" ht="18.75" x14ac:dyDescent="0.3">
      <c r="A58" s="60" t="s">
        <v>1431</v>
      </c>
      <c r="B58" s="164" t="s">
        <v>1432</v>
      </c>
      <c r="C58" s="59"/>
      <c r="D58" s="58"/>
      <c r="E58" s="130"/>
      <c r="F58" s="211"/>
      <c r="G58" s="57" t="s">
        <v>1433</v>
      </c>
      <c r="H58" s="56" t="s">
        <v>1434</v>
      </c>
    </row>
    <row r="59" spans="1:11" ht="18.75" x14ac:dyDescent="0.3">
      <c r="A59" s="60" t="s">
        <v>1437</v>
      </c>
      <c r="B59" s="164"/>
      <c r="C59" s="59"/>
      <c r="D59" s="58"/>
      <c r="E59" s="130"/>
      <c r="F59" s="211"/>
      <c r="G59" s="57" t="s">
        <v>1438</v>
      </c>
      <c r="H59" s="56" t="s">
        <v>1439</v>
      </c>
    </row>
    <row r="60" spans="1:11" ht="18.75" x14ac:dyDescent="0.3">
      <c r="A60" s="60"/>
      <c r="B60" s="164" t="s">
        <v>1442</v>
      </c>
      <c r="C60" s="59"/>
      <c r="D60" s="58"/>
      <c r="E60" s="130"/>
      <c r="F60" s="211"/>
      <c r="G60" s="57" t="s">
        <v>1441</v>
      </c>
      <c r="H60" s="56"/>
    </row>
    <row r="61" spans="1:11" ht="18.75" x14ac:dyDescent="0.3">
      <c r="A61" s="60" t="s">
        <v>1455</v>
      </c>
      <c r="B61" s="164" t="s">
        <v>1456</v>
      </c>
      <c r="C61" s="59"/>
      <c r="D61" s="58"/>
      <c r="E61" s="130"/>
      <c r="F61" s="211"/>
      <c r="G61" s="57" t="s">
        <v>1457</v>
      </c>
      <c r="H61" s="56" t="s">
        <v>137</v>
      </c>
    </row>
    <row r="62" spans="1:11" ht="18.75" x14ac:dyDescent="0.3">
      <c r="A62" s="519" t="s">
        <v>1506</v>
      </c>
      <c r="B62" s="520" t="s">
        <v>1507</v>
      </c>
      <c r="C62" s="521"/>
      <c r="D62" s="522"/>
      <c r="E62" s="522"/>
      <c r="F62" s="523"/>
      <c r="G62" s="524" t="s">
        <v>1508</v>
      </c>
      <c r="H62" s="56" t="s">
        <v>137</v>
      </c>
    </row>
    <row r="63" spans="1:11" ht="18.75" x14ac:dyDescent="0.3">
      <c r="A63" s="519" t="s">
        <v>1518</v>
      </c>
      <c r="B63" s="520"/>
      <c r="C63" s="521"/>
      <c r="D63" s="522"/>
      <c r="E63" s="522"/>
      <c r="F63" s="523"/>
      <c r="G63" s="524" t="s">
        <v>1511</v>
      </c>
      <c r="H63" s="525" t="s">
        <v>1517</v>
      </c>
    </row>
    <row r="64" spans="1:11" ht="18.75" x14ac:dyDescent="0.3">
      <c r="A64" s="519" t="s">
        <v>1522</v>
      </c>
      <c r="B64" s="520" t="s">
        <v>1573</v>
      </c>
      <c r="C64" s="521" t="s">
        <v>1523</v>
      </c>
      <c r="D64" s="522"/>
      <c r="E64" s="522"/>
      <c r="F64" s="523"/>
      <c r="G64" s="524" t="s">
        <v>1521</v>
      </c>
      <c r="H64" s="525"/>
    </row>
    <row r="65" spans="1:8" ht="18.75" x14ac:dyDescent="0.3">
      <c r="A65" s="519" t="s">
        <v>1561</v>
      </c>
      <c r="B65" s="520" t="s">
        <v>1562</v>
      </c>
      <c r="C65" s="521"/>
      <c r="D65" s="522"/>
      <c r="E65" s="522"/>
      <c r="F65" s="523"/>
      <c r="G65" s="524" t="s">
        <v>1563</v>
      </c>
      <c r="H65" s="525" t="s">
        <v>1564</v>
      </c>
    </row>
    <row r="66" spans="1:8" ht="18.75" x14ac:dyDescent="0.3">
      <c r="A66" s="519"/>
      <c r="B66" s="520"/>
      <c r="C66" s="521"/>
      <c r="D66" s="522"/>
      <c r="E66" s="522"/>
      <c r="F66" s="523"/>
      <c r="G66" s="524"/>
      <c r="H66" s="525"/>
    </row>
    <row r="67" spans="1:8" ht="18.75" x14ac:dyDescent="0.3">
      <c r="A67" s="519" t="s">
        <v>1576</v>
      </c>
      <c r="B67" s="520"/>
      <c r="C67" s="521" t="s">
        <v>1577</v>
      </c>
      <c r="D67" s="522"/>
      <c r="E67" s="522"/>
      <c r="F67" s="523"/>
      <c r="G67" s="524" t="s">
        <v>1574</v>
      </c>
      <c r="H67" s="525" t="s">
        <v>1575</v>
      </c>
    </row>
    <row r="68" spans="1:8" ht="18.75" x14ac:dyDescent="0.3">
      <c r="A68" s="519" t="s">
        <v>264</v>
      </c>
      <c r="B68" s="520" t="s">
        <v>1593</v>
      </c>
      <c r="C68" s="521"/>
      <c r="D68" s="522"/>
      <c r="E68" s="522"/>
      <c r="F68" s="523"/>
      <c r="G68" s="524" t="s">
        <v>1594</v>
      </c>
      <c r="H68" s="525" t="s">
        <v>715</v>
      </c>
    </row>
    <row r="69" spans="1:8" ht="18.75" x14ac:dyDescent="0.3">
      <c r="A69" s="519" t="s">
        <v>1596</v>
      </c>
      <c r="B69" s="520"/>
      <c r="C69" s="521"/>
      <c r="D69" s="522"/>
      <c r="E69" s="522"/>
      <c r="F69" s="523"/>
      <c r="G69" s="524" t="s">
        <v>1595</v>
      </c>
      <c r="H69" s="525"/>
    </row>
    <row r="70" spans="1:8" ht="18.75" x14ac:dyDescent="0.3">
      <c r="A70" s="519" t="s">
        <v>1600</v>
      </c>
      <c r="B70" s="520"/>
      <c r="C70" s="521" t="s">
        <v>1601</v>
      </c>
      <c r="D70" s="522"/>
      <c r="E70" s="522"/>
      <c r="F70" s="523"/>
      <c r="G70" s="524" t="s">
        <v>1599</v>
      </c>
      <c r="H70" s="525"/>
    </row>
    <row r="71" spans="1:8" ht="18.75" x14ac:dyDescent="0.3">
      <c r="A71" s="519" t="s">
        <v>1602</v>
      </c>
      <c r="B71" s="520"/>
      <c r="C71" s="521" t="s">
        <v>1603</v>
      </c>
      <c r="D71" s="522"/>
      <c r="E71" s="522"/>
      <c r="F71" s="523"/>
      <c r="G71" s="524" t="s">
        <v>1604</v>
      </c>
      <c r="H71" s="525" t="s">
        <v>1605</v>
      </c>
    </row>
    <row r="72" spans="1:8" ht="18.75" x14ac:dyDescent="0.3">
      <c r="A72" s="519" t="s">
        <v>1607</v>
      </c>
      <c r="B72" s="520"/>
      <c r="C72" s="521" t="s">
        <v>1609</v>
      </c>
      <c r="D72" s="522"/>
      <c r="E72" s="562" t="s">
        <v>1611</v>
      </c>
      <c r="F72" s="523"/>
      <c r="G72" s="524" t="s">
        <v>1608</v>
      </c>
      <c r="H72" s="525" t="s">
        <v>1610</v>
      </c>
    </row>
    <row r="73" spans="1:8" ht="18.75" x14ac:dyDescent="0.3">
      <c r="A73" s="519"/>
      <c r="B73" s="520"/>
      <c r="C73" s="521"/>
      <c r="D73" s="522"/>
      <c r="E73" s="522"/>
      <c r="F73" s="523"/>
      <c r="G73" s="524"/>
      <c r="H73" s="525"/>
    </row>
    <row r="74" spans="1:8" ht="18.75" x14ac:dyDescent="0.3">
      <c r="A74" s="519"/>
      <c r="B74" s="520"/>
      <c r="C74" s="521"/>
      <c r="D74" s="522"/>
      <c r="E74" s="522"/>
      <c r="F74" s="523"/>
      <c r="G74" s="524"/>
      <c r="H74" s="525"/>
    </row>
    <row r="75" spans="1:8" ht="18.75" x14ac:dyDescent="0.3">
      <c r="A75" s="519"/>
      <c r="B75" s="520"/>
      <c r="C75" s="521"/>
      <c r="D75" s="522"/>
      <c r="E75" s="522"/>
      <c r="F75" s="523"/>
      <c r="G75" s="524"/>
      <c r="H75" s="525"/>
    </row>
    <row r="76" spans="1:8" ht="18.75" x14ac:dyDescent="0.3">
      <c r="A76" s="519"/>
      <c r="B76" s="520"/>
      <c r="C76" s="521"/>
      <c r="D76" s="522"/>
      <c r="E76" s="522"/>
      <c r="F76" s="523"/>
      <c r="G76" s="524"/>
      <c r="H76" s="525"/>
    </row>
    <row r="77" spans="1:8" ht="18.75" x14ac:dyDescent="0.3">
      <c r="A77" s="519"/>
      <c r="B77" s="520"/>
      <c r="C77" s="521"/>
      <c r="D77" s="522"/>
      <c r="E77" s="522"/>
      <c r="F77" s="523"/>
      <c r="G77" s="524"/>
      <c r="H77" s="525"/>
    </row>
    <row r="78" spans="1:8" ht="18.75" x14ac:dyDescent="0.3">
      <c r="A78" s="519"/>
      <c r="B78" s="520"/>
      <c r="C78" s="521"/>
      <c r="D78" s="522"/>
      <c r="E78" s="522"/>
      <c r="F78" s="523"/>
      <c r="G78" s="524"/>
      <c r="H78" s="525"/>
    </row>
    <row r="79" spans="1:8" ht="18.75" x14ac:dyDescent="0.3">
      <c r="A79" s="519"/>
      <c r="B79" s="520"/>
      <c r="C79" s="521"/>
      <c r="D79" s="522"/>
      <c r="E79" s="522"/>
      <c r="F79" s="523"/>
      <c r="G79" s="524"/>
      <c r="H79" s="525"/>
    </row>
    <row r="80" spans="1:8" ht="18.75" x14ac:dyDescent="0.3">
      <c r="A80" s="519"/>
      <c r="B80" s="520"/>
      <c r="C80" s="521"/>
      <c r="D80" s="522"/>
      <c r="E80" s="522"/>
      <c r="F80" s="523"/>
      <c r="G80" s="524"/>
      <c r="H80" s="525"/>
    </row>
    <row r="81" spans="1:8" ht="19.5" thickBot="1" x14ac:dyDescent="0.35">
      <c r="A81" s="55"/>
      <c r="B81" s="166"/>
      <c r="C81" s="54"/>
      <c r="D81" s="53"/>
      <c r="E81" s="53"/>
      <c r="F81" s="214"/>
      <c r="G81" s="52"/>
      <c r="H81" s="51"/>
    </row>
    <row r="82" spans="1:8" ht="18.75" x14ac:dyDescent="0.3">
      <c r="A82" s="49"/>
      <c r="B82" s="167"/>
      <c r="C82" s="49"/>
      <c r="D82" s="50"/>
      <c r="E82" s="129"/>
      <c r="F82" s="215"/>
      <c r="G82" s="49"/>
      <c r="H82" s="49"/>
    </row>
    <row r="83" spans="1:8" ht="18.75" x14ac:dyDescent="0.3">
      <c r="A83" s="49"/>
      <c r="B83" s="167"/>
      <c r="C83" s="49"/>
      <c r="D83" s="50"/>
      <c r="E83" s="129"/>
      <c r="F83" s="215"/>
      <c r="G83" s="49"/>
    </row>
    <row r="84" spans="1:8" x14ac:dyDescent="0.25">
      <c r="B84" s="168" t="s">
        <v>1565</v>
      </c>
      <c r="C84" s="47" t="s">
        <v>1566</v>
      </c>
      <c r="D84" s="48" t="s">
        <v>1567</v>
      </c>
      <c r="E84" s="48" t="s">
        <v>1568</v>
      </c>
      <c r="F84" s="216" t="s">
        <v>1569</v>
      </c>
    </row>
  </sheetData>
  <mergeCells count="18">
    <mergeCell ref="A1:H1"/>
    <mergeCell ref="A2:A3"/>
    <mergeCell ref="B2:B3"/>
    <mergeCell ref="G2:G3"/>
    <mergeCell ref="H2:H3"/>
    <mergeCell ref="D2:D3"/>
    <mergeCell ref="C2:C3"/>
    <mergeCell ref="E2:E3"/>
    <mergeCell ref="F2:F3"/>
    <mergeCell ref="A28:A29"/>
    <mergeCell ref="B28:B29"/>
    <mergeCell ref="H28:H29"/>
    <mergeCell ref="H26:H27"/>
    <mergeCell ref="A26:A27"/>
    <mergeCell ref="B26:B27"/>
    <mergeCell ref="C26:C27"/>
    <mergeCell ref="D26:D27"/>
    <mergeCell ref="C28:F2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M76"/>
  <sheetViews>
    <sheetView topLeftCell="B58" workbookViewId="0">
      <selection activeCell="I76" sqref="I76"/>
    </sheetView>
  </sheetViews>
  <sheetFormatPr defaultRowHeight="15" x14ac:dyDescent="0.25"/>
  <cols>
    <col min="1" max="1" width="12.85546875" bestFit="1" customWidth="1"/>
    <col min="2" max="2" width="15.85546875" customWidth="1"/>
    <col min="3" max="3" width="17.28515625" customWidth="1"/>
    <col min="4" max="4" width="17.7109375" customWidth="1"/>
    <col min="5" max="5" width="31.42578125" style="248" bestFit="1" customWidth="1"/>
    <col min="6" max="6" width="35" bestFit="1" customWidth="1"/>
    <col min="7" max="7" width="12.140625" hidden="1" customWidth="1"/>
    <col min="8" max="9" width="11.42578125" bestFit="1" customWidth="1"/>
    <col min="10" max="10" width="14.5703125" bestFit="1" customWidth="1"/>
    <col min="11" max="11" width="18.42578125" customWidth="1"/>
    <col min="12" max="12" width="14.5703125" bestFit="1" customWidth="1"/>
    <col min="13" max="13" width="17" bestFit="1" customWidth="1"/>
    <col min="14" max="14" width="10.42578125" bestFit="1" customWidth="1"/>
  </cols>
  <sheetData>
    <row r="1" spans="2:10" ht="12" customHeight="1" thickBot="1" x14ac:dyDescent="0.35">
      <c r="B1" s="440" t="s">
        <v>620</v>
      </c>
      <c r="C1" s="441"/>
      <c r="D1" s="441"/>
      <c r="E1" s="441"/>
      <c r="F1" s="441"/>
      <c r="G1" s="441"/>
      <c r="H1" s="441"/>
      <c r="I1" s="441"/>
      <c r="J1" s="442"/>
    </row>
    <row r="2" spans="2:10" ht="18.75" x14ac:dyDescent="0.3">
      <c r="B2" s="83"/>
      <c r="C2" s="235"/>
      <c r="D2" s="83" t="s">
        <v>350</v>
      </c>
      <c r="E2" s="161"/>
      <c r="F2" s="412" t="s">
        <v>351</v>
      </c>
      <c r="G2" s="413"/>
      <c r="H2" s="413"/>
      <c r="I2" s="414"/>
      <c r="J2" s="123">
        <v>164000</v>
      </c>
    </row>
    <row r="3" spans="2:10" ht="18.75" x14ac:dyDescent="0.3">
      <c r="B3" s="84"/>
      <c r="C3" s="236"/>
      <c r="D3" s="82" t="s">
        <v>353</v>
      </c>
      <c r="E3" s="451"/>
      <c r="F3" s="419" t="s">
        <v>352</v>
      </c>
      <c r="G3" s="420"/>
      <c r="H3" s="420"/>
      <c r="I3" s="421"/>
      <c r="J3" s="95">
        <v>200000</v>
      </c>
    </row>
    <row r="4" spans="2:10" ht="18.75" x14ac:dyDescent="0.3">
      <c r="B4" s="84"/>
      <c r="C4" s="237"/>
      <c r="D4" s="82" t="s">
        <v>354</v>
      </c>
      <c r="E4" s="451"/>
      <c r="F4" s="419" t="s">
        <v>355</v>
      </c>
      <c r="G4" s="420"/>
      <c r="H4" s="420"/>
      <c r="I4" s="421"/>
      <c r="J4" s="95">
        <v>100000</v>
      </c>
    </row>
    <row r="5" spans="2:10" ht="18.75" x14ac:dyDescent="0.3">
      <c r="B5" s="84"/>
      <c r="C5" s="236"/>
      <c r="D5" s="451" t="s">
        <v>406</v>
      </c>
      <c r="E5" s="451"/>
      <c r="F5" s="419" t="s">
        <v>306</v>
      </c>
      <c r="G5" s="420"/>
      <c r="H5" s="420"/>
      <c r="I5" s="421"/>
      <c r="J5" s="95">
        <v>200000</v>
      </c>
    </row>
    <row r="6" spans="2:10" ht="18.75" x14ac:dyDescent="0.3">
      <c r="B6" s="84"/>
      <c r="C6" s="236">
        <v>1082244</v>
      </c>
      <c r="D6" s="451" t="s">
        <v>405</v>
      </c>
      <c r="E6" s="451"/>
      <c r="F6" s="419" t="s">
        <v>316</v>
      </c>
      <c r="G6" s="420"/>
      <c r="H6" s="420"/>
      <c r="I6" s="421"/>
      <c r="J6" s="95">
        <v>50000</v>
      </c>
    </row>
    <row r="7" spans="2:10" ht="18.75" x14ac:dyDescent="0.3">
      <c r="B7" s="84"/>
      <c r="C7" s="236">
        <v>1082246</v>
      </c>
      <c r="D7" s="451" t="s">
        <v>353</v>
      </c>
      <c r="E7" s="451"/>
      <c r="F7" s="419" t="s">
        <v>356</v>
      </c>
      <c r="G7" s="420"/>
      <c r="H7" s="420"/>
      <c r="I7" s="421"/>
      <c r="J7" s="95">
        <v>160000</v>
      </c>
    </row>
    <row r="8" spans="2:10" ht="18.75" x14ac:dyDescent="0.3">
      <c r="B8" s="84"/>
      <c r="C8" s="236"/>
      <c r="D8" s="451" t="s">
        <v>332</v>
      </c>
      <c r="E8" s="451"/>
      <c r="F8" s="419" t="s">
        <v>357</v>
      </c>
      <c r="G8" s="420"/>
      <c r="H8" s="420"/>
      <c r="I8" s="421"/>
      <c r="J8" s="95">
        <v>187116</v>
      </c>
    </row>
    <row r="9" spans="2:10" ht="18.75" x14ac:dyDescent="0.3">
      <c r="B9" s="84"/>
      <c r="C9" s="236"/>
      <c r="D9" s="451" t="s">
        <v>353</v>
      </c>
      <c r="E9" s="451"/>
      <c r="F9" s="419" t="s">
        <v>358</v>
      </c>
      <c r="G9" s="420"/>
      <c r="H9" s="420"/>
      <c r="I9" s="421"/>
      <c r="J9" s="95">
        <v>10000</v>
      </c>
    </row>
    <row r="10" spans="2:10" ht="18.75" x14ac:dyDescent="0.3">
      <c r="B10" s="84"/>
      <c r="C10" s="236">
        <v>37846646</v>
      </c>
      <c r="D10" s="451" t="s">
        <v>359</v>
      </c>
      <c r="E10" s="451"/>
      <c r="F10" s="419" t="s">
        <v>360</v>
      </c>
      <c r="G10" s="420"/>
      <c r="H10" s="420"/>
      <c r="I10" s="421"/>
      <c r="J10" s="95">
        <v>45428</v>
      </c>
    </row>
    <row r="11" spans="2:10" ht="18.75" x14ac:dyDescent="0.3">
      <c r="B11" s="84"/>
      <c r="C11" s="236">
        <v>37846647</v>
      </c>
      <c r="D11" s="451" t="s">
        <v>361</v>
      </c>
      <c r="E11" s="451"/>
      <c r="F11" s="419" t="s">
        <v>311</v>
      </c>
      <c r="G11" s="420"/>
      <c r="H11" s="420"/>
      <c r="I11" s="421"/>
      <c r="J11" s="95">
        <v>33000</v>
      </c>
    </row>
    <row r="12" spans="2:10" x14ac:dyDescent="0.25">
      <c r="C12" s="248"/>
      <c r="E12"/>
    </row>
    <row r="13" spans="2:10" ht="18.75" x14ac:dyDescent="0.3">
      <c r="B13" s="84"/>
      <c r="C13" s="236"/>
      <c r="D13" s="451"/>
      <c r="E13" s="451"/>
      <c r="F13" s="419"/>
      <c r="G13" s="420"/>
      <c r="H13" s="420"/>
      <c r="I13" s="421"/>
      <c r="J13" s="94">
        <v>1423679</v>
      </c>
    </row>
    <row r="14" spans="2:10" ht="19.5" thickBot="1" x14ac:dyDescent="0.35">
      <c r="B14" s="137"/>
      <c r="C14" s="238"/>
      <c r="D14" s="159" t="s">
        <v>353</v>
      </c>
      <c r="E14" s="159"/>
      <c r="F14" s="422" t="s">
        <v>407</v>
      </c>
      <c r="G14" s="423"/>
      <c r="H14" s="423"/>
      <c r="I14" s="424"/>
      <c r="J14" s="148">
        <v>48000</v>
      </c>
    </row>
    <row r="15" spans="2:10" ht="25.5" x14ac:dyDescent="0.35">
      <c r="B15" s="146"/>
      <c r="C15" s="239"/>
      <c r="D15" s="147" t="s">
        <v>432</v>
      </c>
      <c r="E15" s="147"/>
      <c r="F15" s="425" t="s">
        <v>431</v>
      </c>
      <c r="G15" s="426"/>
      <c r="H15" s="426"/>
      <c r="I15" s="427"/>
      <c r="J15" s="315"/>
    </row>
    <row r="16" spans="2:10" ht="18.75" x14ac:dyDescent="0.3">
      <c r="B16" s="84"/>
      <c r="C16" s="236"/>
      <c r="D16" s="451" t="s">
        <v>554</v>
      </c>
      <c r="E16" s="451"/>
      <c r="F16" s="443" t="s">
        <v>555</v>
      </c>
      <c r="G16" s="444"/>
      <c r="H16" s="444"/>
      <c r="I16" s="445"/>
      <c r="J16" s="95">
        <v>50000</v>
      </c>
    </row>
    <row r="17" spans="2:13" ht="18.75" x14ac:dyDescent="0.3">
      <c r="B17" s="84"/>
      <c r="C17" s="236"/>
      <c r="D17" s="451"/>
      <c r="E17" s="451"/>
      <c r="F17" s="443" t="s">
        <v>364</v>
      </c>
      <c r="G17" s="444"/>
      <c r="H17" s="444"/>
      <c r="I17" s="445"/>
      <c r="J17" s="95">
        <v>50000</v>
      </c>
    </row>
    <row r="18" spans="2:13" ht="18.75" x14ac:dyDescent="0.3">
      <c r="B18" s="84"/>
      <c r="C18" s="236"/>
      <c r="D18" s="451"/>
      <c r="E18" s="451"/>
      <c r="F18" s="443" t="s">
        <v>365</v>
      </c>
      <c r="G18" s="444"/>
      <c r="H18" s="444"/>
      <c r="I18" s="445"/>
      <c r="J18" s="95">
        <v>100000</v>
      </c>
    </row>
    <row r="19" spans="2:13" ht="18.75" x14ac:dyDescent="0.3">
      <c r="B19" s="84"/>
      <c r="C19" s="236"/>
      <c r="D19" s="451"/>
      <c r="E19" s="451"/>
      <c r="F19" s="443" t="s">
        <v>347</v>
      </c>
      <c r="G19" s="444"/>
      <c r="H19" s="444"/>
      <c r="I19" s="445"/>
      <c r="J19" s="95">
        <v>51580</v>
      </c>
    </row>
    <row r="20" spans="2:13" ht="18.75" x14ac:dyDescent="0.3">
      <c r="B20" s="84"/>
      <c r="C20" s="236"/>
      <c r="D20" s="451" t="s">
        <v>557</v>
      </c>
      <c r="E20" s="451"/>
      <c r="F20" s="443" t="s">
        <v>556</v>
      </c>
      <c r="G20" s="444"/>
      <c r="H20" s="444"/>
      <c r="I20" s="445"/>
      <c r="J20" s="95">
        <v>50000</v>
      </c>
    </row>
    <row r="21" spans="2:13" ht="18.75" x14ac:dyDescent="0.3">
      <c r="B21" s="84"/>
      <c r="C21" s="236"/>
      <c r="D21" s="451" t="s">
        <v>554</v>
      </c>
      <c r="E21" s="451"/>
      <c r="F21" s="443" t="s">
        <v>366</v>
      </c>
      <c r="G21" s="444"/>
      <c r="H21" s="444"/>
      <c r="I21" s="445"/>
      <c r="J21" s="95">
        <v>100000</v>
      </c>
    </row>
    <row r="22" spans="2:13" ht="18.75" x14ac:dyDescent="0.3">
      <c r="B22" s="84"/>
      <c r="C22" s="236"/>
      <c r="D22" s="451"/>
      <c r="E22" s="451"/>
      <c r="F22" s="443" t="s">
        <v>367</v>
      </c>
      <c r="G22" s="444"/>
      <c r="H22" s="444"/>
      <c r="I22" s="445"/>
      <c r="J22" s="95">
        <v>100000</v>
      </c>
    </row>
    <row r="23" spans="2:13" ht="18.75" x14ac:dyDescent="0.3">
      <c r="B23" s="84"/>
      <c r="C23" s="236"/>
      <c r="D23" s="451"/>
      <c r="E23" s="451"/>
      <c r="F23" s="443" t="s">
        <v>170</v>
      </c>
      <c r="G23" s="444"/>
      <c r="H23" s="444"/>
      <c r="I23" s="445"/>
      <c r="J23" s="95">
        <v>20000</v>
      </c>
    </row>
    <row r="24" spans="2:13" ht="19.5" thickBot="1" x14ac:dyDescent="0.35">
      <c r="B24" s="99"/>
      <c r="C24" s="240"/>
      <c r="D24" s="149"/>
      <c r="E24" s="149"/>
      <c r="F24" s="446" t="s">
        <v>403</v>
      </c>
      <c r="G24" s="447"/>
      <c r="H24" s="447"/>
      <c r="I24" s="448"/>
      <c r="J24" s="150">
        <v>20000</v>
      </c>
    </row>
    <row r="25" spans="2:13" x14ac:dyDescent="0.25">
      <c r="B25" s="417"/>
      <c r="C25" s="417"/>
      <c r="D25" s="417"/>
      <c r="E25" s="417"/>
      <c r="F25" s="417"/>
      <c r="G25" s="417"/>
      <c r="H25" s="417"/>
      <c r="I25" s="417"/>
      <c r="J25" s="417"/>
    </row>
    <row r="26" spans="2:13" ht="15.75" thickBot="1" x14ac:dyDescent="0.3">
      <c r="B26" s="417"/>
      <c r="C26" s="417"/>
      <c r="D26" s="417"/>
      <c r="E26" s="417"/>
      <c r="F26" s="417"/>
      <c r="G26" s="417"/>
      <c r="H26" s="417"/>
      <c r="I26" s="417"/>
      <c r="J26" s="417"/>
    </row>
    <row r="27" spans="2:13" ht="27" customHeight="1" x14ac:dyDescent="0.35">
      <c r="B27" s="402" t="s">
        <v>795</v>
      </c>
      <c r="C27" s="403"/>
      <c r="D27" s="403"/>
      <c r="E27" s="403"/>
      <c r="F27" s="403"/>
      <c r="G27" s="403"/>
      <c r="H27" s="403"/>
      <c r="I27" s="404"/>
    </row>
    <row r="28" spans="2:13" ht="19.5" thickBot="1" x14ac:dyDescent="0.35">
      <c r="B28" s="287">
        <v>96247068</v>
      </c>
      <c r="C28" s="288" t="s">
        <v>697</v>
      </c>
      <c r="D28" s="288" t="s">
        <v>667</v>
      </c>
      <c r="E28" s="428" t="s">
        <v>357</v>
      </c>
      <c r="F28" s="429"/>
      <c r="G28" s="429"/>
      <c r="H28" s="430"/>
      <c r="I28" s="193">
        <v>176125</v>
      </c>
      <c r="K28" t="s">
        <v>893</v>
      </c>
    </row>
    <row r="29" spans="2:13" ht="18.75" x14ac:dyDescent="0.3">
      <c r="B29" s="241">
        <v>96247058</v>
      </c>
      <c r="C29" s="229" t="s">
        <v>668</v>
      </c>
      <c r="D29" s="229" t="s">
        <v>667</v>
      </c>
      <c r="E29" s="418" t="s">
        <v>687</v>
      </c>
      <c r="F29" s="418"/>
      <c r="G29" s="418"/>
      <c r="H29" s="418"/>
      <c r="I29" s="230">
        <v>82119</v>
      </c>
    </row>
    <row r="30" spans="2:13" ht="17.25" customHeight="1" x14ac:dyDescent="0.3">
      <c r="B30" s="312">
        <v>1802271</v>
      </c>
      <c r="C30" s="313" t="s">
        <v>696</v>
      </c>
      <c r="D30" s="313" t="s">
        <v>667</v>
      </c>
      <c r="E30" s="431" t="s">
        <v>560</v>
      </c>
      <c r="F30" s="431"/>
      <c r="G30" s="431"/>
      <c r="H30" s="431"/>
      <c r="I30" s="314">
        <v>150000</v>
      </c>
      <c r="K30" s="432" t="s">
        <v>965</v>
      </c>
      <c r="M30" s="433"/>
    </row>
    <row r="31" spans="2:13" ht="18.75" x14ac:dyDescent="0.3">
      <c r="B31" s="290">
        <v>96247060</v>
      </c>
      <c r="C31" s="291" t="s">
        <v>812</v>
      </c>
      <c r="D31" s="292" t="s">
        <v>667</v>
      </c>
      <c r="E31" s="405" t="s">
        <v>342</v>
      </c>
      <c r="F31" s="406"/>
      <c r="G31" s="406"/>
      <c r="H31" s="407"/>
      <c r="I31" s="293">
        <v>30000</v>
      </c>
      <c r="K31" s="109" t="s">
        <v>964</v>
      </c>
      <c r="M31" t="s">
        <v>686</v>
      </c>
    </row>
    <row r="32" spans="2:13" ht="23.25" thickBot="1" x14ac:dyDescent="0.35">
      <c r="B32" s="242">
        <v>37846651</v>
      </c>
      <c r="C32" s="231" t="s">
        <v>824</v>
      </c>
      <c r="D32" s="231" t="s">
        <v>667</v>
      </c>
      <c r="E32" s="399" t="s">
        <v>823</v>
      </c>
      <c r="F32" s="400"/>
      <c r="G32" s="400"/>
      <c r="H32" s="401"/>
      <c r="I32" s="232">
        <v>36000</v>
      </c>
      <c r="K32" s="233"/>
    </row>
    <row r="33" spans="2:11" ht="21" x14ac:dyDescent="0.35">
      <c r="B33" s="308"/>
      <c r="C33" s="309" t="s">
        <v>685</v>
      </c>
      <c r="D33" s="310" t="s">
        <v>686</v>
      </c>
      <c r="E33" s="409" t="s">
        <v>316</v>
      </c>
      <c r="F33" s="410"/>
      <c r="G33" s="410"/>
      <c r="H33" s="411"/>
      <c r="I33" s="311">
        <v>50000</v>
      </c>
      <c r="K33" s="208" t="s">
        <v>715</v>
      </c>
    </row>
    <row r="34" spans="2:11" ht="18.75" x14ac:dyDescent="0.3">
      <c r="B34" s="460">
        <v>1802260</v>
      </c>
      <c r="C34" s="461" t="s">
        <v>353</v>
      </c>
      <c r="D34" s="461" t="s">
        <v>603</v>
      </c>
      <c r="E34" s="443" t="s">
        <v>717</v>
      </c>
      <c r="F34" s="444"/>
      <c r="G34" s="444"/>
      <c r="H34" s="445"/>
      <c r="I34" s="95">
        <v>113135</v>
      </c>
      <c r="K34">
        <v>50000</v>
      </c>
    </row>
    <row r="35" spans="2:11" ht="18.75" x14ac:dyDescent="0.3">
      <c r="B35" s="244">
        <v>37846650</v>
      </c>
      <c r="C35" s="82" t="s">
        <v>363</v>
      </c>
      <c r="D35" s="82" t="s">
        <v>874</v>
      </c>
      <c r="E35" s="416" t="s">
        <v>709</v>
      </c>
      <c r="F35" s="416"/>
      <c r="G35" s="416"/>
      <c r="H35" s="416"/>
      <c r="I35" s="170">
        <v>96000</v>
      </c>
    </row>
    <row r="36" spans="2:11" ht="18.75" x14ac:dyDescent="0.3">
      <c r="B36" s="243">
        <v>1802267</v>
      </c>
      <c r="C36" s="202" t="s">
        <v>696</v>
      </c>
      <c r="D36" s="202" t="s">
        <v>664</v>
      </c>
      <c r="E36" s="408" t="s">
        <v>665</v>
      </c>
      <c r="F36" s="408"/>
      <c r="G36" s="408"/>
      <c r="H36" s="408"/>
      <c r="I36" s="193">
        <v>200000</v>
      </c>
      <c r="K36">
        <v>100000</v>
      </c>
    </row>
    <row r="37" spans="2:11" ht="19.5" thickBot="1" x14ac:dyDescent="0.35">
      <c r="B37" s="245"/>
      <c r="C37" s="205"/>
      <c r="D37" s="205"/>
      <c r="E37" s="415" t="s">
        <v>827</v>
      </c>
      <c r="F37" s="415"/>
      <c r="G37" s="415"/>
      <c r="H37" s="415"/>
      <c r="I37" s="206">
        <v>179763</v>
      </c>
      <c r="K37">
        <v>75000</v>
      </c>
    </row>
    <row r="38" spans="2:11" ht="18.75" x14ac:dyDescent="0.3">
      <c r="B38" s="235">
        <v>37846652</v>
      </c>
      <c r="C38" s="322" t="s">
        <v>824</v>
      </c>
      <c r="D38" s="322" t="s">
        <v>825</v>
      </c>
      <c r="E38" s="412" t="s">
        <v>823</v>
      </c>
      <c r="F38" s="413"/>
      <c r="G38" s="413"/>
      <c r="H38" s="414"/>
      <c r="I38" s="89">
        <v>36000</v>
      </c>
    </row>
    <row r="39" spans="2:11" ht="18.75" x14ac:dyDescent="0.3">
      <c r="B39" s="235">
        <v>37846653</v>
      </c>
      <c r="C39" s="322" t="s">
        <v>824</v>
      </c>
      <c r="D39" s="322" t="s">
        <v>826</v>
      </c>
      <c r="E39" s="412" t="s">
        <v>823</v>
      </c>
      <c r="F39" s="413"/>
      <c r="G39" s="413"/>
      <c r="H39" s="414"/>
      <c r="I39" s="89">
        <v>36000</v>
      </c>
    </row>
    <row r="40" spans="2:11" ht="21" x14ac:dyDescent="0.35">
      <c r="B40" s="246">
        <v>103410234</v>
      </c>
      <c r="C40" s="131" t="s">
        <v>824</v>
      </c>
      <c r="D40" s="131" t="s">
        <v>829</v>
      </c>
      <c r="E40" s="434" t="s">
        <v>560</v>
      </c>
      <c r="F40" s="435"/>
      <c r="G40" s="435"/>
      <c r="H40" s="436"/>
      <c r="I40" s="234">
        <v>99000</v>
      </c>
    </row>
    <row r="41" spans="2:11" ht="15.75" thickBot="1" x14ac:dyDescent="0.3">
      <c r="B41" s="247"/>
      <c r="C41" s="12"/>
      <c r="D41" s="12"/>
      <c r="E41" s="437"/>
      <c r="F41" s="438"/>
      <c r="G41" s="438"/>
      <c r="H41" s="439"/>
      <c r="I41" s="10"/>
    </row>
    <row r="42" spans="2:11" x14ac:dyDescent="0.25">
      <c r="C42" s="248"/>
      <c r="E42"/>
    </row>
    <row r="43" spans="2:11" ht="18.75" x14ac:dyDescent="0.3">
      <c r="C43" s="142" t="s">
        <v>299</v>
      </c>
      <c r="D43" s="450" t="s">
        <v>560</v>
      </c>
      <c r="E43" s="450"/>
      <c r="F43" s="450"/>
      <c r="G43" s="450"/>
      <c r="H43" s="357">
        <v>42616</v>
      </c>
      <c r="I43" s="3"/>
    </row>
    <row r="44" spans="2:11" ht="18.75" x14ac:dyDescent="0.3">
      <c r="C44" s="142" t="s">
        <v>299</v>
      </c>
      <c r="D44" s="465" t="s">
        <v>665</v>
      </c>
      <c r="E44" s="465"/>
      <c r="F44" s="465"/>
      <c r="G44" s="465"/>
      <c r="H44" s="357">
        <v>50000</v>
      </c>
      <c r="I44" s="3"/>
    </row>
    <row r="45" spans="2:11" ht="18.75" x14ac:dyDescent="0.3">
      <c r="C45" s="464" t="s">
        <v>978</v>
      </c>
      <c r="D45" s="465" t="s">
        <v>979</v>
      </c>
      <c r="E45" s="465"/>
      <c r="F45" s="465"/>
      <c r="G45" s="465"/>
      <c r="H45" s="357">
        <v>57000</v>
      </c>
      <c r="I45" s="3" t="s">
        <v>811</v>
      </c>
    </row>
    <row r="46" spans="2:11" ht="18.75" x14ac:dyDescent="0.3">
      <c r="C46" s="142" t="s">
        <v>966</v>
      </c>
      <c r="D46" s="450" t="s">
        <v>967</v>
      </c>
      <c r="E46" s="450"/>
      <c r="F46" s="450"/>
      <c r="G46" s="450"/>
      <c r="H46" s="357">
        <v>25000</v>
      </c>
      <c r="I46" s="3"/>
    </row>
    <row r="47" spans="2:11" ht="18.75" x14ac:dyDescent="0.3">
      <c r="B47" s="209"/>
      <c r="C47" s="142" t="s">
        <v>966</v>
      </c>
      <c r="D47" s="450" t="s">
        <v>364</v>
      </c>
      <c r="E47" s="450"/>
      <c r="F47" s="450"/>
      <c r="G47" s="450"/>
      <c r="H47" s="357">
        <v>60000</v>
      </c>
      <c r="I47" s="469" t="s">
        <v>1028</v>
      </c>
    </row>
    <row r="48" spans="2:11" ht="18.75" x14ac:dyDescent="0.3">
      <c r="C48" s="82" t="s">
        <v>971</v>
      </c>
      <c r="D48" s="449" t="s">
        <v>643</v>
      </c>
      <c r="E48" s="449"/>
      <c r="F48" s="449"/>
      <c r="G48" s="449"/>
      <c r="H48" s="324">
        <v>100000</v>
      </c>
      <c r="I48" s="3"/>
    </row>
    <row r="49" spans="2:11" ht="21.75" customHeight="1" x14ac:dyDescent="0.5">
      <c r="C49" s="459" t="s">
        <v>970</v>
      </c>
      <c r="D49" s="463" t="s">
        <v>318</v>
      </c>
      <c r="E49" s="463"/>
      <c r="F49" s="463"/>
      <c r="G49" s="463"/>
      <c r="H49" s="357">
        <v>30000</v>
      </c>
      <c r="I49" s="3" t="s">
        <v>1408</v>
      </c>
      <c r="J49" s="249"/>
    </row>
    <row r="50" spans="2:11" ht="18.75" x14ac:dyDescent="0.3">
      <c r="C50" s="142" t="s">
        <v>966</v>
      </c>
      <c r="D50" s="450" t="s">
        <v>583</v>
      </c>
      <c r="E50" s="450"/>
      <c r="F50" s="450"/>
      <c r="G50" s="450"/>
      <c r="H50" s="357">
        <v>50000</v>
      </c>
      <c r="I50" s="469" t="s">
        <v>811</v>
      </c>
    </row>
    <row r="51" spans="2:11" ht="18.75" x14ac:dyDescent="0.3">
      <c r="B51" s="468">
        <v>37846662</v>
      </c>
      <c r="C51" s="82" t="s">
        <v>966</v>
      </c>
      <c r="D51" s="416" t="s">
        <v>448</v>
      </c>
      <c r="E51" s="416"/>
      <c r="F51" s="416"/>
      <c r="G51" s="416"/>
      <c r="H51" s="324">
        <v>100000</v>
      </c>
      <c r="I51" s="3" t="s">
        <v>1030</v>
      </c>
    </row>
    <row r="52" spans="2:11" ht="18.75" x14ac:dyDescent="0.3">
      <c r="C52" s="82" t="s">
        <v>966</v>
      </c>
      <c r="D52" s="416" t="s">
        <v>980</v>
      </c>
      <c r="E52" s="416"/>
      <c r="F52" s="416"/>
      <c r="G52" s="416"/>
      <c r="H52" s="324">
        <v>100000</v>
      </c>
      <c r="I52" s="3"/>
    </row>
    <row r="53" spans="2:11" ht="18.75" x14ac:dyDescent="0.3">
      <c r="C53" s="325"/>
      <c r="D53" s="416" t="s">
        <v>560</v>
      </c>
      <c r="E53" s="416"/>
      <c r="F53" s="416"/>
      <c r="G53" s="416"/>
      <c r="H53" s="326">
        <v>0</v>
      </c>
      <c r="I53" s="3"/>
    </row>
    <row r="54" spans="2:11" ht="18.75" x14ac:dyDescent="0.3">
      <c r="C54" s="325"/>
      <c r="D54" s="416" t="s">
        <v>981</v>
      </c>
      <c r="E54" s="416"/>
      <c r="F54" s="416"/>
      <c r="G54" s="416"/>
      <c r="H54" s="326">
        <v>96000</v>
      </c>
      <c r="I54" s="3"/>
    </row>
    <row r="55" spans="2:11" ht="18.75" x14ac:dyDescent="0.3">
      <c r="C55" s="325"/>
      <c r="D55" s="416" t="s">
        <v>982</v>
      </c>
      <c r="E55" s="416"/>
      <c r="F55" s="416"/>
      <c r="G55" s="416"/>
      <c r="H55" s="326">
        <v>82119</v>
      </c>
      <c r="I55" s="3"/>
    </row>
    <row r="56" spans="2:11" ht="18.75" x14ac:dyDescent="0.3">
      <c r="C56" s="325"/>
      <c r="D56" s="416"/>
      <c r="E56" s="416"/>
      <c r="F56" s="416"/>
      <c r="G56" s="416"/>
      <c r="H56" s="326"/>
      <c r="I56" s="3"/>
    </row>
    <row r="57" spans="2:11" s="294" customFormat="1" ht="18.75" x14ac:dyDescent="0.3">
      <c r="C57" s="513"/>
      <c r="D57" s="505"/>
      <c r="E57" s="505"/>
      <c r="F57" s="505"/>
      <c r="G57" s="505"/>
      <c r="H57" s="514"/>
    </row>
    <row r="58" spans="2:11" ht="18.75" x14ac:dyDescent="0.3">
      <c r="B58" s="138">
        <v>103410243</v>
      </c>
      <c r="C58" s="322" t="s">
        <v>667</v>
      </c>
      <c r="D58" s="473" t="s">
        <v>968</v>
      </c>
      <c r="E58" s="621" t="s">
        <v>604</v>
      </c>
      <c r="F58" s="622"/>
      <c r="G58" s="622"/>
      <c r="H58" s="623"/>
      <c r="I58" s="88">
        <v>38135</v>
      </c>
    </row>
    <row r="59" spans="2:11" ht="18.75" x14ac:dyDescent="0.3">
      <c r="B59" s="142">
        <v>103410248</v>
      </c>
      <c r="C59" s="140" t="s">
        <v>686</v>
      </c>
      <c r="D59" s="140" t="s">
        <v>971</v>
      </c>
      <c r="E59" s="624" t="s">
        <v>583</v>
      </c>
      <c r="F59" s="625"/>
      <c r="G59" s="625"/>
      <c r="H59" s="626"/>
      <c r="I59" s="141">
        <v>50000</v>
      </c>
    </row>
    <row r="60" spans="2:11" ht="18.75" x14ac:dyDescent="0.3">
      <c r="B60" s="144">
        <v>37846652</v>
      </c>
      <c r="C60" s="145" t="s">
        <v>845</v>
      </c>
      <c r="D60" s="145" t="s">
        <v>825</v>
      </c>
      <c r="E60" s="624" t="s">
        <v>823</v>
      </c>
      <c r="F60" s="625"/>
      <c r="G60" s="625"/>
      <c r="H60" s="626"/>
      <c r="I60" s="141">
        <v>36000</v>
      </c>
      <c r="J60" t="s">
        <v>1537</v>
      </c>
    </row>
    <row r="61" spans="2:11" ht="18.75" x14ac:dyDescent="0.3">
      <c r="B61" s="138">
        <v>37846658</v>
      </c>
      <c r="C61" s="322" t="s">
        <v>598</v>
      </c>
      <c r="D61" s="322" t="s">
        <v>968</v>
      </c>
      <c r="E61" s="595" t="s">
        <v>976</v>
      </c>
      <c r="F61" s="596"/>
      <c r="G61" s="596"/>
      <c r="H61" s="597"/>
      <c r="I61" s="89">
        <v>400000</v>
      </c>
    </row>
    <row r="62" spans="2:11" ht="18.75" x14ac:dyDescent="0.3">
      <c r="B62" s="138">
        <v>37846663</v>
      </c>
      <c r="C62" s="322"/>
      <c r="D62" s="322" t="s">
        <v>968</v>
      </c>
      <c r="E62" s="595" t="s">
        <v>140</v>
      </c>
      <c r="F62" s="596"/>
      <c r="G62" s="596"/>
      <c r="H62" s="597"/>
      <c r="I62" s="89">
        <v>300000</v>
      </c>
      <c r="J62" s="627" t="s">
        <v>1539</v>
      </c>
      <c r="K62" s="628"/>
    </row>
    <row r="63" spans="2:11" ht="18.75" x14ac:dyDescent="0.3">
      <c r="B63" s="82">
        <v>103410234</v>
      </c>
      <c r="C63" s="451" t="s">
        <v>831</v>
      </c>
      <c r="D63" s="451" t="s">
        <v>829</v>
      </c>
      <c r="E63" s="604" t="s">
        <v>560</v>
      </c>
      <c r="F63" s="605"/>
      <c r="G63" s="605"/>
      <c r="H63" s="606"/>
      <c r="I63" s="89">
        <v>99000</v>
      </c>
      <c r="J63" s="619" t="s">
        <v>1524</v>
      </c>
      <c r="K63" s="620"/>
    </row>
    <row r="64" spans="2:11" ht="18.75" x14ac:dyDescent="0.3">
      <c r="B64" s="144">
        <v>37846659</v>
      </c>
      <c r="C64" s="145" t="s">
        <v>598</v>
      </c>
      <c r="D64" s="145" t="s">
        <v>874</v>
      </c>
      <c r="E64" s="607" t="s">
        <v>977</v>
      </c>
      <c r="F64" s="608"/>
      <c r="G64" s="608"/>
      <c r="H64" s="609"/>
      <c r="I64" s="141">
        <v>100000</v>
      </c>
      <c r="J64" s="364" t="s">
        <v>1537</v>
      </c>
    </row>
    <row r="65" spans="2:10" ht="18.75" x14ac:dyDescent="0.3">
      <c r="B65" s="468"/>
      <c r="C65" s="468"/>
      <c r="D65" s="468"/>
      <c r="E65" s="504"/>
      <c r="F65" s="504"/>
      <c r="G65" s="504"/>
      <c r="H65" s="504"/>
      <c r="I65" s="117"/>
    </row>
    <row r="66" spans="2:10" s="49" customFormat="1" ht="19.5" thickBot="1" x14ac:dyDescent="0.35"/>
    <row r="67" spans="2:10" ht="27" thickBot="1" x14ac:dyDescent="0.45">
      <c r="B67" s="611" t="s">
        <v>1451</v>
      </c>
      <c r="C67" s="612"/>
      <c r="D67" s="612"/>
      <c r="E67" s="612"/>
      <c r="F67" s="612"/>
      <c r="G67" s="612"/>
      <c r="H67" s="612"/>
      <c r="I67" s="613"/>
    </row>
    <row r="68" spans="2:10" ht="18.75" x14ac:dyDescent="0.3">
      <c r="B68" s="554">
        <v>103410244</v>
      </c>
      <c r="C68" s="144" t="s">
        <v>667</v>
      </c>
      <c r="D68" s="144" t="s">
        <v>969</v>
      </c>
      <c r="E68" s="614" t="s">
        <v>328</v>
      </c>
      <c r="F68" s="614"/>
      <c r="G68" s="614"/>
      <c r="H68" s="614"/>
      <c r="I68" s="192">
        <v>108680</v>
      </c>
      <c r="J68" t="s">
        <v>1536</v>
      </c>
    </row>
    <row r="69" spans="2:10" ht="18.75" x14ac:dyDescent="0.3">
      <c r="B69" s="289">
        <v>103410245</v>
      </c>
      <c r="C69" s="142" t="s">
        <v>686</v>
      </c>
      <c r="D69" s="142" t="s">
        <v>300</v>
      </c>
      <c r="E69" s="615" t="s">
        <v>1029</v>
      </c>
      <c r="F69" s="615"/>
      <c r="G69" s="615"/>
      <c r="H69" s="615"/>
      <c r="I69" s="141">
        <v>100000</v>
      </c>
      <c r="J69" t="s">
        <v>1536</v>
      </c>
    </row>
    <row r="70" spans="2:10" ht="19.5" thickBot="1" x14ac:dyDescent="0.35">
      <c r="B70" s="516">
        <v>96247067</v>
      </c>
      <c r="C70" s="517" t="s">
        <v>801</v>
      </c>
      <c r="D70" s="517" t="s">
        <v>802</v>
      </c>
      <c r="E70" s="610" t="s">
        <v>357</v>
      </c>
      <c r="F70" s="610"/>
      <c r="G70" s="610"/>
      <c r="H70" s="610"/>
      <c r="I70" s="515">
        <v>750000</v>
      </c>
    </row>
    <row r="71" spans="2:10" ht="18.75" x14ac:dyDescent="0.3">
      <c r="B71" s="138">
        <v>96247069</v>
      </c>
      <c r="C71" s="322" t="s">
        <v>1462</v>
      </c>
      <c r="D71" s="322" t="s">
        <v>1466</v>
      </c>
      <c r="E71" s="604" t="s">
        <v>1467</v>
      </c>
      <c r="F71" s="605"/>
      <c r="G71" s="605"/>
      <c r="H71" s="606"/>
      <c r="I71" s="89">
        <v>50000</v>
      </c>
    </row>
    <row r="72" spans="2:10" ht="18.75" x14ac:dyDescent="0.3">
      <c r="B72" s="545">
        <v>103410250</v>
      </c>
      <c r="C72" s="546" t="s">
        <v>974</v>
      </c>
      <c r="D72" s="546" t="s">
        <v>975</v>
      </c>
      <c r="E72" s="616" t="s">
        <v>818</v>
      </c>
      <c r="F72" s="617"/>
      <c r="G72" s="617"/>
      <c r="H72" s="618"/>
      <c r="I72" s="474">
        <v>465200</v>
      </c>
    </row>
    <row r="73" spans="2:10" ht="18.75" x14ac:dyDescent="0.3">
      <c r="B73" s="545">
        <v>103410251</v>
      </c>
      <c r="C73" s="546" t="s">
        <v>974</v>
      </c>
      <c r="D73" s="546" t="s">
        <v>975</v>
      </c>
      <c r="E73" s="616" t="s">
        <v>818</v>
      </c>
      <c r="F73" s="617"/>
      <c r="G73" s="617"/>
      <c r="H73" s="618"/>
      <c r="I73" s="474">
        <v>100000</v>
      </c>
    </row>
    <row r="74" spans="2:10" ht="18.75" x14ac:dyDescent="0.3">
      <c r="B74" s="542">
        <v>103410256</v>
      </c>
      <c r="C74" s="543"/>
      <c r="D74" s="543" t="s">
        <v>1461</v>
      </c>
      <c r="E74" s="601" t="s">
        <v>560</v>
      </c>
      <c r="F74" s="602"/>
      <c r="G74" s="602"/>
      <c r="H74" s="603"/>
      <c r="I74" s="544">
        <v>55840</v>
      </c>
    </row>
    <row r="75" spans="2:10" ht="18.75" x14ac:dyDescent="0.3">
      <c r="B75" s="142">
        <v>103410257</v>
      </c>
      <c r="C75" s="140" t="s">
        <v>1462</v>
      </c>
      <c r="D75" s="140" t="s">
        <v>1463</v>
      </c>
      <c r="E75" s="598" t="s">
        <v>1464</v>
      </c>
      <c r="F75" s="599"/>
      <c r="G75" s="599"/>
      <c r="H75" s="600"/>
      <c r="I75" s="141">
        <v>500000</v>
      </c>
      <c r="J75" t="s">
        <v>1536</v>
      </c>
    </row>
    <row r="76" spans="2:10" ht="18.75" x14ac:dyDescent="0.3">
      <c r="B76" s="138">
        <v>37846654</v>
      </c>
      <c r="C76" s="322" t="s">
        <v>598</v>
      </c>
      <c r="D76" s="322" t="s">
        <v>874</v>
      </c>
      <c r="E76" s="595" t="s">
        <v>890</v>
      </c>
      <c r="F76" s="596"/>
      <c r="G76" s="596"/>
      <c r="H76" s="597"/>
      <c r="I76" s="89">
        <v>50000</v>
      </c>
      <c r="J76" t="s">
        <v>1533</v>
      </c>
    </row>
  </sheetData>
  <mergeCells count="19">
    <mergeCell ref="J63:K63"/>
    <mergeCell ref="E58:H58"/>
    <mergeCell ref="E59:H59"/>
    <mergeCell ref="E60:H60"/>
    <mergeCell ref="E61:H61"/>
    <mergeCell ref="J62:K62"/>
    <mergeCell ref="E76:H76"/>
    <mergeCell ref="E75:H75"/>
    <mergeCell ref="E74:H74"/>
    <mergeCell ref="E71:H71"/>
    <mergeCell ref="E62:H62"/>
    <mergeCell ref="E64:H64"/>
    <mergeCell ref="E63:H63"/>
    <mergeCell ref="E70:H70"/>
    <mergeCell ref="B67:I67"/>
    <mergeCell ref="E68:H68"/>
    <mergeCell ref="E69:H69"/>
    <mergeCell ref="E72:H72"/>
    <mergeCell ref="E73:H73"/>
  </mergeCells>
  <pageMargins left="0" right="0" top="0" bottom="0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H15" sqref="H15"/>
    </sheetView>
  </sheetViews>
  <sheetFormatPr defaultRowHeight="15" x14ac:dyDescent="0.25"/>
  <cols>
    <col min="1" max="1" width="11.5703125" bestFit="1" customWidth="1"/>
    <col min="2" max="2" width="10.42578125" bestFit="1" customWidth="1"/>
    <col min="3" max="3" width="17.140625" bestFit="1" customWidth="1"/>
    <col min="8" max="8" width="13.7109375" bestFit="1" customWidth="1"/>
    <col min="13" max="13" width="25.140625" bestFit="1" customWidth="1"/>
  </cols>
  <sheetData>
    <row r="1" spans="1:14" s="49" customFormat="1" ht="35.25" thickBot="1" x14ac:dyDescent="0.35">
      <c r="A1" s="637" t="s">
        <v>1413</v>
      </c>
      <c r="B1" s="638"/>
      <c r="C1" s="638"/>
      <c r="D1" s="638"/>
      <c r="E1" s="638"/>
      <c r="F1" s="638"/>
      <c r="G1" s="638"/>
      <c r="H1" s="639"/>
    </row>
    <row r="2" spans="1:14" s="49" customFormat="1" ht="48" customHeight="1" thickBot="1" x14ac:dyDescent="0.35">
      <c r="A2" s="120" t="s">
        <v>608</v>
      </c>
      <c r="B2" s="121" t="s">
        <v>607</v>
      </c>
      <c r="C2" s="121" t="s">
        <v>606</v>
      </c>
      <c r="D2" s="640" t="s">
        <v>284</v>
      </c>
      <c r="E2" s="641"/>
      <c r="F2" s="641"/>
      <c r="G2" s="642"/>
      <c r="H2" s="122" t="s">
        <v>283</v>
      </c>
    </row>
    <row r="3" spans="1:14" s="49" customFormat="1" ht="18.75" x14ac:dyDescent="0.3">
      <c r="A3" s="144">
        <v>96247051</v>
      </c>
      <c r="B3" s="145" t="s">
        <v>330</v>
      </c>
      <c r="C3" s="145"/>
      <c r="D3" s="643" t="s">
        <v>679</v>
      </c>
      <c r="E3" s="644"/>
      <c r="F3" s="644"/>
      <c r="G3" s="645"/>
      <c r="H3" s="192">
        <v>50000</v>
      </c>
    </row>
    <row r="4" spans="1:14" s="49" customFormat="1" ht="18.75" x14ac:dyDescent="0.3">
      <c r="A4" s="144">
        <v>96247052</v>
      </c>
      <c r="B4" s="145" t="s">
        <v>680</v>
      </c>
      <c r="C4" s="145"/>
      <c r="D4" s="643" t="s">
        <v>681</v>
      </c>
      <c r="E4" s="644"/>
      <c r="F4" s="644"/>
      <c r="G4" s="645"/>
      <c r="H4" s="141">
        <v>138750</v>
      </c>
    </row>
    <row r="5" spans="1:14" s="49" customFormat="1" ht="19.5" thickBot="1" x14ac:dyDescent="0.35">
      <c r="A5" s="144">
        <v>96247053</v>
      </c>
      <c r="B5" s="145" t="s">
        <v>680</v>
      </c>
      <c r="C5" s="145"/>
      <c r="D5" s="598" t="s">
        <v>682</v>
      </c>
      <c r="E5" s="599"/>
      <c r="F5" s="599"/>
      <c r="G5" s="600"/>
      <c r="H5" s="141">
        <v>102000</v>
      </c>
    </row>
    <row r="6" spans="1:14" s="49" customFormat="1" ht="19.5" thickBot="1" x14ac:dyDescent="0.35">
      <c r="A6" s="144">
        <v>96247054</v>
      </c>
      <c r="B6" s="145" t="s">
        <v>683</v>
      </c>
      <c r="C6" s="145"/>
      <c r="D6" s="598" t="s">
        <v>347</v>
      </c>
      <c r="E6" s="599"/>
      <c r="F6" s="599"/>
      <c r="G6" s="600"/>
      <c r="H6" s="141">
        <v>50000</v>
      </c>
      <c r="M6" s="527" t="s">
        <v>1471</v>
      </c>
      <c r="N6" s="526" t="s">
        <v>1426</v>
      </c>
    </row>
    <row r="7" spans="1:14" s="49" customFormat="1" ht="18.75" x14ac:dyDescent="0.3">
      <c r="A7" s="144">
        <v>96247055</v>
      </c>
      <c r="B7" s="145"/>
      <c r="C7" s="145"/>
      <c r="D7" s="598" t="s">
        <v>382</v>
      </c>
      <c r="E7" s="599"/>
      <c r="F7" s="599"/>
      <c r="G7" s="600"/>
      <c r="H7" s="141"/>
      <c r="M7" s="528" t="s">
        <v>1425</v>
      </c>
      <c r="N7" s="531">
        <v>5</v>
      </c>
    </row>
    <row r="8" spans="1:14" s="49" customFormat="1" ht="18.75" x14ac:dyDescent="0.3">
      <c r="A8" s="144">
        <v>96247056</v>
      </c>
      <c r="B8" s="145" t="s">
        <v>344</v>
      </c>
      <c r="C8" s="145"/>
      <c r="D8" s="598" t="s">
        <v>329</v>
      </c>
      <c r="E8" s="599"/>
      <c r="F8" s="599"/>
      <c r="G8" s="600"/>
      <c r="H8" s="141">
        <v>45000</v>
      </c>
      <c r="M8" s="529" t="s">
        <v>1469</v>
      </c>
      <c r="N8" s="532">
        <v>6</v>
      </c>
    </row>
    <row r="9" spans="1:14" s="49" customFormat="1" ht="18.75" x14ac:dyDescent="0.3">
      <c r="A9" s="144">
        <v>96247057</v>
      </c>
      <c r="B9" s="145"/>
      <c r="C9" s="145"/>
      <c r="D9" s="598" t="s">
        <v>564</v>
      </c>
      <c r="E9" s="599"/>
      <c r="F9" s="599"/>
      <c r="G9" s="600"/>
      <c r="H9" s="141"/>
      <c r="M9" s="529" t="s">
        <v>1470</v>
      </c>
      <c r="N9" s="532">
        <v>6</v>
      </c>
    </row>
    <row r="10" spans="1:14" s="49" customFormat="1" ht="18.75" x14ac:dyDescent="0.3">
      <c r="A10" s="144">
        <v>96247058</v>
      </c>
      <c r="B10" s="203" t="s">
        <v>668</v>
      </c>
      <c r="C10" s="203" t="s">
        <v>667</v>
      </c>
      <c r="D10" s="631" t="s">
        <v>684</v>
      </c>
      <c r="E10" s="632"/>
      <c r="F10" s="632"/>
      <c r="G10" s="633"/>
      <c r="H10" s="204">
        <v>82119</v>
      </c>
      <c r="M10" s="529" t="s">
        <v>1472</v>
      </c>
      <c r="N10" s="532">
        <v>7</v>
      </c>
    </row>
    <row r="11" spans="1:14" s="49" customFormat="1" ht="18.75" x14ac:dyDescent="0.3">
      <c r="A11" s="144">
        <v>96247059</v>
      </c>
      <c r="B11" s="203" t="s">
        <v>685</v>
      </c>
      <c r="C11" s="203" t="s">
        <v>686</v>
      </c>
      <c r="D11" s="631" t="s">
        <v>316</v>
      </c>
      <c r="E11" s="632"/>
      <c r="F11" s="632"/>
      <c r="G11" s="633"/>
      <c r="H11" s="204">
        <v>50000</v>
      </c>
      <c r="M11" s="529" t="s">
        <v>1473</v>
      </c>
      <c r="N11" s="532"/>
    </row>
    <row r="12" spans="1:14" s="49" customFormat="1" ht="19.5" thickBot="1" x14ac:dyDescent="0.35">
      <c r="A12" s="144">
        <v>96247060</v>
      </c>
      <c r="B12" s="203" t="s">
        <v>713</v>
      </c>
      <c r="C12" s="203" t="s">
        <v>714</v>
      </c>
      <c r="D12" s="631" t="s">
        <v>712</v>
      </c>
      <c r="E12" s="632"/>
      <c r="F12" s="632"/>
      <c r="G12" s="633"/>
      <c r="H12" s="204">
        <v>30000</v>
      </c>
      <c r="M12" s="530" t="s">
        <v>1474</v>
      </c>
      <c r="N12" s="533">
        <v>3</v>
      </c>
    </row>
    <row r="13" spans="1:14" s="49" customFormat="1" ht="18.75" x14ac:dyDescent="0.3">
      <c r="A13" s="144">
        <v>96247061</v>
      </c>
      <c r="B13" s="203" t="s">
        <v>713</v>
      </c>
      <c r="C13" s="203" t="s">
        <v>598</v>
      </c>
      <c r="D13" s="631" t="s">
        <v>712</v>
      </c>
      <c r="E13" s="632"/>
      <c r="F13" s="632"/>
      <c r="G13" s="633"/>
      <c r="H13" s="204">
        <v>30000</v>
      </c>
      <c r="I13" s="49" t="s">
        <v>811</v>
      </c>
    </row>
    <row r="14" spans="1:14" s="49" customFormat="1" ht="18.75" x14ac:dyDescent="0.3">
      <c r="A14" s="144">
        <v>96247062</v>
      </c>
      <c r="B14" s="203" t="s">
        <v>664</v>
      </c>
      <c r="C14" s="203" t="s">
        <v>598</v>
      </c>
      <c r="D14" s="631" t="s">
        <v>328</v>
      </c>
      <c r="E14" s="632"/>
      <c r="F14" s="632"/>
      <c r="G14" s="633"/>
      <c r="H14" s="204">
        <v>46000</v>
      </c>
      <c r="I14" s="49" t="s">
        <v>811</v>
      </c>
    </row>
    <row r="15" spans="1:14" ht="18.75" x14ac:dyDescent="0.3">
      <c r="A15" s="144">
        <v>96247063</v>
      </c>
      <c r="B15" s="203" t="s">
        <v>664</v>
      </c>
      <c r="C15" s="203" t="s">
        <v>714</v>
      </c>
      <c r="D15" s="631" t="s">
        <v>388</v>
      </c>
      <c r="E15" s="632"/>
      <c r="F15" s="632"/>
      <c r="G15" s="633"/>
      <c r="H15" s="204">
        <v>100000</v>
      </c>
      <c r="I15" t="s">
        <v>811</v>
      </c>
    </row>
    <row r="16" spans="1:14" ht="18.75" x14ac:dyDescent="0.3">
      <c r="A16" s="144">
        <v>96247064</v>
      </c>
      <c r="B16" s="203" t="s">
        <v>714</v>
      </c>
      <c r="C16" s="203" t="s">
        <v>726</v>
      </c>
      <c r="D16" s="631" t="s">
        <v>342</v>
      </c>
      <c r="E16" s="632"/>
      <c r="F16" s="632"/>
      <c r="G16" s="633"/>
      <c r="H16" s="204">
        <v>50000</v>
      </c>
      <c r="I16" t="s">
        <v>811</v>
      </c>
    </row>
    <row r="17" spans="1:12" ht="18.75" x14ac:dyDescent="0.3">
      <c r="A17" s="144">
        <v>96247065</v>
      </c>
      <c r="B17" s="145" t="s">
        <v>714</v>
      </c>
      <c r="C17" s="145" t="s">
        <v>667</v>
      </c>
      <c r="D17" s="631" t="s">
        <v>342</v>
      </c>
      <c r="E17" s="632"/>
      <c r="F17" s="632"/>
      <c r="G17" s="633"/>
      <c r="H17" s="204">
        <v>50000</v>
      </c>
      <c r="I17" s="627" t="s">
        <v>972</v>
      </c>
      <c r="J17" s="628"/>
      <c r="K17">
        <v>10000</v>
      </c>
      <c r="L17" t="s">
        <v>1534</v>
      </c>
    </row>
    <row r="18" spans="1:12" ht="18.75" x14ac:dyDescent="0.3">
      <c r="A18" s="144">
        <v>96247066</v>
      </c>
      <c r="B18" s="145" t="s">
        <v>726</v>
      </c>
      <c r="C18" s="145" t="s">
        <v>667</v>
      </c>
      <c r="D18" s="598" t="s">
        <v>601</v>
      </c>
      <c r="E18" s="599"/>
      <c r="F18" s="599"/>
      <c r="G18" s="600"/>
      <c r="H18" s="141">
        <v>100000</v>
      </c>
    </row>
    <row r="19" spans="1:12" ht="18.75" x14ac:dyDescent="0.3">
      <c r="A19" s="477">
        <v>96247067</v>
      </c>
      <c r="B19" s="131" t="s">
        <v>801</v>
      </c>
      <c r="C19" s="131" t="s">
        <v>802</v>
      </c>
      <c r="D19" s="634" t="s">
        <v>357</v>
      </c>
      <c r="E19" s="635"/>
      <c r="F19" s="635"/>
      <c r="G19" s="636"/>
      <c r="H19" s="478">
        <v>750000</v>
      </c>
      <c r="I19" s="480"/>
      <c r="J19" s="480"/>
    </row>
    <row r="20" spans="1:12" ht="18.75" x14ac:dyDescent="0.3">
      <c r="A20" s="144">
        <v>96247068</v>
      </c>
      <c r="B20" s="145" t="s">
        <v>697</v>
      </c>
      <c r="C20" s="145" t="s">
        <v>667</v>
      </c>
      <c r="D20" s="598" t="s">
        <v>1414</v>
      </c>
      <c r="E20" s="599"/>
      <c r="F20" s="599"/>
      <c r="G20" s="600"/>
      <c r="H20" s="141">
        <v>176125</v>
      </c>
      <c r="I20" s="629" t="s">
        <v>893</v>
      </c>
      <c r="J20" s="630"/>
    </row>
    <row r="21" spans="1:12" ht="18.75" x14ac:dyDescent="0.3">
      <c r="A21" s="144">
        <v>96247069</v>
      </c>
      <c r="B21" s="145" t="s">
        <v>1462</v>
      </c>
      <c r="C21" s="145" t="s">
        <v>1466</v>
      </c>
      <c r="D21" s="598" t="s">
        <v>1467</v>
      </c>
      <c r="E21" s="599"/>
      <c r="F21" s="599"/>
      <c r="G21" s="600"/>
      <c r="H21" s="141">
        <v>50000</v>
      </c>
    </row>
    <row r="22" spans="1:12" ht="18.75" x14ac:dyDescent="0.3">
      <c r="A22" s="144">
        <v>96247070</v>
      </c>
      <c r="B22" s="145" t="s">
        <v>1462</v>
      </c>
      <c r="C22" s="145" t="s">
        <v>1468</v>
      </c>
      <c r="D22" s="598" t="s">
        <v>1467</v>
      </c>
      <c r="E22" s="599"/>
      <c r="F22" s="599"/>
      <c r="G22" s="600"/>
      <c r="H22" s="141">
        <v>20000</v>
      </c>
    </row>
    <row r="23" spans="1:12" ht="18.75" x14ac:dyDescent="0.3">
      <c r="A23" s="144">
        <v>96247071</v>
      </c>
      <c r="B23" s="145"/>
      <c r="C23" s="145" t="s">
        <v>1550</v>
      </c>
      <c r="D23" s="598" t="s">
        <v>532</v>
      </c>
      <c r="E23" s="599"/>
      <c r="F23" s="599"/>
      <c r="G23" s="600"/>
      <c r="H23" s="141">
        <v>12600</v>
      </c>
      <c r="I23" t="s">
        <v>1551</v>
      </c>
    </row>
    <row r="24" spans="1:12" ht="18.75" x14ac:dyDescent="0.3">
      <c r="A24" s="138">
        <v>96247072</v>
      </c>
      <c r="B24" s="152"/>
      <c r="C24" s="152"/>
      <c r="D24" s="604"/>
      <c r="E24" s="605"/>
      <c r="F24" s="605"/>
      <c r="G24" s="606"/>
      <c r="H24" s="89"/>
    </row>
    <row r="25" spans="1:12" ht="18.75" x14ac:dyDescent="0.3">
      <c r="A25" s="138">
        <v>96247073</v>
      </c>
      <c r="B25" s="152"/>
      <c r="C25" s="152"/>
      <c r="D25" s="604"/>
      <c r="E25" s="605"/>
      <c r="F25" s="605"/>
      <c r="G25" s="606"/>
      <c r="H25" s="89"/>
    </row>
    <row r="26" spans="1:12" ht="18.75" x14ac:dyDescent="0.3">
      <c r="A26" s="138">
        <v>96247074</v>
      </c>
      <c r="B26" s="152"/>
      <c r="C26" s="152"/>
      <c r="D26" s="604"/>
      <c r="E26" s="605"/>
      <c r="F26" s="605"/>
      <c r="G26" s="606"/>
      <c r="H26" s="89"/>
    </row>
    <row r="27" spans="1:12" ht="18.75" x14ac:dyDescent="0.3">
      <c r="A27" s="138">
        <v>96247075</v>
      </c>
      <c r="B27" s="152"/>
      <c r="C27" s="152"/>
      <c r="D27" s="604"/>
      <c r="E27" s="605"/>
      <c r="F27" s="605"/>
      <c r="G27" s="606"/>
      <c r="H27" s="89"/>
    </row>
  </sheetData>
  <autoFilter ref="A2:H27">
    <filterColumn colId="3" showButton="0"/>
    <filterColumn colId="4" showButton="0"/>
    <filterColumn colId="5" showButton="0"/>
  </autoFilter>
  <mergeCells count="29">
    <mergeCell ref="D13:G13"/>
    <mergeCell ref="D14:G14"/>
    <mergeCell ref="D7:G7"/>
    <mergeCell ref="D8:G8"/>
    <mergeCell ref="D9:G9"/>
    <mergeCell ref="D10:G10"/>
    <mergeCell ref="D11:G11"/>
    <mergeCell ref="D12:G12"/>
    <mergeCell ref="D6:G6"/>
    <mergeCell ref="A1:H1"/>
    <mergeCell ref="D2:G2"/>
    <mergeCell ref="D3:G3"/>
    <mergeCell ref="D4:G4"/>
    <mergeCell ref="D5:G5"/>
    <mergeCell ref="D15:G15"/>
    <mergeCell ref="D16:G16"/>
    <mergeCell ref="D17:G17"/>
    <mergeCell ref="D18:G18"/>
    <mergeCell ref="D19:G19"/>
    <mergeCell ref="I17:J17"/>
    <mergeCell ref="I20:J20"/>
    <mergeCell ref="D25:G25"/>
    <mergeCell ref="D26:G26"/>
    <mergeCell ref="D27:G27"/>
    <mergeCell ref="D20:G20"/>
    <mergeCell ref="D21:G21"/>
    <mergeCell ref="D22:G22"/>
    <mergeCell ref="D23:G23"/>
    <mergeCell ref="D24:G2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0"/>
  <sheetViews>
    <sheetView zoomScaleNormal="100" workbookViewId="0">
      <pane ySplit="2" topLeftCell="A242" activePane="bottomLeft" state="frozen"/>
      <selection pane="bottomLeft" activeCell="J250" sqref="J250"/>
    </sheetView>
  </sheetViews>
  <sheetFormatPr defaultRowHeight="18.75" x14ac:dyDescent="0.3"/>
  <cols>
    <col min="1" max="1" width="14" style="467" bestFit="1" customWidth="1"/>
    <col min="2" max="2" width="12.28515625" style="50" customWidth="1"/>
    <col min="3" max="3" width="25" style="113" bestFit="1" customWidth="1"/>
    <col min="4" max="6" width="9.140625" style="119"/>
    <col min="7" max="7" width="11.42578125" style="119" customWidth="1"/>
    <col min="8" max="8" width="13.5703125" style="90" bestFit="1" customWidth="1"/>
    <col min="9" max="9" width="9.140625" style="49"/>
    <col min="10" max="10" width="22.28515625" style="49" bestFit="1" customWidth="1"/>
    <col min="11" max="11" width="10.42578125" style="49" bestFit="1" customWidth="1"/>
    <col min="12" max="12" width="14.5703125" style="49" bestFit="1" customWidth="1"/>
    <col min="13" max="16384" width="9.140625" style="49"/>
  </cols>
  <sheetData>
    <row r="1" spans="1:8" ht="38.25" customHeight="1" thickBot="1" x14ac:dyDescent="0.35">
      <c r="A1" s="638" t="s">
        <v>580</v>
      </c>
      <c r="B1" s="638"/>
      <c r="C1" s="638"/>
      <c r="D1" s="638"/>
      <c r="E1" s="638"/>
      <c r="F1" s="638"/>
      <c r="G1" s="638"/>
      <c r="H1" s="639"/>
    </row>
    <row r="2" spans="1:8" ht="40.5" x14ac:dyDescent="0.3">
      <c r="A2" s="466" t="s">
        <v>608</v>
      </c>
      <c r="B2" s="470" t="s">
        <v>607</v>
      </c>
      <c r="C2" s="470" t="s">
        <v>606</v>
      </c>
      <c r="D2" s="660" t="s">
        <v>409</v>
      </c>
      <c r="E2" s="661"/>
      <c r="F2" s="661"/>
      <c r="G2" s="662"/>
      <c r="H2" s="471" t="s">
        <v>410</v>
      </c>
    </row>
    <row r="3" spans="1:8" x14ac:dyDescent="0.3">
      <c r="A3" s="82">
        <v>1089501</v>
      </c>
      <c r="B3" s="82" t="s">
        <v>285</v>
      </c>
      <c r="C3" s="82"/>
      <c r="D3" s="659" t="s">
        <v>286</v>
      </c>
      <c r="E3" s="659"/>
      <c r="F3" s="659"/>
      <c r="G3" s="659"/>
      <c r="H3" s="324">
        <v>300000</v>
      </c>
    </row>
    <row r="4" spans="1:8" x14ac:dyDescent="0.3">
      <c r="A4" s="82">
        <v>1089502</v>
      </c>
      <c r="B4" s="82" t="s">
        <v>287</v>
      </c>
      <c r="C4" s="82"/>
      <c r="D4" s="659" t="s">
        <v>286</v>
      </c>
      <c r="E4" s="659"/>
      <c r="F4" s="659"/>
      <c r="G4" s="659"/>
      <c r="H4" s="324">
        <v>300000</v>
      </c>
    </row>
    <row r="5" spans="1:8" x14ac:dyDescent="0.3">
      <c r="A5" s="82">
        <v>1089503</v>
      </c>
      <c r="B5" s="82" t="s">
        <v>292</v>
      </c>
      <c r="C5" s="82"/>
      <c r="D5" s="659" t="s">
        <v>288</v>
      </c>
      <c r="E5" s="659"/>
      <c r="F5" s="659"/>
      <c r="G5" s="659"/>
      <c r="H5" s="324">
        <v>500000</v>
      </c>
    </row>
    <row r="6" spans="1:8" x14ac:dyDescent="0.3">
      <c r="A6" s="82">
        <v>1089504</v>
      </c>
      <c r="B6" s="82" t="s">
        <v>291</v>
      </c>
      <c r="C6" s="82"/>
      <c r="D6" s="659" t="s">
        <v>289</v>
      </c>
      <c r="E6" s="659"/>
      <c r="F6" s="659"/>
      <c r="G6" s="659"/>
      <c r="H6" s="324">
        <v>50000</v>
      </c>
    </row>
    <row r="7" spans="1:8" x14ac:dyDescent="0.3">
      <c r="A7" s="82">
        <v>1089505</v>
      </c>
      <c r="B7" s="82" t="s">
        <v>290</v>
      </c>
      <c r="C7" s="82"/>
      <c r="D7" s="659" t="s">
        <v>293</v>
      </c>
      <c r="E7" s="659"/>
      <c r="F7" s="659"/>
      <c r="G7" s="659"/>
      <c r="H7" s="324">
        <v>50000</v>
      </c>
    </row>
    <row r="8" spans="1:8" x14ac:dyDescent="0.3">
      <c r="A8" s="82">
        <v>1089506</v>
      </c>
      <c r="B8" s="82" t="s">
        <v>294</v>
      </c>
      <c r="C8" s="82" t="s">
        <v>609</v>
      </c>
      <c r="D8" s="659" t="s">
        <v>295</v>
      </c>
      <c r="E8" s="659"/>
      <c r="F8" s="659"/>
      <c r="G8" s="659"/>
      <c r="H8" s="324"/>
    </row>
    <row r="9" spans="1:8" x14ac:dyDescent="0.3">
      <c r="A9" s="82">
        <v>1089507</v>
      </c>
      <c r="B9" s="82" t="s">
        <v>296</v>
      </c>
      <c r="C9" s="82"/>
      <c r="D9" s="659" t="s">
        <v>293</v>
      </c>
      <c r="E9" s="659"/>
      <c r="F9" s="659"/>
      <c r="G9" s="659"/>
      <c r="H9" s="324">
        <v>50000</v>
      </c>
    </row>
    <row r="10" spans="1:8" x14ac:dyDescent="0.3">
      <c r="A10" s="82">
        <v>1089508</v>
      </c>
      <c r="B10" s="82" t="s">
        <v>297</v>
      </c>
      <c r="C10" s="82"/>
      <c r="D10" s="659" t="s">
        <v>293</v>
      </c>
      <c r="E10" s="659"/>
      <c r="F10" s="659"/>
      <c r="G10" s="659"/>
      <c r="H10" s="324">
        <v>50000</v>
      </c>
    </row>
    <row r="11" spans="1:8" x14ac:dyDescent="0.3">
      <c r="A11" s="82">
        <v>1089509</v>
      </c>
      <c r="B11" s="82" t="s">
        <v>298</v>
      </c>
      <c r="C11" s="82"/>
      <c r="D11" s="659" t="s">
        <v>293</v>
      </c>
      <c r="E11" s="659"/>
      <c r="F11" s="659"/>
      <c r="G11" s="659"/>
      <c r="H11" s="324">
        <v>50000</v>
      </c>
    </row>
    <row r="12" spans="1:8" x14ac:dyDescent="0.3">
      <c r="A12" s="82">
        <v>1089510</v>
      </c>
      <c r="B12" s="82" t="s">
        <v>299</v>
      </c>
      <c r="C12" s="82"/>
      <c r="D12" s="659" t="s">
        <v>293</v>
      </c>
      <c r="E12" s="659"/>
      <c r="F12" s="659"/>
      <c r="G12" s="659"/>
      <c r="H12" s="324">
        <v>50000</v>
      </c>
    </row>
    <row r="13" spans="1:8" x14ac:dyDescent="0.3">
      <c r="A13" s="82">
        <v>1089511</v>
      </c>
      <c r="B13" s="82" t="s">
        <v>300</v>
      </c>
      <c r="C13" s="82"/>
      <c r="D13" s="659" t="s">
        <v>293</v>
      </c>
      <c r="E13" s="659"/>
      <c r="F13" s="659"/>
      <c r="G13" s="659"/>
      <c r="H13" s="324">
        <v>50000</v>
      </c>
    </row>
    <row r="14" spans="1:8" x14ac:dyDescent="0.3">
      <c r="A14" s="82">
        <v>1089512</v>
      </c>
      <c r="B14" s="82" t="s">
        <v>301</v>
      </c>
      <c r="C14" s="82"/>
      <c r="D14" s="659" t="s">
        <v>293</v>
      </c>
      <c r="E14" s="659"/>
      <c r="F14" s="659"/>
      <c r="G14" s="659"/>
      <c r="H14" s="324">
        <v>50000</v>
      </c>
    </row>
    <row r="15" spans="1:8" x14ac:dyDescent="0.3">
      <c r="A15" s="82">
        <v>1089513</v>
      </c>
      <c r="B15" s="82" t="s">
        <v>302</v>
      </c>
      <c r="C15" s="82"/>
      <c r="D15" s="659" t="s">
        <v>293</v>
      </c>
      <c r="E15" s="659"/>
      <c r="F15" s="659"/>
      <c r="G15" s="659"/>
      <c r="H15" s="324">
        <v>50000</v>
      </c>
    </row>
    <row r="16" spans="1:8" x14ac:dyDescent="0.3">
      <c r="A16" s="82">
        <v>1089514</v>
      </c>
      <c r="B16" s="82" t="s">
        <v>303</v>
      </c>
      <c r="C16" s="82"/>
      <c r="D16" s="659" t="s">
        <v>305</v>
      </c>
      <c r="E16" s="659"/>
      <c r="F16" s="659"/>
      <c r="G16" s="659"/>
      <c r="H16" s="324">
        <v>20000</v>
      </c>
    </row>
    <row r="17" spans="1:8" x14ac:dyDescent="0.3">
      <c r="A17" s="82">
        <v>1089515</v>
      </c>
      <c r="B17" s="82"/>
      <c r="C17" s="82"/>
      <c r="D17" s="659" t="s">
        <v>382</v>
      </c>
      <c r="E17" s="659"/>
      <c r="F17" s="659"/>
      <c r="G17" s="659"/>
      <c r="H17" s="324"/>
    </row>
    <row r="18" spans="1:8" x14ac:dyDescent="0.3">
      <c r="A18" s="82">
        <v>1089516</v>
      </c>
      <c r="B18" s="82"/>
      <c r="C18" s="82"/>
      <c r="D18" s="659" t="s">
        <v>382</v>
      </c>
      <c r="E18" s="659"/>
      <c r="F18" s="659"/>
      <c r="G18" s="659"/>
      <c r="H18" s="324"/>
    </row>
    <row r="19" spans="1:8" x14ac:dyDescent="0.3">
      <c r="A19" s="82">
        <v>1089517</v>
      </c>
      <c r="B19" s="82"/>
      <c r="C19" s="82"/>
      <c r="D19" s="659" t="s">
        <v>382</v>
      </c>
      <c r="E19" s="659"/>
      <c r="F19" s="659"/>
      <c r="G19" s="659"/>
      <c r="H19" s="324"/>
    </row>
    <row r="20" spans="1:8" x14ac:dyDescent="0.3">
      <c r="A20" s="82">
        <v>1089518</v>
      </c>
      <c r="B20" s="82" t="s">
        <v>307</v>
      </c>
      <c r="C20" s="82"/>
      <c r="D20" s="659" t="s">
        <v>618</v>
      </c>
      <c r="E20" s="659"/>
      <c r="F20" s="659"/>
      <c r="G20" s="659"/>
      <c r="H20" s="324">
        <v>100000</v>
      </c>
    </row>
    <row r="21" spans="1:8" x14ac:dyDescent="0.3">
      <c r="A21" s="82">
        <v>1089519</v>
      </c>
      <c r="B21" s="82" t="s">
        <v>308</v>
      </c>
      <c r="C21" s="82"/>
      <c r="D21" s="659" t="s">
        <v>309</v>
      </c>
      <c r="E21" s="659"/>
      <c r="F21" s="659"/>
      <c r="G21" s="659"/>
      <c r="H21" s="324">
        <v>27000</v>
      </c>
    </row>
    <row r="22" spans="1:8" x14ac:dyDescent="0.3">
      <c r="A22" s="82">
        <v>1089520</v>
      </c>
      <c r="B22" s="82" t="s">
        <v>310</v>
      </c>
      <c r="C22" s="82"/>
      <c r="D22" s="659" t="s">
        <v>311</v>
      </c>
      <c r="E22" s="659"/>
      <c r="F22" s="659"/>
      <c r="G22" s="659"/>
      <c r="H22" s="324">
        <v>20000</v>
      </c>
    </row>
    <row r="23" spans="1:8" x14ac:dyDescent="0.3">
      <c r="A23" s="82">
        <v>1089521</v>
      </c>
      <c r="B23" s="82" t="s">
        <v>312</v>
      </c>
      <c r="C23" s="82"/>
      <c r="D23" s="659" t="s">
        <v>288</v>
      </c>
      <c r="E23" s="659"/>
      <c r="F23" s="659"/>
      <c r="G23" s="659"/>
      <c r="H23" s="324">
        <v>500000</v>
      </c>
    </row>
    <row r="24" spans="1:8" x14ac:dyDescent="0.3">
      <c r="A24" s="82">
        <v>1089522</v>
      </c>
      <c r="B24" s="82" t="s">
        <v>313</v>
      </c>
      <c r="C24" s="82"/>
      <c r="D24" s="659" t="s">
        <v>314</v>
      </c>
      <c r="E24" s="659"/>
      <c r="F24" s="659"/>
      <c r="G24" s="659"/>
      <c r="H24" s="324">
        <v>30000</v>
      </c>
    </row>
    <row r="25" spans="1:8" x14ac:dyDescent="0.3">
      <c r="A25" s="82">
        <v>1089523</v>
      </c>
      <c r="B25" s="82" t="s">
        <v>313</v>
      </c>
      <c r="C25" s="82"/>
      <c r="D25" s="659" t="s">
        <v>314</v>
      </c>
      <c r="E25" s="659"/>
      <c r="F25" s="659"/>
      <c r="G25" s="659"/>
      <c r="H25" s="324">
        <v>6700</v>
      </c>
    </row>
    <row r="26" spans="1:8" x14ac:dyDescent="0.3">
      <c r="A26" s="82">
        <v>1089524</v>
      </c>
      <c r="B26" s="82"/>
      <c r="C26" s="82" t="s">
        <v>315</v>
      </c>
      <c r="D26" s="659" t="s">
        <v>316</v>
      </c>
      <c r="E26" s="659"/>
      <c r="F26" s="659"/>
      <c r="G26" s="659"/>
      <c r="H26" s="324">
        <v>44500</v>
      </c>
    </row>
    <row r="27" spans="1:8" x14ac:dyDescent="0.3">
      <c r="A27" s="82">
        <v>1089525</v>
      </c>
      <c r="B27" s="82" t="s">
        <v>317</v>
      </c>
      <c r="C27" s="82"/>
      <c r="D27" s="659" t="s">
        <v>318</v>
      </c>
      <c r="E27" s="659"/>
      <c r="F27" s="659"/>
      <c r="G27" s="659"/>
      <c r="H27" s="324">
        <v>200000</v>
      </c>
    </row>
    <row r="28" spans="1:8" x14ac:dyDescent="0.3">
      <c r="A28" s="82">
        <v>1089526</v>
      </c>
      <c r="B28" s="82" t="s">
        <v>319</v>
      </c>
      <c r="C28" s="82"/>
      <c r="D28" s="659" t="s">
        <v>320</v>
      </c>
      <c r="E28" s="659"/>
      <c r="F28" s="659"/>
      <c r="G28" s="659"/>
      <c r="H28" s="324">
        <v>69000</v>
      </c>
    </row>
    <row r="29" spans="1:8" x14ac:dyDescent="0.3">
      <c r="A29" s="82">
        <v>1089527</v>
      </c>
      <c r="B29" s="82" t="s">
        <v>321</v>
      </c>
      <c r="C29" s="82"/>
      <c r="D29" s="659" t="s">
        <v>322</v>
      </c>
      <c r="E29" s="659"/>
      <c r="F29" s="659"/>
      <c r="G29" s="659"/>
      <c r="H29" s="324">
        <v>30490</v>
      </c>
    </row>
    <row r="30" spans="1:8" x14ac:dyDescent="0.3">
      <c r="A30" s="82">
        <v>1089528</v>
      </c>
      <c r="B30" s="82" t="s">
        <v>323</v>
      </c>
      <c r="C30" s="82"/>
      <c r="D30" s="659" t="s">
        <v>324</v>
      </c>
      <c r="E30" s="659"/>
      <c r="F30" s="659"/>
      <c r="G30" s="659"/>
      <c r="H30" s="324">
        <v>7600</v>
      </c>
    </row>
    <row r="31" spans="1:8" x14ac:dyDescent="0.3">
      <c r="A31" s="82">
        <v>1089529</v>
      </c>
      <c r="B31" s="82" t="s">
        <v>325</v>
      </c>
      <c r="C31" s="82"/>
      <c r="D31" s="659" t="s">
        <v>326</v>
      </c>
      <c r="E31" s="659"/>
      <c r="F31" s="659"/>
      <c r="G31" s="659"/>
      <c r="H31" s="324">
        <v>10000</v>
      </c>
    </row>
    <row r="32" spans="1:8" x14ac:dyDescent="0.3">
      <c r="A32" s="82">
        <v>1089530</v>
      </c>
      <c r="B32" s="82" t="s">
        <v>327</v>
      </c>
      <c r="C32" s="82"/>
      <c r="D32" s="659" t="s">
        <v>328</v>
      </c>
      <c r="E32" s="659"/>
      <c r="F32" s="659"/>
      <c r="G32" s="659"/>
      <c r="H32" s="324">
        <v>48000</v>
      </c>
    </row>
    <row r="33" spans="1:10" x14ac:dyDescent="0.3">
      <c r="A33" s="82">
        <v>1089531</v>
      </c>
      <c r="B33" s="82" t="s">
        <v>327</v>
      </c>
      <c r="C33" s="82"/>
      <c r="D33" s="659" t="s">
        <v>311</v>
      </c>
      <c r="E33" s="659"/>
      <c r="F33" s="659"/>
      <c r="G33" s="659"/>
      <c r="H33" s="324">
        <v>20000</v>
      </c>
    </row>
    <row r="34" spans="1:10" x14ac:dyDescent="0.3">
      <c r="A34" s="82">
        <v>1089532</v>
      </c>
      <c r="B34" s="82" t="s">
        <v>325</v>
      </c>
      <c r="C34" s="82"/>
      <c r="D34" s="659" t="s">
        <v>328</v>
      </c>
      <c r="E34" s="659"/>
      <c r="F34" s="659"/>
      <c r="G34" s="659"/>
      <c r="H34" s="324">
        <v>24000</v>
      </c>
    </row>
    <row r="35" spans="1:10" x14ac:dyDescent="0.3">
      <c r="A35" s="82">
        <v>1089533</v>
      </c>
      <c r="B35" s="82" t="s">
        <v>325</v>
      </c>
      <c r="C35" s="82"/>
      <c r="D35" s="659" t="s">
        <v>329</v>
      </c>
      <c r="E35" s="659"/>
      <c r="F35" s="659"/>
      <c r="G35" s="659"/>
      <c r="H35" s="324">
        <v>125000</v>
      </c>
    </row>
    <row r="36" spans="1:10" x14ac:dyDescent="0.3">
      <c r="A36" s="82">
        <v>1089534</v>
      </c>
      <c r="B36" s="82" t="s">
        <v>330</v>
      </c>
      <c r="C36" s="82"/>
      <c r="D36" s="659" t="s">
        <v>616</v>
      </c>
      <c r="E36" s="659"/>
      <c r="F36" s="659"/>
      <c r="G36" s="659"/>
      <c r="H36" s="324">
        <v>800000</v>
      </c>
    </row>
    <row r="37" spans="1:10" x14ac:dyDescent="0.3">
      <c r="A37" s="82">
        <v>1089535</v>
      </c>
      <c r="B37" s="82" t="s">
        <v>331</v>
      </c>
      <c r="C37" s="82"/>
      <c r="D37" s="659" t="s">
        <v>286</v>
      </c>
      <c r="E37" s="659"/>
      <c r="F37" s="659"/>
      <c r="G37" s="659"/>
      <c r="H37" s="324">
        <v>800000</v>
      </c>
    </row>
    <row r="38" spans="1:10" x14ac:dyDescent="0.3">
      <c r="A38" s="82">
        <v>1089536</v>
      </c>
      <c r="B38" s="82" t="s">
        <v>332</v>
      </c>
      <c r="C38" s="82"/>
      <c r="D38" s="659" t="s">
        <v>286</v>
      </c>
      <c r="E38" s="659"/>
      <c r="F38" s="659"/>
      <c r="G38" s="659"/>
      <c r="H38" s="324">
        <v>800000</v>
      </c>
    </row>
    <row r="39" spans="1:10" x14ac:dyDescent="0.3">
      <c r="A39" s="82">
        <v>1089537</v>
      </c>
      <c r="B39" s="142" t="s">
        <v>333</v>
      </c>
      <c r="C39" s="142"/>
      <c r="D39" s="615" t="s">
        <v>334</v>
      </c>
      <c r="E39" s="615"/>
      <c r="F39" s="615"/>
      <c r="G39" s="615"/>
      <c r="H39" s="357">
        <v>13800</v>
      </c>
      <c r="J39" s="49" t="s">
        <v>811</v>
      </c>
    </row>
    <row r="40" spans="1:10" x14ac:dyDescent="0.3">
      <c r="A40" s="82">
        <v>1089538</v>
      </c>
      <c r="B40" s="82" t="s">
        <v>333</v>
      </c>
      <c r="C40" s="82"/>
      <c r="D40" s="659" t="s">
        <v>326</v>
      </c>
      <c r="E40" s="659"/>
      <c r="F40" s="659"/>
      <c r="G40" s="659"/>
      <c r="H40" s="324">
        <v>8000</v>
      </c>
    </row>
    <row r="41" spans="1:10" x14ac:dyDescent="0.3">
      <c r="A41" s="82">
        <v>1089539</v>
      </c>
      <c r="B41" s="82" t="s">
        <v>333</v>
      </c>
      <c r="C41" s="82"/>
      <c r="D41" s="659" t="s">
        <v>335</v>
      </c>
      <c r="E41" s="659"/>
      <c r="F41" s="659"/>
      <c r="G41" s="659"/>
      <c r="H41" s="324">
        <v>17000</v>
      </c>
    </row>
    <row r="42" spans="1:10" x14ac:dyDescent="0.3">
      <c r="A42" s="82">
        <v>1089540</v>
      </c>
      <c r="B42" s="82" t="s">
        <v>333</v>
      </c>
      <c r="C42" s="82"/>
      <c r="D42" s="659" t="s">
        <v>336</v>
      </c>
      <c r="E42" s="659"/>
      <c r="F42" s="659"/>
      <c r="G42" s="659"/>
      <c r="H42" s="324">
        <v>20000</v>
      </c>
    </row>
    <row r="43" spans="1:10" x14ac:dyDescent="0.3">
      <c r="A43" s="82">
        <v>1089541</v>
      </c>
      <c r="B43" s="82" t="s">
        <v>337</v>
      </c>
      <c r="C43" s="82"/>
      <c r="D43" s="659" t="s">
        <v>338</v>
      </c>
      <c r="E43" s="659"/>
      <c r="F43" s="659"/>
      <c r="G43" s="659"/>
      <c r="H43" s="324">
        <v>25000</v>
      </c>
    </row>
    <row r="44" spans="1:10" x14ac:dyDescent="0.3">
      <c r="A44" s="82">
        <v>1089542</v>
      </c>
      <c r="B44" s="82" t="s">
        <v>339</v>
      </c>
      <c r="C44" s="82"/>
      <c r="D44" s="659" t="s">
        <v>340</v>
      </c>
      <c r="E44" s="659"/>
      <c r="F44" s="659"/>
      <c r="G44" s="659"/>
      <c r="H44" s="324">
        <v>100000</v>
      </c>
    </row>
    <row r="45" spans="1:10" x14ac:dyDescent="0.3">
      <c r="A45" s="82">
        <v>1089543</v>
      </c>
      <c r="B45" s="82" t="s">
        <v>341</v>
      </c>
      <c r="C45" s="82"/>
      <c r="D45" s="659" t="s">
        <v>342</v>
      </c>
      <c r="E45" s="659"/>
      <c r="F45" s="659"/>
      <c r="G45" s="659"/>
      <c r="H45" s="324">
        <v>40000</v>
      </c>
    </row>
    <row r="46" spans="1:10" x14ac:dyDescent="0.3">
      <c r="A46" s="82">
        <v>1089544</v>
      </c>
      <c r="B46" s="82" t="s">
        <v>339</v>
      </c>
      <c r="C46" s="82"/>
      <c r="D46" s="659" t="s">
        <v>343</v>
      </c>
      <c r="E46" s="659"/>
      <c r="F46" s="659"/>
      <c r="G46" s="659"/>
      <c r="H46" s="324">
        <v>75000</v>
      </c>
    </row>
    <row r="47" spans="1:10" x14ac:dyDescent="0.3">
      <c r="A47" s="82">
        <v>1089545</v>
      </c>
      <c r="B47" s="82" t="s">
        <v>339</v>
      </c>
      <c r="C47" s="82"/>
      <c r="D47" s="659" t="s">
        <v>311</v>
      </c>
      <c r="E47" s="659"/>
      <c r="F47" s="659"/>
      <c r="G47" s="659"/>
      <c r="H47" s="324">
        <v>58000</v>
      </c>
    </row>
    <row r="48" spans="1:10" x14ac:dyDescent="0.3">
      <c r="A48" s="82">
        <v>1089546</v>
      </c>
      <c r="B48" s="82" t="s">
        <v>344</v>
      </c>
      <c r="C48" s="82"/>
      <c r="D48" s="659" t="s">
        <v>345</v>
      </c>
      <c r="E48" s="659"/>
      <c r="F48" s="659"/>
      <c r="G48" s="659"/>
      <c r="H48" s="324">
        <v>80000</v>
      </c>
    </row>
    <row r="49" spans="1:8" x14ac:dyDescent="0.3">
      <c r="A49" s="82">
        <v>1089547</v>
      </c>
      <c r="B49" s="82" t="s">
        <v>346</v>
      </c>
      <c r="C49" s="82"/>
      <c r="D49" s="659" t="s">
        <v>347</v>
      </c>
      <c r="E49" s="659"/>
      <c r="F49" s="659"/>
      <c r="G49" s="659"/>
      <c r="H49" s="324">
        <v>30000</v>
      </c>
    </row>
    <row r="50" spans="1:8" x14ac:dyDescent="0.3">
      <c r="A50" s="82">
        <v>1089548</v>
      </c>
      <c r="B50" s="82"/>
      <c r="C50" s="82"/>
      <c r="D50" s="659" t="s">
        <v>382</v>
      </c>
      <c r="E50" s="659"/>
      <c r="F50" s="659"/>
      <c r="G50" s="659"/>
      <c r="H50" s="324"/>
    </row>
    <row r="51" spans="1:8" x14ac:dyDescent="0.3">
      <c r="A51" s="82">
        <v>1089549</v>
      </c>
      <c r="B51" s="82" t="s">
        <v>331</v>
      </c>
      <c r="C51" s="82"/>
      <c r="D51" s="659" t="s">
        <v>340</v>
      </c>
      <c r="E51" s="659"/>
      <c r="F51" s="659"/>
      <c r="G51" s="659"/>
      <c r="H51" s="324">
        <v>238688</v>
      </c>
    </row>
    <row r="52" spans="1:8" x14ac:dyDescent="0.3">
      <c r="A52" s="82">
        <v>1089550</v>
      </c>
      <c r="B52" s="82"/>
      <c r="C52" s="82"/>
      <c r="D52" s="659" t="s">
        <v>382</v>
      </c>
      <c r="E52" s="659"/>
      <c r="F52" s="659"/>
      <c r="G52" s="659"/>
      <c r="H52" s="324"/>
    </row>
    <row r="53" spans="1:8" x14ac:dyDescent="0.3">
      <c r="A53" s="82">
        <v>99280101</v>
      </c>
      <c r="B53" s="82"/>
      <c r="C53" s="82"/>
      <c r="D53" s="659" t="s">
        <v>382</v>
      </c>
      <c r="E53" s="659"/>
      <c r="F53" s="659"/>
      <c r="G53" s="659"/>
      <c r="H53" s="324"/>
    </row>
    <row r="54" spans="1:8" x14ac:dyDescent="0.3">
      <c r="A54" s="82">
        <v>99280102</v>
      </c>
      <c r="B54" s="82" t="s">
        <v>348</v>
      </c>
      <c r="C54" s="82"/>
      <c r="D54" s="659" t="s">
        <v>349</v>
      </c>
      <c r="E54" s="659"/>
      <c r="F54" s="659"/>
      <c r="G54" s="659"/>
      <c r="H54" s="324">
        <v>100000</v>
      </c>
    </row>
    <row r="55" spans="1:8" x14ac:dyDescent="0.3">
      <c r="A55" s="82">
        <v>99280103</v>
      </c>
      <c r="B55" s="82" t="s">
        <v>368</v>
      </c>
      <c r="C55" s="82"/>
      <c r="D55" s="659" t="s">
        <v>349</v>
      </c>
      <c r="E55" s="659"/>
      <c r="F55" s="659"/>
      <c r="G55" s="659"/>
      <c r="H55" s="324">
        <v>100000</v>
      </c>
    </row>
    <row r="56" spans="1:8" x14ac:dyDescent="0.3">
      <c r="A56" s="82">
        <v>99280104</v>
      </c>
      <c r="B56" s="82" t="s">
        <v>373</v>
      </c>
      <c r="C56" s="82"/>
      <c r="D56" s="659" t="s">
        <v>349</v>
      </c>
      <c r="E56" s="659"/>
      <c r="F56" s="659"/>
      <c r="G56" s="659"/>
      <c r="H56" s="324">
        <v>100000</v>
      </c>
    </row>
    <row r="57" spans="1:8" x14ac:dyDescent="0.3">
      <c r="A57" s="82">
        <v>99280105</v>
      </c>
      <c r="B57" s="82" t="s">
        <v>369</v>
      </c>
      <c r="C57" s="82"/>
      <c r="D57" s="659" t="s">
        <v>349</v>
      </c>
      <c r="E57" s="659"/>
      <c r="F57" s="659"/>
      <c r="G57" s="659"/>
      <c r="H57" s="324">
        <v>100000</v>
      </c>
    </row>
    <row r="58" spans="1:8" x14ac:dyDescent="0.3">
      <c r="A58" s="82">
        <v>99280106</v>
      </c>
      <c r="B58" s="82" t="s">
        <v>370</v>
      </c>
      <c r="C58" s="82"/>
      <c r="D58" s="659" t="s">
        <v>349</v>
      </c>
      <c r="E58" s="659"/>
      <c r="F58" s="659"/>
      <c r="G58" s="659"/>
      <c r="H58" s="324">
        <v>100000</v>
      </c>
    </row>
    <row r="59" spans="1:8" x14ac:dyDescent="0.3">
      <c r="A59" s="82">
        <v>99280107</v>
      </c>
      <c r="B59" s="82" t="s">
        <v>371</v>
      </c>
      <c r="C59" s="82"/>
      <c r="D59" s="659" t="s">
        <v>311</v>
      </c>
      <c r="E59" s="659"/>
      <c r="F59" s="659"/>
      <c r="G59" s="659"/>
      <c r="H59" s="324">
        <v>25000</v>
      </c>
    </row>
    <row r="60" spans="1:8" x14ac:dyDescent="0.3">
      <c r="A60" s="82">
        <v>99280108</v>
      </c>
      <c r="B60" s="82" t="s">
        <v>371</v>
      </c>
      <c r="C60" s="82" t="s">
        <v>611</v>
      </c>
      <c r="D60" s="659" t="s">
        <v>610</v>
      </c>
      <c r="E60" s="659"/>
      <c r="F60" s="659"/>
      <c r="G60" s="659"/>
      <c r="H60" s="324">
        <v>100000</v>
      </c>
    </row>
    <row r="61" spans="1:8" x14ac:dyDescent="0.3">
      <c r="A61" s="82">
        <v>99280109</v>
      </c>
      <c r="B61" s="82" t="s">
        <v>348</v>
      </c>
      <c r="C61" s="82" t="s">
        <v>611</v>
      </c>
      <c r="D61" s="659" t="s">
        <v>610</v>
      </c>
      <c r="E61" s="659"/>
      <c r="F61" s="659"/>
      <c r="G61" s="659"/>
      <c r="H61" s="324">
        <v>100000</v>
      </c>
    </row>
    <row r="62" spans="1:8" x14ac:dyDescent="0.3">
      <c r="A62" s="82">
        <v>99280110</v>
      </c>
      <c r="B62" s="82" t="s">
        <v>368</v>
      </c>
      <c r="C62" s="82"/>
      <c r="D62" s="659" t="s">
        <v>610</v>
      </c>
      <c r="E62" s="659"/>
      <c r="F62" s="659"/>
      <c r="G62" s="659"/>
      <c r="H62" s="324">
        <v>169000</v>
      </c>
    </row>
    <row r="63" spans="1:8" x14ac:dyDescent="0.3">
      <c r="A63" s="82">
        <v>99280111</v>
      </c>
      <c r="B63" s="82" t="s">
        <v>371</v>
      </c>
      <c r="C63" s="82"/>
      <c r="D63" s="659" t="s">
        <v>372</v>
      </c>
      <c r="E63" s="659"/>
      <c r="F63" s="659"/>
      <c r="G63" s="659"/>
      <c r="H63" s="324">
        <v>10000</v>
      </c>
    </row>
    <row r="64" spans="1:8" x14ac:dyDescent="0.3">
      <c r="A64" s="82">
        <v>99280112</v>
      </c>
      <c r="B64" s="82"/>
      <c r="C64" s="82"/>
      <c r="D64" s="659" t="s">
        <v>382</v>
      </c>
      <c r="E64" s="659"/>
      <c r="F64" s="659"/>
      <c r="G64" s="659"/>
      <c r="H64" s="324"/>
    </row>
    <row r="65" spans="1:8" x14ac:dyDescent="0.3">
      <c r="A65" s="506">
        <v>99280113</v>
      </c>
      <c r="B65" s="506" t="s">
        <v>374</v>
      </c>
      <c r="C65" s="506"/>
      <c r="D65" s="663" t="s">
        <v>288</v>
      </c>
      <c r="E65" s="663"/>
      <c r="F65" s="663"/>
      <c r="G65" s="663"/>
      <c r="H65" s="507">
        <v>200000</v>
      </c>
    </row>
    <row r="66" spans="1:8" x14ac:dyDescent="0.3">
      <c r="A66" s="82">
        <v>99280114</v>
      </c>
      <c r="B66" s="82" t="s">
        <v>374</v>
      </c>
      <c r="C66" s="82"/>
      <c r="D66" s="659" t="s">
        <v>375</v>
      </c>
      <c r="E66" s="659"/>
      <c r="F66" s="659"/>
      <c r="G66" s="659"/>
      <c r="H66" s="324">
        <v>257490</v>
      </c>
    </row>
    <row r="67" spans="1:8" x14ac:dyDescent="0.3">
      <c r="A67" s="82">
        <v>99280115</v>
      </c>
      <c r="B67" s="82" t="s">
        <v>374</v>
      </c>
      <c r="C67" s="82"/>
      <c r="D67" s="659" t="s">
        <v>376</v>
      </c>
      <c r="E67" s="659"/>
      <c r="F67" s="659"/>
      <c r="G67" s="659"/>
      <c r="H67" s="324">
        <v>42500</v>
      </c>
    </row>
    <row r="68" spans="1:8" x14ac:dyDescent="0.3">
      <c r="A68" s="82">
        <v>99280116</v>
      </c>
      <c r="B68" s="82" t="s">
        <v>374</v>
      </c>
      <c r="C68" s="82"/>
      <c r="D68" s="659" t="s">
        <v>377</v>
      </c>
      <c r="E68" s="659"/>
      <c r="F68" s="659"/>
      <c r="G68" s="659"/>
      <c r="H68" s="324">
        <v>60000</v>
      </c>
    </row>
    <row r="69" spans="1:8" x14ac:dyDescent="0.3">
      <c r="A69" s="82">
        <v>99280117</v>
      </c>
      <c r="B69" s="82"/>
      <c r="C69" s="82"/>
      <c r="D69" s="659" t="s">
        <v>382</v>
      </c>
      <c r="E69" s="659"/>
      <c r="F69" s="659"/>
      <c r="G69" s="659"/>
      <c r="H69" s="324"/>
    </row>
    <row r="70" spans="1:8" x14ac:dyDescent="0.3">
      <c r="A70" s="82">
        <v>99280118</v>
      </c>
      <c r="B70" s="82" t="s">
        <v>374</v>
      </c>
      <c r="C70" s="82"/>
      <c r="D70" s="659" t="s">
        <v>378</v>
      </c>
      <c r="E70" s="659"/>
      <c r="F70" s="659"/>
      <c r="G70" s="659"/>
      <c r="H70" s="324">
        <v>119645</v>
      </c>
    </row>
    <row r="71" spans="1:8" x14ac:dyDescent="0.3">
      <c r="A71" s="82">
        <v>99280119</v>
      </c>
      <c r="B71" s="82" t="s">
        <v>374</v>
      </c>
      <c r="C71" s="82"/>
      <c r="D71" s="659" t="s">
        <v>379</v>
      </c>
      <c r="E71" s="659"/>
      <c r="F71" s="659"/>
      <c r="G71" s="659"/>
      <c r="H71" s="324">
        <v>6750</v>
      </c>
    </row>
    <row r="72" spans="1:8" x14ac:dyDescent="0.3">
      <c r="A72" s="82">
        <v>99280120</v>
      </c>
      <c r="B72" s="82" t="s">
        <v>374</v>
      </c>
      <c r="C72" s="82"/>
      <c r="D72" s="659" t="s">
        <v>618</v>
      </c>
      <c r="E72" s="659"/>
      <c r="F72" s="659"/>
      <c r="G72" s="659"/>
      <c r="H72" s="324">
        <v>250000</v>
      </c>
    </row>
    <row r="73" spans="1:8" x14ac:dyDescent="0.3">
      <c r="A73" s="82">
        <v>99280121</v>
      </c>
      <c r="B73" s="82" t="s">
        <v>374</v>
      </c>
      <c r="C73" s="82"/>
      <c r="D73" s="659" t="s">
        <v>618</v>
      </c>
      <c r="E73" s="659"/>
      <c r="F73" s="659"/>
      <c r="G73" s="659"/>
      <c r="H73" s="324">
        <v>306000</v>
      </c>
    </row>
    <row r="74" spans="1:8" x14ac:dyDescent="0.3">
      <c r="A74" s="82">
        <v>99280122</v>
      </c>
      <c r="B74" s="82" t="s">
        <v>380</v>
      </c>
      <c r="C74" s="82"/>
      <c r="D74" s="659" t="s">
        <v>618</v>
      </c>
      <c r="E74" s="659"/>
      <c r="F74" s="659"/>
      <c r="G74" s="659"/>
      <c r="H74" s="324">
        <v>400000</v>
      </c>
    </row>
    <row r="75" spans="1:8" x14ac:dyDescent="0.3">
      <c r="A75" s="82">
        <v>99280123</v>
      </c>
      <c r="B75" s="82" t="s">
        <v>380</v>
      </c>
      <c r="C75" s="82"/>
      <c r="D75" s="659" t="s">
        <v>618</v>
      </c>
      <c r="E75" s="659"/>
      <c r="F75" s="659"/>
      <c r="G75" s="659"/>
      <c r="H75" s="324">
        <v>300000</v>
      </c>
    </row>
    <row r="76" spans="1:8" x14ac:dyDescent="0.3">
      <c r="A76" s="82">
        <v>99280124</v>
      </c>
      <c r="B76" s="82" t="s">
        <v>374</v>
      </c>
      <c r="C76" s="82"/>
      <c r="D76" s="659" t="s">
        <v>381</v>
      </c>
      <c r="E76" s="659"/>
      <c r="F76" s="659"/>
      <c r="G76" s="659"/>
      <c r="H76" s="324">
        <v>5000</v>
      </c>
    </row>
    <row r="77" spans="1:8" x14ac:dyDescent="0.3">
      <c r="A77" s="82">
        <v>99280125</v>
      </c>
      <c r="B77" s="82" t="s">
        <v>383</v>
      </c>
      <c r="C77" s="82"/>
      <c r="D77" s="659" t="s">
        <v>328</v>
      </c>
      <c r="E77" s="659"/>
      <c r="F77" s="659"/>
      <c r="G77" s="659"/>
      <c r="H77" s="324">
        <v>18500</v>
      </c>
    </row>
    <row r="78" spans="1:8" x14ac:dyDescent="0.3">
      <c r="A78" s="82">
        <v>99280126</v>
      </c>
      <c r="B78" s="82"/>
      <c r="C78" s="82"/>
      <c r="D78" s="659" t="s">
        <v>382</v>
      </c>
      <c r="E78" s="659"/>
      <c r="F78" s="659"/>
      <c r="G78" s="659"/>
      <c r="H78" s="324"/>
    </row>
    <row r="79" spans="1:8" x14ac:dyDescent="0.3">
      <c r="A79" s="82">
        <v>99280127</v>
      </c>
      <c r="B79" s="82"/>
      <c r="C79" s="82"/>
      <c r="D79" s="659" t="s">
        <v>384</v>
      </c>
      <c r="E79" s="659"/>
      <c r="F79" s="659"/>
      <c r="G79" s="659"/>
      <c r="H79" s="324">
        <v>24168</v>
      </c>
    </row>
    <row r="80" spans="1:8" x14ac:dyDescent="0.3">
      <c r="A80" s="82">
        <v>99280128</v>
      </c>
      <c r="B80" s="82" t="s">
        <v>385</v>
      </c>
      <c r="C80" s="82" t="s">
        <v>613</v>
      </c>
      <c r="D80" s="659" t="s">
        <v>612</v>
      </c>
      <c r="E80" s="659"/>
      <c r="F80" s="659"/>
      <c r="G80" s="659"/>
      <c r="H80" s="324">
        <v>22000</v>
      </c>
    </row>
    <row r="81" spans="1:11" x14ac:dyDescent="0.3">
      <c r="A81" s="506">
        <v>99280129</v>
      </c>
      <c r="B81" s="506" t="s">
        <v>386</v>
      </c>
      <c r="C81" s="506"/>
      <c r="D81" s="663" t="s">
        <v>288</v>
      </c>
      <c r="E81" s="663"/>
      <c r="F81" s="663"/>
      <c r="G81" s="663"/>
      <c r="H81" s="507">
        <v>500000</v>
      </c>
    </row>
    <row r="82" spans="1:11" x14ac:dyDescent="0.3">
      <c r="A82" s="82">
        <v>99280130</v>
      </c>
      <c r="B82" s="82" t="s">
        <v>387</v>
      </c>
      <c r="C82" s="82"/>
      <c r="D82" s="659" t="s">
        <v>388</v>
      </c>
      <c r="E82" s="659"/>
      <c r="F82" s="659"/>
      <c r="G82" s="659"/>
      <c r="H82" s="324">
        <v>100000</v>
      </c>
    </row>
    <row r="83" spans="1:11" x14ac:dyDescent="0.3">
      <c r="A83" s="82">
        <v>99280131</v>
      </c>
      <c r="B83" s="324" t="s">
        <v>389</v>
      </c>
      <c r="C83" s="324"/>
      <c r="D83" s="659" t="s">
        <v>390</v>
      </c>
      <c r="E83" s="659"/>
      <c r="F83" s="659"/>
      <c r="G83" s="659"/>
      <c r="H83" s="324">
        <v>50000</v>
      </c>
    </row>
    <row r="84" spans="1:11" x14ac:dyDescent="0.3">
      <c r="A84" s="82">
        <v>99280132</v>
      </c>
      <c r="B84" s="324" t="s">
        <v>391</v>
      </c>
      <c r="C84" s="324"/>
      <c r="D84" s="659" t="s">
        <v>390</v>
      </c>
      <c r="E84" s="659"/>
      <c r="F84" s="659"/>
      <c r="G84" s="659"/>
      <c r="H84" s="324">
        <v>50000</v>
      </c>
    </row>
    <row r="85" spans="1:11" x14ac:dyDescent="0.3">
      <c r="A85" s="82">
        <v>99280133</v>
      </c>
      <c r="B85" s="82" t="s">
        <v>392</v>
      </c>
      <c r="C85" s="82"/>
      <c r="D85" s="659" t="s">
        <v>393</v>
      </c>
      <c r="E85" s="659"/>
      <c r="F85" s="659"/>
      <c r="G85" s="659"/>
      <c r="H85" s="324">
        <v>50000</v>
      </c>
    </row>
    <row r="86" spans="1:11" x14ac:dyDescent="0.3">
      <c r="A86" s="82">
        <v>99280134</v>
      </c>
      <c r="B86" s="82" t="s">
        <v>394</v>
      </c>
      <c r="C86" s="82"/>
      <c r="D86" s="659" t="s">
        <v>393</v>
      </c>
      <c r="E86" s="659"/>
      <c r="F86" s="659"/>
      <c r="G86" s="659"/>
      <c r="H86" s="324">
        <v>50000</v>
      </c>
    </row>
    <row r="87" spans="1:11" x14ac:dyDescent="0.3">
      <c r="A87" s="82">
        <v>99280135</v>
      </c>
      <c r="B87" s="82"/>
      <c r="C87" s="82"/>
      <c r="D87" s="659" t="s">
        <v>382</v>
      </c>
      <c r="E87" s="659"/>
      <c r="F87" s="659"/>
      <c r="G87" s="659"/>
      <c r="H87" s="324"/>
    </row>
    <row r="88" spans="1:11" x14ac:dyDescent="0.3">
      <c r="A88" s="82">
        <v>99280136</v>
      </c>
      <c r="B88" s="82"/>
      <c r="C88" s="82"/>
      <c r="D88" s="659" t="s">
        <v>382</v>
      </c>
      <c r="E88" s="659"/>
      <c r="F88" s="659"/>
      <c r="G88" s="659"/>
      <c r="H88" s="324"/>
    </row>
    <row r="89" spans="1:11" x14ac:dyDescent="0.3">
      <c r="A89" s="82">
        <v>99280137</v>
      </c>
      <c r="B89" s="82" t="s">
        <v>396</v>
      </c>
      <c r="C89" s="82"/>
      <c r="D89" s="659" t="s">
        <v>395</v>
      </c>
      <c r="E89" s="659"/>
      <c r="F89" s="659"/>
      <c r="G89" s="659"/>
      <c r="H89" s="324">
        <v>63000</v>
      </c>
    </row>
    <row r="90" spans="1:11" x14ac:dyDescent="0.3">
      <c r="A90" s="82">
        <v>99280138</v>
      </c>
      <c r="B90" s="82" t="s">
        <v>397</v>
      </c>
      <c r="C90" s="82"/>
      <c r="D90" s="659" t="s">
        <v>381</v>
      </c>
      <c r="E90" s="659"/>
      <c r="F90" s="659"/>
      <c r="G90" s="659"/>
      <c r="H90" s="324">
        <v>150000</v>
      </c>
      <c r="K90" s="49">
        <v>187116</v>
      </c>
    </row>
    <row r="91" spans="1:11" x14ac:dyDescent="0.3">
      <c r="A91" s="82">
        <v>99280139</v>
      </c>
      <c r="B91" s="82" t="s">
        <v>396</v>
      </c>
      <c r="C91" s="82"/>
      <c r="D91" s="659" t="s">
        <v>398</v>
      </c>
      <c r="E91" s="659"/>
      <c r="F91" s="659"/>
      <c r="G91" s="659"/>
      <c r="H91" s="324">
        <v>100000</v>
      </c>
      <c r="K91" s="49">
        <v>131688</v>
      </c>
    </row>
    <row r="92" spans="1:11" x14ac:dyDescent="0.3">
      <c r="A92" s="82">
        <v>99280140</v>
      </c>
      <c r="B92" s="82" t="s">
        <v>389</v>
      </c>
      <c r="C92" s="82"/>
      <c r="D92" s="659" t="s">
        <v>376</v>
      </c>
      <c r="E92" s="659"/>
      <c r="F92" s="659"/>
      <c r="G92" s="659"/>
      <c r="H92" s="324">
        <v>50000</v>
      </c>
      <c r="K92" s="49">
        <f>K90+K91</f>
        <v>318804</v>
      </c>
    </row>
    <row r="93" spans="1:11" x14ac:dyDescent="0.3">
      <c r="A93" s="82">
        <v>99280141</v>
      </c>
      <c r="B93" s="82" t="s">
        <v>399</v>
      </c>
      <c r="C93" s="82"/>
      <c r="D93" s="659" t="s">
        <v>336</v>
      </c>
      <c r="E93" s="659"/>
      <c r="F93" s="659"/>
      <c r="G93" s="659"/>
      <c r="H93" s="324">
        <v>21000</v>
      </c>
    </row>
    <row r="94" spans="1:11" x14ac:dyDescent="0.3">
      <c r="A94" s="82">
        <v>99280142</v>
      </c>
      <c r="B94" s="86" t="s">
        <v>399</v>
      </c>
      <c r="C94" s="114"/>
      <c r="D94" s="604" t="s">
        <v>335</v>
      </c>
      <c r="E94" s="605"/>
      <c r="F94" s="605"/>
      <c r="G94" s="606"/>
      <c r="H94" s="89">
        <v>20000</v>
      </c>
    </row>
    <row r="95" spans="1:11" x14ac:dyDescent="0.3">
      <c r="A95" s="82">
        <v>99280143</v>
      </c>
      <c r="B95" s="86" t="s">
        <v>399</v>
      </c>
      <c r="C95" s="114"/>
      <c r="D95" s="604" t="s">
        <v>400</v>
      </c>
      <c r="E95" s="605"/>
      <c r="F95" s="605"/>
      <c r="G95" s="606"/>
      <c r="H95" s="89">
        <v>70000</v>
      </c>
    </row>
    <row r="96" spans="1:11" x14ac:dyDescent="0.3">
      <c r="A96" s="82">
        <v>99280144</v>
      </c>
      <c r="B96" s="86" t="s">
        <v>399</v>
      </c>
      <c r="C96" s="114"/>
      <c r="D96" s="604" t="s">
        <v>311</v>
      </c>
      <c r="E96" s="605"/>
      <c r="F96" s="605"/>
      <c r="G96" s="606"/>
      <c r="H96" s="89">
        <v>50000</v>
      </c>
    </row>
    <row r="97" spans="1:22" x14ac:dyDescent="0.3">
      <c r="A97" s="82">
        <v>99280145</v>
      </c>
      <c r="B97" s="86" t="s">
        <v>399</v>
      </c>
      <c r="C97" s="114"/>
      <c r="D97" s="604" t="s">
        <v>311</v>
      </c>
      <c r="E97" s="605"/>
      <c r="F97" s="605"/>
      <c r="G97" s="606"/>
      <c r="H97" s="89">
        <v>19600</v>
      </c>
    </row>
    <row r="98" spans="1:22" x14ac:dyDescent="0.3">
      <c r="A98" s="82">
        <v>99280146</v>
      </c>
      <c r="B98" s="86" t="s">
        <v>399</v>
      </c>
      <c r="C98" s="114"/>
      <c r="D98" s="604" t="s">
        <v>328</v>
      </c>
      <c r="E98" s="605"/>
      <c r="F98" s="605"/>
      <c r="G98" s="606"/>
      <c r="H98" s="89">
        <v>50000</v>
      </c>
    </row>
    <row r="99" spans="1:22" x14ac:dyDescent="0.3">
      <c r="A99" s="82">
        <v>99280147</v>
      </c>
      <c r="B99" s="86" t="s">
        <v>399</v>
      </c>
      <c r="C99" s="114"/>
      <c r="D99" s="604" t="s">
        <v>401</v>
      </c>
      <c r="E99" s="605"/>
      <c r="F99" s="605"/>
      <c r="G99" s="606"/>
      <c r="H99" s="89">
        <v>42800</v>
      </c>
    </row>
    <row r="100" spans="1:22" x14ac:dyDescent="0.3">
      <c r="A100" s="82">
        <v>99280148</v>
      </c>
      <c r="B100" s="86" t="s">
        <v>399</v>
      </c>
      <c r="C100" s="114"/>
      <c r="D100" s="604" t="s">
        <v>402</v>
      </c>
      <c r="E100" s="605"/>
      <c r="F100" s="605"/>
      <c r="G100" s="606"/>
      <c r="H100" s="89">
        <v>9050</v>
      </c>
    </row>
    <row r="101" spans="1:22" x14ac:dyDescent="0.3">
      <c r="A101" s="82">
        <v>99280149</v>
      </c>
      <c r="B101" s="86" t="s">
        <v>399</v>
      </c>
      <c r="C101" s="114" t="s">
        <v>585</v>
      </c>
      <c r="D101" s="604" t="s">
        <v>347</v>
      </c>
      <c r="E101" s="605"/>
      <c r="F101" s="605"/>
      <c r="G101" s="606"/>
      <c r="H101" s="89">
        <v>28000</v>
      </c>
    </row>
    <row r="102" spans="1:22" x14ac:dyDescent="0.3">
      <c r="A102" s="82">
        <v>99280150</v>
      </c>
      <c r="B102" s="86" t="s">
        <v>313</v>
      </c>
      <c r="C102" s="114"/>
      <c r="D102" s="604" t="s">
        <v>309</v>
      </c>
      <c r="E102" s="605"/>
      <c r="F102" s="605"/>
      <c r="G102" s="606"/>
      <c r="H102" s="89">
        <v>27000</v>
      </c>
      <c r="L102" s="676"/>
      <c r="M102" s="676"/>
      <c r="N102" s="117"/>
      <c r="O102" s="118"/>
      <c r="P102" s="118"/>
      <c r="Q102" s="118"/>
      <c r="R102" s="118"/>
      <c r="S102" s="118"/>
      <c r="T102" s="118"/>
      <c r="U102" s="118"/>
      <c r="V102" s="118"/>
    </row>
    <row r="103" spans="1:22" x14ac:dyDescent="0.3">
      <c r="A103" s="82">
        <v>1802176</v>
      </c>
      <c r="B103" s="114" t="s">
        <v>373</v>
      </c>
      <c r="C103" s="114"/>
      <c r="D103" s="604" t="s">
        <v>564</v>
      </c>
      <c r="E103" s="605"/>
      <c r="F103" s="605"/>
      <c r="G103" s="606"/>
      <c r="H103" s="89">
        <v>250000</v>
      </c>
      <c r="L103" s="116"/>
      <c r="M103" s="116"/>
      <c r="N103" s="117"/>
    </row>
    <row r="104" spans="1:22" x14ac:dyDescent="0.3">
      <c r="A104" s="82">
        <v>1802177</v>
      </c>
      <c r="B104" s="114" t="s">
        <v>559</v>
      </c>
      <c r="C104" s="114"/>
      <c r="D104" s="604" t="s">
        <v>560</v>
      </c>
      <c r="E104" s="605"/>
      <c r="F104" s="605"/>
      <c r="G104" s="606"/>
      <c r="H104" s="89">
        <v>43500</v>
      </c>
      <c r="L104" s="116"/>
      <c r="M104" s="116"/>
      <c r="N104" s="117"/>
    </row>
    <row r="105" spans="1:22" x14ac:dyDescent="0.3">
      <c r="A105" s="82">
        <v>1802178</v>
      </c>
      <c r="B105" s="114" t="s">
        <v>561</v>
      </c>
      <c r="C105" s="114"/>
      <c r="D105" s="604" t="s">
        <v>381</v>
      </c>
      <c r="E105" s="605"/>
      <c r="F105" s="605"/>
      <c r="G105" s="606"/>
      <c r="H105" s="89">
        <v>75000</v>
      </c>
      <c r="L105" s="116"/>
      <c r="M105" s="116"/>
      <c r="N105" s="117"/>
    </row>
    <row r="106" spans="1:22" x14ac:dyDescent="0.3">
      <c r="A106" s="82">
        <v>1802179</v>
      </c>
      <c r="B106" s="114" t="s">
        <v>562</v>
      </c>
      <c r="C106" s="114"/>
      <c r="D106" s="604" t="s">
        <v>619</v>
      </c>
      <c r="E106" s="605"/>
      <c r="F106" s="605"/>
      <c r="G106" s="606"/>
      <c r="H106" s="89">
        <v>200000</v>
      </c>
      <c r="L106" s="116"/>
      <c r="M106" s="116"/>
      <c r="N106" s="117"/>
    </row>
    <row r="107" spans="1:22" x14ac:dyDescent="0.3">
      <c r="A107" s="82">
        <v>1802179</v>
      </c>
      <c r="B107" s="114" t="s">
        <v>562</v>
      </c>
      <c r="C107" s="114"/>
      <c r="D107" s="604" t="s">
        <v>288</v>
      </c>
      <c r="E107" s="605"/>
      <c r="F107" s="605"/>
      <c r="G107" s="606"/>
      <c r="H107" s="89">
        <v>300000</v>
      </c>
      <c r="L107" s="116"/>
      <c r="M107" s="116"/>
      <c r="N107" s="117"/>
    </row>
    <row r="108" spans="1:22" x14ac:dyDescent="0.3">
      <c r="A108" s="82">
        <v>1802180</v>
      </c>
      <c r="B108" s="114"/>
      <c r="C108" s="114"/>
      <c r="D108" s="604"/>
      <c r="E108" s="605"/>
      <c r="F108" s="605"/>
      <c r="G108" s="606"/>
      <c r="H108" s="89"/>
      <c r="L108" s="116"/>
      <c r="M108" s="116"/>
      <c r="N108" s="117"/>
    </row>
    <row r="109" spans="1:22" x14ac:dyDescent="0.3">
      <c r="A109" s="82">
        <v>1802181</v>
      </c>
      <c r="B109" s="114"/>
      <c r="C109" s="114"/>
      <c r="D109" s="604"/>
      <c r="E109" s="605"/>
      <c r="F109" s="605"/>
      <c r="G109" s="606"/>
      <c r="H109" s="89"/>
      <c r="L109" s="116"/>
      <c r="M109" s="116"/>
      <c r="N109" s="117"/>
    </row>
    <row r="110" spans="1:22" x14ac:dyDescent="0.3">
      <c r="A110" s="82">
        <v>1802182</v>
      </c>
      <c r="B110" s="114" t="s">
        <v>307</v>
      </c>
      <c r="C110" s="114"/>
      <c r="D110" s="604" t="s">
        <v>563</v>
      </c>
      <c r="E110" s="605"/>
      <c r="F110" s="605"/>
      <c r="G110" s="606"/>
      <c r="H110" s="89">
        <v>66500</v>
      </c>
      <c r="L110" s="116"/>
      <c r="M110" s="116"/>
      <c r="N110" s="117"/>
    </row>
    <row r="111" spans="1:22" x14ac:dyDescent="0.3">
      <c r="A111" s="82">
        <v>1802183</v>
      </c>
      <c r="B111" s="114"/>
      <c r="C111" s="114"/>
      <c r="D111" s="604" t="s">
        <v>564</v>
      </c>
      <c r="E111" s="605"/>
      <c r="F111" s="605"/>
      <c r="G111" s="606"/>
      <c r="H111" s="89"/>
      <c r="L111" s="116"/>
      <c r="M111" s="116"/>
      <c r="N111" s="117"/>
    </row>
    <row r="112" spans="1:22" x14ac:dyDescent="0.3">
      <c r="A112" s="82">
        <v>1802184</v>
      </c>
      <c r="B112" s="114" t="s">
        <v>565</v>
      </c>
      <c r="C112" s="114"/>
      <c r="D112" s="604" t="s">
        <v>564</v>
      </c>
      <c r="E112" s="605"/>
      <c r="F112" s="605"/>
      <c r="G112" s="606"/>
      <c r="H112" s="89">
        <v>90000</v>
      </c>
      <c r="L112" s="116"/>
      <c r="M112" s="116"/>
      <c r="N112" s="117"/>
    </row>
    <row r="113" spans="1:14" x14ac:dyDescent="0.3">
      <c r="A113" s="82">
        <v>1802185</v>
      </c>
      <c r="B113" s="114" t="s">
        <v>392</v>
      </c>
      <c r="C113" s="114"/>
      <c r="D113" s="604" t="s">
        <v>567</v>
      </c>
      <c r="E113" s="605"/>
      <c r="F113" s="605"/>
      <c r="G113" s="606"/>
      <c r="H113" s="89">
        <v>300000</v>
      </c>
      <c r="L113" s="116"/>
      <c r="M113" s="116"/>
      <c r="N113" s="117"/>
    </row>
    <row r="114" spans="1:14" x14ac:dyDescent="0.3">
      <c r="A114" s="82">
        <v>1802186</v>
      </c>
      <c r="B114" s="114" t="s">
        <v>566</v>
      </c>
      <c r="C114" s="114"/>
      <c r="D114" s="604" t="s">
        <v>568</v>
      </c>
      <c r="E114" s="605"/>
      <c r="F114" s="605"/>
      <c r="G114" s="606"/>
      <c r="H114" s="89">
        <v>800000</v>
      </c>
      <c r="L114" s="116"/>
      <c r="M114" s="116"/>
      <c r="N114" s="117"/>
    </row>
    <row r="115" spans="1:14" x14ac:dyDescent="0.3">
      <c r="A115" s="82">
        <v>1802187</v>
      </c>
      <c r="B115" s="114" t="s">
        <v>321</v>
      </c>
      <c r="C115" s="114"/>
      <c r="D115" s="604" t="s">
        <v>140</v>
      </c>
      <c r="E115" s="605"/>
      <c r="F115" s="605"/>
      <c r="G115" s="606"/>
      <c r="H115" s="89">
        <v>200000</v>
      </c>
      <c r="L115" s="116"/>
      <c r="M115" s="116"/>
      <c r="N115" s="117"/>
    </row>
    <row r="116" spans="1:14" x14ac:dyDescent="0.3">
      <c r="A116" s="82">
        <v>1802188</v>
      </c>
      <c r="B116" s="114" t="s">
        <v>319</v>
      </c>
      <c r="C116" s="114"/>
      <c r="D116" s="604" t="s">
        <v>568</v>
      </c>
      <c r="E116" s="605"/>
      <c r="F116" s="605"/>
      <c r="G116" s="606"/>
      <c r="H116" s="89">
        <v>800000</v>
      </c>
      <c r="L116" s="116"/>
      <c r="M116" s="116"/>
      <c r="N116" s="117"/>
    </row>
    <row r="117" spans="1:14" x14ac:dyDescent="0.3">
      <c r="A117" s="506">
        <v>1802189</v>
      </c>
      <c r="B117" s="508" t="s">
        <v>569</v>
      </c>
      <c r="C117" s="508"/>
      <c r="D117" s="634" t="s">
        <v>568</v>
      </c>
      <c r="E117" s="635"/>
      <c r="F117" s="635"/>
      <c r="G117" s="636"/>
      <c r="H117" s="478">
        <v>500000</v>
      </c>
      <c r="I117" s="509" t="s">
        <v>1450</v>
      </c>
      <c r="L117" s="116"/>
      <c r="M117" s="116"/>
      <c r="N117" s="117"/>
    </row>
    <row r="118" spans="1:14" x14ac:dyDescent="0.3">
      <c r="A118" s="82">
        <v>1802190</v>
      </c>
      <c r="B118" s="114"/>
      <c r="C118" s="114"/>
      <c r="D118" s="604"/>
      <c r="E118" s="605"/>
      <c r="F118" s="605"/>
      <c r="G118" s="606"/>
      <c r="H118" s="89"/>
      <c r="L118" s="116"/>
      <c r="M118" s="116"/>
      <c r="N118" s="117"/>
    </row>
    <row r="119" spans="1:14" x14ac:dyDescent="0.3">
      <c r="A119" s="82">
        <v>1802191</v>
      </c>
      <c r="B119" s="114" t="s">
        <v>570</v>
      </c>
      <c r="C119" s="114"/>
      <c r="D119" s="604"/>
      <c r="E119" s="605"/>
      <c r="F119" s="605"/>
      <c r="G119" s="606"/>
      <c r="H119" s="89">
        <v>60000</v>
      </c>
      <c r="L119" s="116"/>
      <c r="M119" s="116"/>
      <c r="N119" s="117"/>
    </row>
    <row r="120" spans="1:14" x14ac:dyDescent="0.3">
      <c r="A120" s="82">
        <v>1802192</v>
      </c>
      <c r="B120" s="114"/>
      <c r="C120" s="114"/>
      <c r="D120" s="604" t="s">
        <v>382</v>
      </c>
      <c r="E120" s="605"/>
      <c r="F120" s="605"/>
      <c r="G120" s="606"/>
      <c r="H120" s="89"/>
      <c r="L120" s="116"/>
      <c r="M120" s="116"/>
      <c r="N120" s="117"/>
    </row>
    <row r="121" spans="1:14" x14ac:dyDescent="0.3">
      <c r="A121" s="82">
        <v>1802193</v>
      </c>
      <c r="B121" s="114" t="s">
        <v>315</v>
      </c>
      <c r="C121" s="114"/>
      <c r="D121" s="604" t="s">
        <v>571</v>
      </c>
      <c r="E121" s="605"/>
      <c r="F121" s="605"/>
      <c r="G121" s="606"/>
      <c r="H121" s="89">
        <v>400000</v>
      </c>
      <c r="L121" s="116"/>
      <c r="M121" s="116"/>
      <c r="N121" s="117"/>
    </row>
    <row r="122" spans="1:14" x14ac:dyDescent="0.3">
      <c r="A122" s="82">
        <v>1802194</v>
      </c>
      <c r="B122" s="114" t="s">
        <v>315</v>
      </c>
      <c r="C122" s="114"/>
      <c r="D122" s="604" t="s">
        <v>572</v>
      </c>
      <c r="E122" s="605"/>
      <c r="F122" s="605"/>
      <c r="G122" s="606"/>
      <c r="H122" s="89">
        <v>200000</v>
      </c>
      <c r="L122" s="116"/>
      <c r="M122" s="116"/>
      <c r="N122" s="117"/>
    </row>
    <row r="123" spans="1:14" x14ac:dyDescent="0.3">
      <c r="A123" s="142">
        <v>1802195</v>
      </c>
      <c r="B123" s="140" t="s">
        <v>573</v>
      </c>
      <c r="C123" s="140"/>
      <c r="D123" s="598" t="s">
        <v>574</v>
      </c>
      <c r="E123" s="599"/>
      <c r="F123" s="599"/>
      <c r="G123" s="600"/>
      <c r="H123" s="141">
        <v>200000</v>
      </c>
      <c r="L123" s="116"/>
      <c r="M123" s="116"/>
      <c r="N123" s="117"/>
    </row>
    <row r="124" spans="1:14" x14ac:dyDescent="0.3">
      <c r="A124" s="82">
        <v>1802196</v>
      </c>
      <c r="B124" s="114"/>
      <c r="C124" s="114"/>
      <c r="D124" s="604" t="s">
        <v>382</v>
      </c>
      <c r="E124" s="605"/>
      <c r="F124" s="605"/>
      <c r="G124" s="606"/>
      <c r="H124" s="89"/>
      <c r="L124" s="116"/>
      <c r="M124" s="116"/>
      <c r="N124" s="117"/>
    </row>
    <row r="125" spans="1:14" x14ac:dyDescent="0.3">
      <c r="A125" s="82">
        <v>1802197</v>
      </c>
      <c r="B125" s="114"/>
      <c r="C125" s="114"/>
      <c r="D125" s="604" t="s">
        <v>382</v>
      </c>
      <c r="E125" s="605"/>
      <c r="F125" s="605"/>
      <c r="G125" s="606"/>
      <c r="H125" s="89"/>
      <c r="L125" s="116"/>
      <c r="M125" s="116"/>
      <c r="N125" s="117"/>
    </row>
    <row r="126" spans="1:14" x14ac:dyDescent="0.3">
      <c r="A126" s="142">
        <v>1802198</v>
      </c>
      <c r="B126" s="140" t="s">
        <v>576</v>
      </c>
      <c r="C126" s="140"/>
      <c r="D126" s="598" t="s">
        <v>575</v>
      </c>
      <c r="E126" s="599"/>
      <c r="F126" s="599"/>
      <c r="G126" s="600"/>
      <c r="H126" s="141">
        <v>50000</v>
      </c>
      <c r="L126" s="116"/>
      <c r="M126" s="116"/>
      <c r="N126" s="117"/>
    </row>
    <row r="127" spans="1:14" x14ac:dyDescent="0.3">
      <c r="A127" s="511">
        <v>1802199</v>
      </c>
      <c r="B127" s="512" t="s">
        <v>576</v>
      </c>
      <c r="C127" s="512" t="s">
        <v>582</v>
      </c>
      <c r="D127" s="664" t="s">
        <v>288</v>
      </c>
      <c r="E127" s="665"/>
      <c r="F127" s="665"/>
      <c r="G127" s="666"/>
      <c r="H127" s="169">
        <v>200000</v>
      </c>
      <c r="L127" s="116"/>
      <c r="M127" s="116"/>
      <c r="N127" s="117"/>
    </row>
    <row r="128" spans="1:14" x14ac:dyDescent="0.3">
      <c r="A128" s="82">
        <v>1802200</v>
      </c>
      <c r="B128" s="114" t="s">
        <v>576</v>
      </c>
      <c r="C128" s="114" t="s">
        <v>614</v>
      </c>
      <c r="D128" s="604" t="s">
        <v>615</v>
      </c>
      <c r="E128" s="605"/>
      <c r="F128" s="605"/>
      <c r="G128" s="606"/>
      <c r="H128" s="89"/>
      <c r="L128" s="116"/>
      <c r="M128" s="116"/>
      <c r="N128" s="117"/>
    </row>
    <row r="129" spans="1:14" x14ac:dyDescent="0.3">
      <c r="A129" s="82">
        <v>1802201</v>
      </c>
      <c r="B129" s="114" t="s">
        <v>573</v>
      </c>
      <c r="C129" s="114"/>
      <c r="D129" s="604" t="s">
        <v>577</v>
      </c>
      <c r="E129" s="605"/>
      <c r="F129" s="605"/>
      <c r="G129" s="606"/>
      <c r="H129" s="89">
        <v>12000</v>
      </c>
      <c r="L129" s="116"/>
      <c r="M129" s="116"/>
      <c r="N129" s="117"/>
    </row>
    <row r="130" spans="1:14" x14ac:dyDescent="0.3">
      <c r="A130" s="82">
        <v>1802202</v>
      </c>
      <c r="B130" s="114" t="s">
        <v>573</v>
      </c>
      <c r="C130" s="114"/>
      <c r="D130" s="604" t="s">
        <v>563</v>
      </c>
      <c r="E130" s="605"/>
      <c r="F130" s="605"/>
      <c r="G130" s="606"/>
      <c r="H130" s="89">
        <v>67955</v>
      </c>
      <c r="L130" s="116"/>
      <c r="M130" s="116"/>
      <c r="N130" s="117"/>
    </row>
    <row r="131" spans="1:14" x14ac:dyDescent="0.3">
      <c r="A131" s="82">
        <v>1802203</v>
      </c>
      <c r="B131" s="114" t="s">
        <v>576</v>
      </c>
      <c r="C131" s="114"/>
      <c r="D131" s="604" t="s">
        <v>140</v>
      </c>
      <c r="E131" s="605"/>
      <c r="F131" s="605"/>
      <c r="G131" s="606"/>
      <c r="H131" s="89">
        <v>200000</v>
      </c>
      <c r="L131" s="116"/>
      <c r="M131" s="116"/>
      <c r="N131" s="117"/>
    </row>
    <row r="132" spans="1:14" x14ac:dyDescent="0.3">
      <c r="A132" s="82">
        <v>1802204</v>
      </c>
      <c r="B132" s="114" t="s">
        <v>578</v>
      </c>
      <c r="C132" s="114"/>
      <c r="D132" s="604" t="s">
        <v>568</v>
      </c>
      <c r="E132" s="605"/>
      <c r="F132" s="605"/>
      <c r="G132" s="606"/>
      <c r="H132" s="89">
        <v>800000</v>
      </c>
      <c r="L132" s="116"/>
      <c r="M132" s="116"/>
      <c r="N132" s="117"/>
    </row>
    <row r="133" spans="1:14" x14ac:dyDescent="0.3">
      <c r="A133" s="82">
        <v>1802205</v>
      </c>
      <c r="B133" s="114"/>
      <c r="C133" s="114"/>
      <c r="D133" s="604"/>
      <c r="E133" s="605"/>
      <c r="F133" s="605"/>
      <c r="G133" s="606"/>
      <c r="H133" s="89">
        <v>800000</v>
      </c>
      <c r="L133" s="116"/>
      <c r="M133" s="116"/>
      <c r="N133" s="117"/>
    </row>
    <row r="134" spans="1:14" x14ac:dyDescent="0.3">
      <c r="A134" s="82">
        <v>1802206</v>
      </c>
      <c r="B134" s="114" t="s">
        <v>331</v>
      </c>
      <c r="C134" s="114"/>
      <c r="D134" s="604" t="s">
        <v>579</v>
      </c>
      <c r="E134" s="605"/>
      <c r="F134" s="605"/>
      <c r="G134" s="606"/>
      <c r="H134" s="89">
        <v>246500</v>
      </c>
      <c r="L134" s="116"/>
      <c r="M134" s="116"/>
      <c r="N134" s="117"/>
    </row>
    <row r="135" spans="1:14" x14ac:dyDescent="0.3">
      <c r="A135" s="82">
        <v>1802207</v>
      </c>
      <c r="B135" s="114" t="s">
        <v>330</v>
      </c>
      <c r="C135" s="114"/>
      <c r="D135" s="604" t="s">
        <v>579</v>
      </c>
      <c r="E135" s="605"/>
      <c r="F135" s="605"/>
      <c r="G135" s="606"/>
      <c r="H135" s="89">
        <v>150000</v>
      </c>
      <c r="L135" s="116"/>
      <c r="M135" s="116"/>
      <c r="N135" s="117"/>
    </row>
    <row r="136" spans="1:14" x14ac:dyDescent="0.3">
      <c r="A136" s="82">
        <v>1802208</v>
      </c>
      <c r="B136" s="114" t="s">
        <v>330</v>
      </c>
      <c r="C136" s="114"/>
      <c r="D136" s="604" t="s">
        <v>568</v>
      </c>
      <c r="E136" s="605"/>
      <c r="F136" s="605"/>
      <c r="G136" s="606"/>
      <c r="H136" s="89">
        <v>250000</v>
      </c>
      <c r="L136" s="116"/>
      <c r="M136" s="116"/>
      <c r="N136" s="117"/>
    </row>
    <row r="137" spans="1:14" x14ac:dyDescent="0.3">
      <c r="A137" s="82">
        <v>1802209</v>
      </c>
      <c r="B137" s="114" t="s">
        <v>330</v>
      </c>
      <c r="C137" s="114"/>
      <c r="D137" s="604" t="s">
        <v>568</v>
      </c>
      <c r="E137" s="605"/>
      <c r="F137" s="605"/>
      <c r="G137" s="606"/>
      <c r="H137" s="89"/>
      <c r="L137" s="116"/>
      <c r="M137" s="116"/>
      <c r="N137" s="117"/>
    </row>
    <row r="138" spans="1:14" x14ac:dyDescent="0.3">
      <c r="A138" s="82">
        <v>1802210</v>
      </c>
      <c r="B138" s="114" t="s">
        <v>339</v>
      </c>
      <c r="C138" s="114"/>
      <c r="D138" s="604" t="s">
        <v>324</v>
      </c>
      <c r="E138" s="605"/>
      <c r="F138" s="605"/>
      <c r="G138" s="606"/>
      <c r="H138" s="89">
        <v>19000</v>
      </c>
      <c r="L138" s="116"/>
      <c r="M138" s="116"/>
      <c r="N138" s="117"/>
    </row>
    <row r="139" spans="1:14" x14ac:dyDescent="0.3">
      <c r="A139" s="82">
        <v>1802211</v>
      </c>
      <c r="B139" s="114" t="s">
        <v>339</v>
      </c>
      <c r="C139" s="114" t="s">
        <v>581</v>
      </c>
      <c r="D139" s="604" t="s">
        <v>286</v>
      </c>
      <c r="E139" s="605"/>
      <c r="F139" s="605"/>
      <c r="G139" s="606"/>
      <c r="H139" s="89">
        <v>800000</v>
      </c>
      <c r="L139" s="116"/>
      <c r="M139" s="116"/>
      <c r="N139" s="117"/>
    </row>
    <row r="140" spans="1:14" x14ac:dyDescent="0.3">
      <c r="A140" s="82">
        <v>1802212</v>
      </c>
      <c r="B140" s="114" t="s">
        <v>339</v>
      </c>
      <c r="C140" s="114"/>
      <c r="D140" s="604" t="s">
        <v>568</v>
      </c>
      <c r="E140" s="605"/>
      <c r="F140" s="605"/>
      <c r="G140" s="606"/>
      <c r="H140" s="89">
        <v>300000</v>
      </c>
      <c r="L140" s="116"/>
      <c r="M140" s="116"/>
      <c r="N140" s="117"/>
    </row>
    <row r="141" spans="1:14" x14ac:dyDescent="0.3">
      <c r="A141" s="82">
        <v>1802213</v>
      </c>
      <c r="B141" s="114" t="s">
        <v>344</v>
      </c>
      <c r="C141" s="114"/>
      <c r="D141" s="604" t="s">
        <v>564</v>
      </c>
      <c r="E141" s="605"/>
      <c r="F141" s="605"/>
      <c r="G141" s="606"/>
      <c r="H141" s="89">
        <v>200000</v>
      </c>
      <c r="L141" s="116"/>
      <c r="M141" s="116"/>
      <c r="N141" s="117"/>
    </row>
    <row r="142" spans="1:14" x14ac:dyDescent="0.3">
      <c r="A142" s="82">
        <v>1802214</v>
      </c>
      <c r="B142" s="114" t="s">
        <v>312</v>
      </c>
      <c r="C142" s="114"/>
      <c r="D142" s="604" t="s">
        <v>564</v>
      </c>
      <c r="E142" s="605"/>
      <c r="F142" s="605"/>
      <c r="G142" s="606"/>
      <c r="H142" s="89"/>
      <c r="L142" s="116"/>
      <c r="M142" s="116"/>
      <c r="N142" s="117"/>
    </row>
    <row r="143" spans="1:14" x14ac:dyDescent="0.3">
      <c r="A143" s="82">
        <v>1802215</v>
      </c>
      <c r="B143" s="114" t="s">
        <v>312</v>
      </c>
      <c r="C143" s="114"/>
      <c r="D143" s="604" t="s">
        <v>564</v>
      </c>
      <c r="E143" s="605"/>
      <c r="F143" s="605"/>
      <c r="G143" s="606"/>
      <c r="H143" s="89">
        <v>200000</v>
      </c>
      <c r="L143" s="116"/>
      <c r="M143" s="116"/>
      <c r="N143" s="117"/>
    </row>
    <row r="144" spans="1:14" x14ac:dyDescent="0.3">
      <c r="A144" s="511">
        <v>1802216</v>
      </c>
      <c r="B144" s="512" t="s">
        <v>312</v>
      </c>
      <c r="C144" s="512" t="s">
        <v>582</v>
      </c>
      <c r="D144" s="664" t="s">
        <v>288</v>
      </c>
      <c r="E144" s="665"/>
      <c r="F144" s="665"/>
      <c r="G144" s="666"/>
      <c r="H144" s="169">
        <v>200000</v>
      </c>
      <c r="I144" s="510"/>
      <c r="L144" s="116"/>
      <c r="M144" s="116"/>
      <c r="N144" s="117"/>
    </row>
    <row r="145" spans="1:14" x14ac:dyDescent="0.3">
      <c r="A145" s="82">
        <v>1802217</v>
      </c>
      <c r="B145" s="114" t="s">
        <v>312</v>
      </c>
      <c r="C145" s="114"/>
      <c r="D145" s="604" t="s">
        <v>619</v>
      </c>
      <c r="E145" s="605"/>
      <c r="F145" s="605"/>
      <c r="G145" s="606"/>
      <c r="H145" s="89">
        <v>100000</v>
      </c>
      <c r="L145" s="116"/>
      <c r="M145" s="116"/>
      <c r="N145" s="117"/>
    </row>
    <row r="146" spans="1:14" x14ac:dyDescent="0.3">
      <c r="A146" s="142">
        <v>1802218</v>
      </c>
      <c r="B146" s="140" t="s">
        <v>312</v>
      </c>
      <c r="C146" s="140"/>
      <c r="D146" s="624" t="s">
        <v>575</v>
      </c>
      <c r="E146" s="625"/>
      <c r="F146" s="625"/>
      <c r="G146" s="626"/>
      <c r="H146" s="141">
        <v>50000</v>
      </c>
      <c r="L146" s="116"/>
      <c r="M146" s="116"/>
      <c r="N146" s="117"/>
    </row>
    <row r="147" spans="1:14" x14ac:dyDescent="0.3">
      <c r="A147" s="82">
        <v>1802219</v>
      </c>
      <c r="B147" s="114" t="s">
        <v>312</v>
      </c>
      <c r="C147" s="114"/>
      <c r="D147" s="595" t="s">
        <v>140</v>
      </c>
      <c r="E147" s="596"/>
      <c r="F147" s="596"/>
      <c r="G147" s="597"/>
      <c r="H147" s="89">
        <v>100000</v>
      </c>
      <c r="L147" s="116"/>
      <c r="M147" s="116"/>
      <c r="N147" s="117"/>
    </row>
    <row r="148" spans="1:14" x14ac:dyDescent="0.3">
      <c r="A148" s="82">
        <v>1802220</v>
      </c>
      <c r="B148" s="114" t="s">
        <v>312</v>
      </c>
      <c r="C148" s="114"/>
      <c r="D148" s="595" t="s">
        <v>583</v>
      </c>
      <c r="E148" s="596"/>
      <c r="F148" s="596"/>
      <c r="G148" s="597"/>
      <c r="H148" s="89">
        <v>70000</v>
      </c>
      <c r="L148" s="116"/>
      <c r="M148" s="116"/>
      <c r="N148" s="117"/>
    </row>
    <row r="149" spans="1:14" x14ac:dyDescent="0.3">
      <c r="A149" s="82">
        <v>1802221</v>
      </c>
      <c r="B149" s="114" t="s">
        <v>312</v>
      </c>
      <c r="C149" s="114"/>
      <c r="D149" s="595" t="s">
        <v>463</v>
      </c>
      <c r="E149" s="596"/>
      <c r="F149" s="596"/>
      <c r="G149" s="597"/>
      <c r="H149" s="89">
        <v>50000</v>
      </c>
      <c r="L149" s="116"/>
      <c r="M149" s="116"/>
      <c r="N149" s="117"/>
    </row>
    <row r="150" spans="1:14" x14ac:dyDescent="0.3">
      <c r="A150" s="82">
        <v>1802222</v>
      </c>
      <c r="B150" s="114" t="s">
        <v>312</v>
      </c>
      <c r="C150" s="114"/>
      <c r="D150" s="595" t="s">
        <v>560</v>
      </c>
      <c r="E150" s="596"/>
      <c r="F150" s="596"/>
      <c r="G150" s="597"/>
      <c r="H150" s="89">
        <v>50000</v>
      </c>
      <c r="L150" s="116"/>
      <c r="M150" s="116"/>
      <c r="N150" s="117"/>
    </row>
    <row r="151" spans="1:14" x14ac:dyDescent="0.3">
      <c r="A151" s="82">
        <v>1802223</v>
      </c>
      <c r="B151" s="114" t="s">
        <v>312</v>
      </c>
      <c r="C151" s="114" t="s">
        <v>585</v>
      </c>
      <c r="D151" s="595" t="s">
        <v>584</v>
      </c>
      <c r="E151" s="596"/>
      <c r="F151" s="596"/>
      <c r="G151" s="597"/>
      <c r="H151" s="89">
        <v>30600</v>
      </c>
      <c r="L151" s="116"/>
      <c r="M151" s="116"/>
      <c r="N151" s="117"/>
    </row>
    <row r="152" spans="1:14" x14ac:dyDescent="0.3">
      <c r="A152" s="82">
        <v>1802224</v>
      </c>
      <c r="B152" s="114" t="s">
        <v>586</v>
      </c>
      <c r="C152" s="114" t="s">
        <v>585</v>
      </c>
      <c r="D152" s="595" t="s">
        <v>328</v>
      </c>
      <c r="E152" s="596"/>
      <c r="F152" s="596"/>
      <c r="G152" s="597"/>
      <c r="H152" s="89">
        <v>52550</v>
      </c>
      <c r="L152" s="116"/>
      <c r="M152" s="116"/>
      <c r="N152" s="117"/>
    </row>
    <row r="153" spans="1:14" x14ac:dyDescent="0.3">
      <c r="A153" s="82">
        <v>1802225</v>
      </c>
      <c r="B153" s="114" t="s">
        <v>312</v>
      </c>
      <c r="C153" s="114"/>
      <c r="D153" s="595" t="s">
        <v>587</v>
      </c>
      <c r="E153" s="596"/>
      <c r="F153" s="596"/>
      <c r="G153" s="597"/>
      <c r="H153" s="89">
        <v>40000</v>
      </c>
      <c r="L153" s="116"/>
      <c r="M153" s="116"/>
      <c r="N153" s="117"/>
    </row>
    <row r="154" spans="1:14" x14ac:dyDescent="0.3">
      <c r="A154" s="82">
        <v>1802226</v>
      </c>
      <c r="B154" s="114" t="s">
        <v>406</v>
      </c>
      <c r="C154" s="114"/>
      <c r="D154" s="595" t="s">
        <v>588</v>
      </c>
      <c r="E154" s="596"/>
      <c r="F154" s="596"/>
      <c r="G154" s="597"/>
      <c r="H154" s="89">
        <v>306744</v>
      </c>
      <c r="L154" s="116"/>
      <c r="M154" s="116"/>
      <c r="N154" s="117"/>
    </row>
    <row r="155" spans="1:14" x14ac:dyDescent="0.3">
      <c r="A155" s="82">
        <v>1802227</v>
      </c>
      <c r="B155" s="114" t="s">
        <v>406</v>
      </c>
      <c r="C155" s="114"/>
      <c r="D155" s="595" t="s">
        <v>588</v>
      </c>
      <c r="E155" s="596"/>
      <c r="F155" s="596"/>
      <c r="G155" s="597"/>
      <c r="H155" s="89">
        <v>836573</v>
      </c>
      <c r="L155" s="116"/>
      <c r="M155" s="116"/>
      <c r="N155" s="117"/>
    </row>
    <row r="156" spans="1:14" x14ac:dyDescent="0.3">
      <c r="A156" s="82">
        <v>1802228</v>
      </c>
      <c r="B156" s="114" t="s">
        <v>406</v>
      </c>
      <c r="C156" s="114"/>
      <c r="D156" s="595" t="s">
        <v>588</v>
      </c>
      <c r="E156" s="596"/>
      <c r="F156" s="596"/>
      <c r="G156" s="597"/>
      <c r="H156" s="89">
        <v>514389</v>
      </c>
      <c r="L156" s="116"/>
      <c r="M156" s="116"/>
      <c r="N156" s="117"/>
    </row>
    <row r="157" spans="1:14" x14ac:dyDescent="0.3">
      <c r="A157" s="82">
        <v>1802229</v>
      </c>
      <c r="B157" s="114"/>
      <c r="C157" s="114"/>
      <c r="D157" s="604" t="s">
        <v>564</v>
      </c>
      <c r="E157" s="605"/>
      <c r="F157" s="605"/>
      <c r="G157" s="606"/>
      <c r="H157" s="89">
        <v>800000</v>
      </c>
      <c r="L157" s="116"/>
      <c r="M157" s="116"/>
      <c r="N157" s="117"/>
    </row>
    <row r="158" spans="1:14" x14ac:dyDescent="0.3">
      <c r="A158" s="82">
        <v>1802230</v>
      </c>
      <c r="B158" s="114"/>
      <c r="C158" s="114"/>
      <c r="D158" s="604" t="s">
        <v>564</v>
      </c>
      <c r="E158" s="605"/>
      <c r="F158" s="605"/>
      <c r="G158" s="606"/>
      <c r="H158" s="89"/>
      <c r="L158" s="116"/>
      <c r="M158" s="116"/>
      <c r="N158" s="117"/>
    </row>
    <row r="159" spans="1:14" x14ac:dyDescent="0.3">
      <c r="A159" s="82">
        <v>1802231</v>
      </c>
      <c r="B159" s="114"/>
      <c r="C159" s="114"/>
      <c r="D159" s="604" t="s">
        <v>564</v>
      </c>
      <c r="E159" s="605"/>
      <c r="F159" s="605"/>
      <c r="G159" s="606"/>
      <c r="H159" s="89"/>
      <c r="L159" s="116"/>
      <c r="M159" s="116"/>
      <c r="N159" s="117"/>
    </row>
    <row r="160" spans="1:14" x14ac:dyDescent="0.3">
      <c r="A160" s="82">
        <v>1802232</v>
      </c>
      <c r="B160" s="114"/>
      <c r="C160" s="114"/>
      <c r="D160" s="604" t="s">
        <v>564</v>
      </c>
      <c r="E160" s="605"/>
      <c r="F160" s="605"/>
      <c r="G160" s="606"/>
      <c r="H160" s="89"/>
      <c r="L160" s="116"/>
      <c r="M160" s="116"/>
      <c r="N160" s="117"/>
    </row>
    <row r="161" spans="1:14" x14ac:dyDescent="0.3">
      <c r="A161" s="82">
        <v>1802233</v>
      </c>
      <c r="B161" s="114"/>
      <c r="C161" s="114"/>
      <c r="D161" s="604" t="s">
        <v>564</v>
      </c>
      <c r="E161" s="605"/>
      <c r="F161" s="605"/>
      <c r="G161" s="606"/>
      <c r="H161" s="89"/>
      <c r="L161" s="116"/>
      <c r="M161" s="116"/>
      <c r="N161" s="117"/>
    </row>
    <row r="162" spans="1:14" x14ac:dyDescent="0.3">
      <c r="A162" s="82">
        <v>1802234</v>
      </c>
      <c r="B162" s="114"/>
      <c r="C162" s="114"/>
      <c r="D162" s="604" t="s">
        <v>564</v>
      </c>
      <c r="E162" s="605"/>
      <c r="F162" s="605"/>
      <c r="G162" s="606"/>
      <c r="H162" s="89"/>
      <c r="L162" s="116"/>
      <c r="M162" s="116"/>
      <c r="N162" s="117"/>
    </row>
    <row r="163" spans="1:14" x14ac:dyDescent="0.3">
      <c r="A163" s="82">
        <v>1802235</v>
      </c>
      <c r="B163" s="114" t="s">
        <v>591</v>
      </c>
      <c r="C163" s="114" t="s">
        <v>590</v>
      </c>
      <c r="D163" s="604" t="s">
        <v>589</v>
      </c>
      <c r="E163" s="605"/>
      <c r="F163" s="605"/>
      <c r="G163" s="606"/>
      <c r="H163" s="89">
        <v>204600</v>
      </c>
      <c r="L163" s="116"/>
      <c r="M163" s="116"/>
      <c r="N163" s="117"/>
    </row>
    <row r="164" spans="1:14" x14ac:dyDescent="0.3">
      <c r="A164" s="82">
        <v>1802236</v>
      </c>
      <c r="B164" s="114"/>
      <c r="C164" s="114"/>
      <c r="D164" s="604"/>
      <c r="E164" s="605"/>
      <c r="F164" s="605"/>
      <c r="G164" s="606"/>
      <c r="H164" s="89"/>
      <c r="L164" s="116"/>
      <c r="M164" s="116"/>
      <c r="N164" s="117"/>
    </row>
    <row r="165" spans="1:14" x14ac:dyDescent="0.3">
      <c r="A165" s="82">
        <v>1802237</v>
      </c>
      <c r="B165" s="114"/>
      <c r="C165" s="114"/>
      <c r="D165" s="604"/>
      <c r="E165" s="605"/>
      <c r="F165" s="605"/>
      <c r="G165" s="606"/>
      <c r="H165" s="89"/>
      <c r="L165" s="116"/>
      <c r="M165" s="116"/>
      <c r="N165" s="117"/>
    </row>
    <row r="166" spans="1:14" x14ac:dyDescent="0.3">
      <c r="A166" s="82">
        <v>1802238</v>
      </c>
      <c r="B166" s="114"/>
      <c r="C166" s="114"/>
      <c r="D166" s="604"/>
      <c r="E166" s="605"/>
      <c r="F166" s="605"/>
      <c r="G166" s="606"/>
      <c r="H166" s="89"/>
      <c r="L166" s="116"/>
      <c r="M166" s="116"/>
      <c r="N166" s="117"/>
    </row>
    <row r="167" spans="1:14" x14ac:dyDescent="0.3">
      <c r="A167" s="142">
        <v>1802239</v>
      </c>
      <c r="B167" s="140" t="s">
        <v>592</v>
      </c>
      <c r="C167" s="140" t="s">
        <v>593</v>
      </c>
      <c r="D167" s="598" t="s">
        <v>1416</v>
      </c>
      <c r="E167" s="599"/>
      <c r="F167" s="599"/>
      <c r="G167" s="600"/>
      <c r="H167" s="141">
        <v>164000</v>
      </c>
      <c r="I167" s="654" t="s">
        <v>699</v>
      </c>
      <c r="J167" s="655"/>
      <c r="K167" s="655"/>
      <c r="L167" s="116"/>
      <c r="M167" s="116"/>
      <c r="N167" s="117"/>
    </row>
    <row r="168" spans="1:14" x14ac:dyDescent="0.3">
      <c r="A168" s="142">
        <v>1802240</v>
      </c>
      <c r="B168" s="140" t="s">
        <v>353</v>
      </c>
      <c r="C168" s="140"/>
      <c r="D168" s="598" t="s">
        <v>594</v>
      </c>
      <c r="E168" s="599"/>
      <c r="F168" s="599"/>
      <c r="G168" s="600"/>
      <c r="H168" s="141">
        <v>200000</v>
      </c>
      <c r="L168" s="116"/>
      <c r="M168" s="116"/>
      <c r="N168" s="117"/>
    </row>
    <row r="169" spans="1:14" x14ac:dyDescent="0.3">
      <c r="A169" s="82">
        <v>1802241</v>
      </c>
      <c r="B169" s="114"/>
      <c r="C169" s="114"/>
      <c r="D169" s="604"/>
      <c r="E169" s="605"/>
      <c r="F169" s="605"/>
      <c r="G169" s="606"/>
      <c r="H169" s="89"/>
      <c r="L169" s="116"/>
      <c r="M169" s="116"/>
      <c r="N169" s="117"/>
    </row>
    <row r="170" spans="1:14" x14ac:dyDescent="0.3">
      <c r="A170" s="142">
        <v>1802242</v>
      </c>
      <c r="B170" s="140" t="s">
        <v>1420</v>
      </c>
      <c r="C170" s="140" t="s">
        <v>595</v>
      </c>
      <c r="D170" s="598" t="s">
        <v>263</v>
      </c>
      <c r="E170" s="599"/>
      <c r="F170" s="599"/>
      <c r="G170" s="600"/>
      <c r="H170" s="141">
        <v>187116</v>
      </c>
      <c r="L170" s="116"/>
      <c r="M170" s="116"/>
      <c r="N170" s="117"/>
    </row>
    <row r="171" spans="1:14" x14ac:dyDescent="0.3">
      <c r="A171" s="142">
        <v>1802243</v>
      </c>
      <c r="B171" s="140" t="s">
        <v>353</v>
      </c>
      <c r="C171" s="140" t="s">
        <v>892</v>
      </c>
      <c r="D171" s="624" t="s">
        <v>597</v>
      </c>
      <c r="E171" s="625"/>
      <c r="F171" s="625"/>
      <c r="G171" s="626"/>
      <c r="H171" s="141">
        <v>264000</v>
      </c>
      <c r="L171" s="116"/>
      <c r="M171" s="116"/>
      <c r="N171" s="117"/>
    </row>
    <row r="172" spans="1:14" x14ac:dyDescent="0.3">
      <c r="A172" s="142">
        <v>1802244</v>
      </c>
      <c r="B172" s="140" t="s">
        <v>685</v>
      </c>
      <c r="C172" s="140" t="s">
        <v>595</v>
      </c>
      <c r="D172" s="624" t="s">
        <v>316</v>
      </c>
      <c r="E172" s="625"/>
      <c r="F172" s="625"/>
      <c r="G172" s="626"/>
      <c r="H172" s="141">
        <v>50000</v>
      </c>
      <c r="L172" s="116"/>
      <c r="M172" s="116"/>
      <c r="N172" s="117"/>
    </row>
    <row r="173" spans="1:14" x14ac:dyDescent="0.3">
      <c r="A173" s="82">
        <v>1802245</v>
      </c>
      <c r="B173" s="114"/>
      <c r="C173" s="114"/>
      <c r="D173" s="604"/>
      <c r="E173" s="605"/>
      <c r="F173" s="605"/>
      <c r="G173" s="606"/>
      <c r="H173" s="89"/>
      <c r="L173" s="116"/>
      <c r="M173" s="116"/>
      <c r="N173" s="117"/>
    </row>
    <row r="174" spans="1:14" x14ac:dyDescent="0.3">
      <c r="A174" s="142">
        <v>1802246</v>
      </c>
      <c r="B174" s="140" t="s">
        <v>353</v>
      </c>
      <c r="C174" s="140"/>
      <c r="D174" s="598" t="s">
        <v>596</v>
      </c>
      <c r="E174" s="599"/>
      <c r="F174" s="599"/>
      <c r="G174" s="600"/>
      <c r="H174" s="141">
        <v>160000</v>
      </c>
      <c r="L174" s="116"/>
      <c r="M174" s="116"/>
      <c r="N174" s="117"/>
    </row>
    <row r="175" spans="1:14" x14ac:dyDescent="0.3">
      <c r="A175" s="82">
        <v>1802247</v>
      </c>
      <c r="B175" s="114"/>
      <c r="C175" s="114"/>
      <c r="D175" s="604"/>
      <c r="E175" s="605"/>
      <c r="F175" s="605"/>
      <c r="G175" s="606"/>
      <c r="H175" s="89"/>
      <c r="L175" s="116"/>
      <c r="M175" s="116"/>
      <c r="N175" s="117"/>
    </row>
    <row r="176" spans="1:14" x14ac:dyDescent="0.3">
      <c r="A176" s="82">
        <v>1802248</v>
      </c>
      <c r="B176" s="114"/>
      <c r="C176" s="114"/>
      <c r="D176" s="604"/>
      <c r="E176" s="605"/>
      <c r="F176" s="605"/>
      <c r="G176" s="606"/>
      <c r="H176" s="89"/>
      <c r="L176" s="116"/>
      <c r="M176" s="116"/>
      <c r="N176" s="117"/>
    </row>
    <row r="177" spans="1:14" x14ac:dyDescent="0.3">
      <c r="A177" s="82">
        <v>1802249</v>
      </c>
      <c r="B177" s="114" t="s">
        <v>599</v>
      </c>
      <c r="C177" s="114"/>
      <c r="D177" s="604" t="s">
        <v>701</v>
      </c>
      <c r="E177" s="605"/>
      <c r="F177" s="605"/>
      <c r="G177" s="606"/>
      <c r="H177" s="89">
        <v>200000</v>
      </c>
      <c r="L177" s="116"/>
      <c r="M177" s="116"/>
      <c r="N177" s="117"/>
    </row>
    <row r="178" spans="1:14" x14ac:dyDescent="0.3">
      <c r="A178" s="142">
        <v>1802250</v>
      </c>
      <c r="B178" s="140" t="s">
        <v>449</v>
      </c>
      <c r="C178" s="140"/>
      <c r="D178" s="598" t="s">
        <v>263</v>
      </c>
      <c r="E178" s="599"/>
      <c r="F178" s="599"/>
      <c r="G178" s="600"/>
      <c r="H178" s="141">
        <v>131688</v>
      </c>
      <c r="I178" s="518" t="s">
        <v>1453</v>
      </c>
      <c r="L178" s="116"/>
      <c r="M178" s="116"/>
      <c r="N178" s="117"/>
    </row>
    <row r="179" spans="1:14" x14ac:dyDescent="0.3">
      <c r="A179" s="82">
        <v>1802251</v>
      </c>
      <c r="B179" s="114"/>
      <c r="C179" s="114"/>
      <c r="D179" s="604"/>
      <c r="E179" s="605"/>
      <c r="F179" s="605"/>
      <c r="G179" s="606"/>
      <c r="H179" s="89"/>
      <c r="L179" s="116"/>
      <c r="M179" s="116"/>
      <c r="N179" s="117"/>
    </row>
    <row r="180" spans="1:14" x14ac:dyDescent="0.3">
      <c r="A180" s="142">
        <v>1802252</v>
      </c>
      <c r="B180" s="140" t="s">
        <v>600</v>
      </c>
      <c r="C180" s="140" t="s">
        <v>595</v>
      </c>
      <c r="D180" s="598" t="s">
        <v>560</v>
      </c>
      <c r="E180" s="599"/>
      <c r="F180" s="599"/>
      <c r="G180" s="600"/>
      <c r="H180" s="141">
        <v>100000</v>
      </c>
      <c r="L180" s="116"/>
      <c r="M180" s="116"/>
      <c r="N180" s="117"/>
    </row>
    <row r="181" spans="1:14" x14ac:dyDescent="0.3">
      <c r="A181" s="142">
        <v>1802253</v>
      </c>
      <c r="B181" s="140" t="s">
        <v>404</v>
      </c>
      <c r="C181" s="140" t="s">
        <v>363</v>
      </c>
      <c r="D181" s="598" t="s">
        <v>328</v>
      </c>
      <c r="E181" s="599"/>
      <c r="F181" s="599"/>
      <c r="G181" s="600"/>
      <c r="H181" s="141">
        <v>66000</v>
      </c>
      <c r="I181" s="646" t="s">
        <v>702</v>
      </c>
      <c r="J181" s="647"/>
      <c r="L181" s="116"/>
      <c r="M181" s="116"/>
      <c r="N181" s="117"/>
    </row>
    <row r="182" spans="1:14" x14ac:dyDescent="0.3">
      <c r="A182" s="142">
        <v>1802254</v>
      </c>
      <c r="B182" s="140"/>
      <c r="C182" s="140" t="s">
        <v>363</v>
      </c>
      <c r="D182" s="598" t="s">
        <v>601</v>
      </c>
      <c r="E182" s="599"/>
      <c r="F182" s="599"/>
      <c r="G182" s="600"/>
      <c r="H182" s="141">
        <v>50000</v>
      </c>
      <c r="I182" s="646" t="s">
        <v>702</v>
      </c>
      <c r="J182" s="647"/>
      <c r="L182" s="116"/>
      <c r="M182" s="116"/>
      <c r="N182" s="117"/>
    </row>
    <row r="183" spans="1:14" x14ac:dyDescent="0.3">
      <c r="A183" s="82">
        <v>1802255</v>
      </c>
      <c r="B183" s="114"/>
      <c r="C183" s="114"/>
      <c r="D183" s="604"/>
      <c r="E183" s="605"/>
      <c r="F183" s="605"/>
      <c r="G183" s="606"/>
      <c r="H183" s="89"/>
      <c r="L183" s="116"/>
      <c r="M183" s="116"/>
      <c r="N183" s="117"/>
    </row>
    <row r="184" spans="1:14" x14ac:dyDescent="0.3">
      <c r="A184" s="142">
        <v>1802256</v>
      </c>
      <c r="B184" s="140" t="s">
        <v>602</v>
      </c>
      <c r="C184" s="140"/>
      <c r="D184" s="598" t="s">
        <v>617</v>
      </c>
      <c r="E184" s="599"/>
      <c r="F184" s="599"/>
      <c r="G184" s="600"/>
      <c r="H184" s="141">
        <v>51580</v>
      </c>
      <c r="J184" s="49" t="s">
        <v>666</v>
      </c>
      <c r="L184" s="116"/>
      <c r="M184" s="116"/>
      <c r="N184" s="117"/>
    </row>
    <row r="185" spans="1:14" x14ac:dyDescent="0.3">
      <c r="A185" s="82">
        <v>1802257</v>
      </c>
      <c r="B185" s="114"/>
      <c r="C185" s="114"/>
      <c r="D185" s="604"/>
      <c r="E185" s="605"/>
      <c r="F185" s="605"/>
      <c r="G185" s="606"/>
      <c r="H185" s="89"/>
      <c r="L185" s="116"/>
      <c r="M185" s="116"/>
      <c r="N185" s="117"/>
    </row>
    <row r="186" spans="1:14" x14ac:dyDescent="0.3">
      <c r="A186" s="82">
        <v>1802258</v>
      </c>
      <c r="B186" s="114"/>
      <c r="C186" s="114"/>
      <c r="D186" s="604"/>
      <c r="E186" s="605"/>
      <c r="F186" s="605"/>
      <c r="G186" s="606"/>
      <c r="H186" s="89"/>
      <c r="L186" s="116"/>
      <c r="M186" s="116"/>
      <c r="N186" s="117"/>
    </row>
    <row r="187" spans="1:14" x14ac:dyDescent="0.3">
      <c r="A187" s="142">
        <v>1802259</v>
      </c>
      <c r="B187" s="140" t="s">
        <v>554</v>
      </c>
      <c r="C187" s="140"/>
      <c r="D187" s="598" t="s">
        <v>695</v>
      </c>
      <c r="E187" s="599"/>
      <c r="F187" s="599"/>
      <c r="G187" s="600"/>
      <c r="H187" s="141">
        <v>250000</v>
      </c>
      <c r="L187" s="116"/>
      <c r="M187" s="116"/>
      <c r="N187" s="117"/>
    </row>
    <row r="188" spans="1:14" x14ac:dyDescent="0.3">
      <c r="A188" s="461">
        <v>1802260</v>
      </c>
      <c r="B188" s="462" t="s">
        <v>557</v>
      </c>
      <c r="C188" s="462" t="s">
        <v>603</v>
      </c>
      <c r="D188" s="667" t="s">
        <v>604</v>
      </c>
      <c r="E188" s="668"/>
      <c r="F188" s="668"/>
      <c r="G188" s="669"/>
      <c r="H188" s="95">
        <v>113135</v>
      </c>
      <c r="I188" s="49" t="s">
        <v>1410</v>
      </c>
      <c r="L188" s="116"/>
      <c r="M188" s="116"/>
      <c r="N188" s="117"/>
    </row>
    <row r="189" spans="1:14" x14ac:dyDescent="0.3">
      <c r="A189" s="156">
        <v>1802261</v>
      </c>
      <c r="B189" s="157" t="s">
        <v>605</v>
      </c>
      <c r="C189" s="157"/>
      <c r="D189" s="670" t="s">
        <v>588</v>
      </c>
      <c r="E189" s="671"/>
      <c r="F189" s="671"/>
      <c r="G189" s="672"/>
      <c r="H189" s="158">
        <v>528291</v>
      </c>
      <c r="I189" s="155" t="s">
        <v>700</v>
      </c>
      <c r="L189" s="116"/>
      <c r="M189" s="116"/>
      <c r="N189" s="117"/>
    </row>
    <row r="190" spans="1:14" x14ac:dyDescent="0.3">
      <c r="A190" s="156">
        <v>1802262</v>
      </c>
      <c r="B190" s="157" t="s">
        <v>605</v>
      </c>
      <c r="C190" s="157"/>
      <c r="D190" s="670" t="s">
        <v>588</v>
      </c>
      <c r="E190" s="671"/>
      <c r="F190" s="671"/>
      <c r="G190" s="672"/>
      <c r="H190" s="158">
        <v>326150</v>
      </c>
      <c r="I190" s="155" t="s">
        <v>700</v>
      </c>
      <c r="L190" s="116"/>
      <c r="M190" s="116"/>
      <c r="N190" s="117"/>
    </row>
    <row r="191" spans="1:14" x14ac:dyDescent="0.3">
      <c r="A191" s="156">
        <v>1802263</v>
      </c>
      <c r="B191" s="157" t="s">
        <v>605</v>
      </c>
      <c r="C191" s="157"/>
      <c r="D191" s="670" t="s">
        <v>588</v>
      </c>
      <c r="E191" s="671"/>
      <c r="F191" s="671"/>
      <c r="G191" s="672"/>
      <c r="H191" s="158">
        <v>520043</v>
      </c>
      <c r="I191" s="155" t="s">
        <v>700</v>
      </c>
      <c r="L191" s="116"/>
      <c r="M191" s="116"/>
      <c r="N191" s="117"/>
    </row>
    <row r="192" spans="1:14" x14ac:dyDescent="0.3">
      <c r="A192" s="142">
        <v>1802264</v>
      </c>
      <c r="B192" s="140" t="s">
        <v>557</v>
      </c>
      <c r="C192" s="140" t="s">
        <v>554</v>
      </c>
      <c r="D192" s="598" t="s">
        <v>140</v>
      </c>
      <c r="E192" s="599"/>
      <c r="F192" s="599"/>
      <c r="G192" s="600"/>
      <c r="H192" s="141">
        <v>100000</v>
      </c>
      <c r="L192" s="116"/>
      <c r="M192" s="116"/>
      <c r="N192" s="117"/>
    </row>
    <row r="193" spans="1:14" x14ac:dyDescent="0.3">
      <c r="A193" s="82">
        <v>1802265</v>
      </c>
      <c r="B193" s="153"/>
      <c r="C193" s="153"/>
      <c r="D193" s="673"/>
      <c r="E193" s="674"/>
      <c r="F193" s="674"/>
      <c r="G193" s="675"/>
      <c r="H193" s="154"/>
      <c r="L193" s="116"/>
      <c r="M193" s="116"/>
      <c r="N193" s="117"/>
    </row>
    <row r="194" spans="1:14" x14ac:dyDescent="0.3">
      <c r="A194" s="142">
        <v>1802266</v>
      </c>
      <c r="B194" s="140" t="s">
        <v>696</v>
      </c>
      <c r="C194" s="140" t="s">
        <v>664</v>
      </c>
      <c r="D194" s="598" t="s">
        <v>720</v>
      </c>
      <c r="E194" s="599"/>
      <c r="F194" s="599"/>
      <c r="G194" s="600"/>
      <c r="H194" s="141">
        <v>13000</v>
      </c>
      <c r="L194" s="116"/>
      <c r="M194" s="116"/>
      <c r="N194" s="117"/>
    </row>
    <row r="195" spans="1:14" x14ac:dyDescent="0.3">
      <c r="A195" s="82">
        <v>1802267</v>
      </c>
      <c r="B195" s="114" t="s">
        <v>696</v>
      </c>
      <c r="C195" s="160" t="s">
        <v>664</v>
      </c>
      <c r="D195" s="604" t="s">
        <v>665</v>
      </c>
      <c r="E195" s="605"/>
      <c r="F195" s="605"/>
      <c r="G195" s="606"/>
      <c r="H195" s="89">
        <v>200000</v>
      </c>
      <c r="I195" s="646"/>
      <c r="J195" s="647"/>
      <c r="L195" s="116"/>
      <c r="M195" s="116"/>
      <c r="N195" s="117"/>
    </row>
    <row r="196" spans="1:14" x14ac:dyDescent="0.3">
      <c r="A196" s="142">
        <v>1802268</v>
      </c>
      <c r="B196" s="140" t="s">
        <v>361</v>
      </c>
      <c r="C196" s="140" t="s">
        <v>361</v>
      </c>
      <c r="D196" s="598" t="s">
        <v>560</v>
      </c>
      <c r="E196" s="599"/>
      <c r="F196" s="599"/>
      <c r="G196" s="600"/>
      <c r="H196" s="141">
        <v>75000</v>
      </c>
      <c r="L196" s="116"/>
      <c r="M196" s="116"/>
      <c r="N196" s="117"/>
    </row>
    <row r="197" spans="1:14" x14ac:dyDescent="0.3">
      <c r="A197" s="142">
        <v>1802269</v>
      </c>
      <c r="B197" s="140" t="s">
        <v>361</v>
      </c>
      <c r="C197" s="140"/>
      <c r="D197" s="598" t="s">
        <v>698</v>
      </c>
      <c r="E197" s="599"/>
      <c r="F197" s="599"/>
      <c r="G197" s="600"/>
      <c r="H197" s="141"/>
      <c r="L197" s="116"/>
      <c r="M197" s="116"/>
      <c r="N197" s="117"/>
    </row>
    <row r="198" spans="1:14" x14ac:dyDescent="0.3">
      <c r="A198" s="142">
        <v>1802270</v>
      </c>
      <c r="B198" s="140" t="s">
        <v>696</v>
      </c>
      <c r="C198" s="140" t="s">
        <v>697</v>
      </c>
      <c r="D198" s="598" t="s">
        <v>560</v>
      </c>
      <c r="E198" s="599"/>
      <c r="F198" s="599"/>
      <c r="G198" s="600"/>
      <c r="H198" s="141">
        <v>153000</v>
      </c>
      <c r="L198" s="116"/>
      <c r="M198" s="116"/>
      <c r="N198" s="117"/>
    </row>
    <row r="199" spans="1:14" ht="20.25" x14ac:dyDescent="0.3">
      <c r="A199" s="142">
        <v>1802271</v>
      </c>
      <c r="B199" s="140" t="s">
        <v>696</v>
      </c>
      <c r="C199" s="140" t="s">
        <v>667</v>
      </c>
      <c r="D199" s="624" t="s">
        <v>560</v>
      </c>
      <c r="E199" s="625"/>
      <c r="F199" s="625"/>
      <c r="G199" s="626"/>
      <c r="H199" s="141">
        <v>150000</v>
      </c>
      <c r="I199" s="656"/>
      <c r="J199" s="657"/>
      <c r="L199" s="116"/>
      <c r="M199" s="116"/>
      <c r="N199" s="117"/>
    </row>
    <row r="200" spans="1:14" ht="18" customHeight="1" x14ac:dyDescent="0.3">
      <c r="A200" s="82">
        <v>1802272</v>
      </c>
      <c r="B200" s="114"/>
      <c r="C200" s="114"/>
      <c r="D200" s="604"/>
      <c r="E200" s="605"/>
      <c r="F200" s="605"/>
      <c r="G200" s="606"/>
      <c r="H200" s="89"/>
      <c r="J200" s="650" t="s">
        <v>694</v>
      </c>
      <c r="K200" s="650"/>
      <c r="L200" s="116"/>
      <c r="M200" s="116"/>
      <c r="N200" s="117"/>
    </row>
    <row r="201" spans="1:14" x14ac:dyDescent="0.3">
      <c r="A201" s="82">
        <v>1802273</v>
      </c>
      <c r="B201" s="114"/>
      <c r="C201" s="114"/>
      <c r="D201" s="604"/>
      <c r="E201" s="605"/>
      <c r="F201" s="605"/>
      <c r="G201" s="606"/>
      <c r="H201" s="89"/>
      <c r="J201" s="90"/>
      <c r="K201" s="49">
        <v>164000</v>
      </c>
      <c r="L201" s="116"/>
      <c r="M201" s="116"/>
      <c r="N201" s="117"/>
    </row>
    <row r="202" spans="1:14" x14ac:dyDescent="0.3">
      <c r="A202" s="82">
        <v>1802274</v>
      </c>
      <c r="B202" s="114"/>
      <c r="C202" s="114"/>
      <c r="D202" s="604"/>
      <c r="E202" s="605"/>
      <c r="F202" s="605"/>
      <c r="G202" s="606"/>
      <c r="H202" s="89"/>
      <c r="J202" s="90"/>
      <c r="K202" s="49">
        <v>100000</v>
      </c>
      <c r="L202" s="116"/>
      <c r="M202" s="116"/>
      <c r="N202" s="117"/>
    </row>
    <row r="203" spans="1:14" x14ac:dyDescent="0.3">
      <c r="A203" s="142">
        <v>1802275</v>
      </c>
      <c r="B203" s="140" t="s">
        <v>719</v>
      </c>
      <c r="C203" s="140" t="s">
        <v>299</v>
      </c>
      <c r="D203" s="598" t="s">
        <v>560</v>
      </c>
      <c r="E203" s="599"/>
      <c r="F203" s="599"/>
      <c r="G203" s="600"/>
      <c r="H203" s="141">
        <v>42616</v>
      </c>
      <c r="L203" s="116"/>
      <c r="M203" s="116"/>
      <c r="N203" s="117"/>
    </row>
    <row r="204" spans="1:14" x14ac:dyDescent="0.3">
      <c r="A204" s="142">
        <v>103410226</v>
      </c>
      <c r="B204" s="140" t="s">
        <v>794</v>
      </c>
      <c r="C204" s="140" t="s">
        <v>794</v>
      </c>
      <c r="D204" s="598" t="s">
        <v>816</v>
      </c>
      <c r="E204" s="599"/>
      <c r="F204" s="599"/>
      <c r="G204" s="600"/>
      <c r="H204" s="141">
        <v>1200000</v>
      </c>
    </row>
    <row r="205" spans="1:14" ht="19.5" thickBot="1" x14ac:dyDescent="0.35">
      <c r="A205" s="142">
        <v>103410227</v>
      </c>
      <c r="B205" s="140" t="s">
        <v>726</v>
      </c>
      <c r="C205" s="140"/>
      <c r="D205" s="598" t="s">
        <v>588</v>
      </c>
      <c r="E205" s="599"/>
      <c r="F205" s="599"/>
      <c r="G205" s="600"/>
      <c r="H205" s="141">
        <v>632000</v>
      </c>
    </row>
    <row r="206" spans="1:14" ht="19.5" thickBot="1" x14ac:dyDescent="0.35">
      <c r="A206" s="142">
        <v>103410228</v>
      </c>
      <c r="B206" s="140" t="s">
        <v>801</v>
      </c>
      <c r="C206" s="140"/>
      <c r="D206" s="598" t="s">
        <v>1415</v>
      </c>
      <c r="E206" s="599"/>
      <c r="F206" s="599"/>
      <c r="G206" s="600"/>
      <c r="H206" s="141">
        <v>117330</v>
      </c>
      <c r="I206" s="646" t="s">
        <v>894</v>
      </c>
      <c r="J206" s="647"/>
      <c r="K206" s="548">
        <v>17330</v>
      </c>
      <c r="L206" s="547" t="s">
        <v>1509</v>
      </c>
    </row>
    <row r="207" spans="1:14" x14ac:dyDescent="0.3">
      <c r="A207" s="142">
        <v>103410229</v>
      </c>
      <c r="B207" s="140" t="s">
        <v>801</v>
      </c>
      <c r="C207" s="140" t="s">
        <v>801</v>
      </c>
      <c r="D207" s="598" t="s">
        <v>347</v>
      </c>
      <c r="E207" s="599"/>
      <c r="F207" s="599"/>
      <c r="G207" s="600"/>
      <c r="H207" s="141">
        <v>50000</v>
      </c>
    </row>
    <row r="208" spans="1:14" x14ac:dyDescent="0.3">
      <c r="A208" s="142">
        <v>103410230</v>
      </c>
      <c r="B208" s="140" t="s">
        <v>801</v>
      </c>
      <c r="C208" s="140" t="s">
        <v>801</v>
      </c>
      <c r="D208" s="598" t="s">
        <v>817</v>
      </c>
      <c r="E208" s="599"/>
      <c r="F208" s="599"/>
      <c r="G208" s="600"/>
      <c r="H208" s="141">
        <v>15720</v>
      </c>
    </row>
    <row r="209" spans="1:10" x14ac:dyDescent="0.3">
      <c r="A209" s="142">
        <v>103410231</v>
      </c>
      <c r="B209" s="140" t="s">
        <v>697</v>
      </c>
      <c r="C209" s="140" t="s">
        <v>697</v>
      </c>
      <c r="D209" s="598" t="s">
        <v>818</v>
      </c>
      <c r="E209" s="599"/>
      <c r="F209" s="599"/>
      <c r="G209" s="600"/>
      <c r="H209" s="141">
        <v>100000</v>
      </c>
    </row>
    <row r="210" spans="1:10" x14ac:dyDescent="0.3">
      <c r="A210" s="142">
        <v>103410232</v>
      </c>
      <c r="B210" s="140" t="s">
        <v>697</v>
      </c>
      <c r="C210" s="140" t="s">
        <v>667</v>
      </c>
      <c r="D210" s="598" t="s">
        <v>828</v>
      </c>
      <c r="E210" s="599"/>
      <c r="F210" s="599"/>
      <c r="G210" s="600"/>
      <c r="H210" s="141">
        <v>25000</v>
      </c>
    </row>
    <row r="211" spans="1:10" x14ac:dyDescent="0.3">
      <c r="A211" s="142">
        <v>103410233</v>
      </c>
      <c r="B211" s="140" t="s">
        <v>824</v>
      </c>
      <c r="C211" s="140" t="s">
        <v>824</v>
      </c>
      <c r="D211" s="598" t="s">
        <v>830</v>
      </c>
      <c r="E211" s="599"/>
      <c r="F211" s="599"/>
      <c r="G211" s="600"/>
      <c r="H211" s="141">
        <v>100000</v>
      </c>
    </row>
    <row r="212" spans="1:10" x14ac:dyDescent="0.3">
      <c r="A212" s="82">
        <v>103410234</v>
      </c>
      <c r="B212" s="196" t="s">
        <v>831</v>
      </c>
      <c r="C212" s="196" t="s">
        <v>829</v>
      </c>
      <c r="D212" s="604" t="s">
        <v>560</v>
      </c>
      <c r="E212" s="605"/>
      <c r="F212" s="605"/>
      <c r="G212" s="606"/>
      <c r="H212" s="89">
        <v>99000</v>
      </c>
      <c r="I212" s="646" t="s">
        <v>1525</v>
      </c>
      <c r="J212" s="647"/>
    </row>
    <row r="213" spans="1:10" x14ac:dyDescent="0.3">
      <c r="A213" s="142">
        <v>103410235</v>
      </c>
      <c r="B213" s="140" t="s">
        <v>831</v>
      </c>
      <c r="C213" s="140"/>
      <c r="D213" s="598" t="s">
        <v>564</v>
      </c>
      <c r="E213" s="599"/>
      <c r="F213" s="599"/>
      <c r="G213" s="600"/>
      <c r="H213" s="141">
        <v>200000</v>
      </c>
    </row>
    <row r="214" spans="1:10" x14ac:dyDescent="0.3">
      <c r="A214" s="337">
        <v>103410236</v>
      </c>
      <c r="B214" s="338"/>
      <c r="C214" s="338"/>
      <c r="D214" s="651"/>
      <c r="E214" s="652"/>
      <c r="F214" s="652"/>
      <c r="G214" s="653"/>
      <c r="H214" s="170"/>
    </row>
    <row r="215" spans="1:10" x14ac:dyDescent="0.3">
      <c r="A215" s="337">
        <v>103410237</v>
      </c>
      <c r="B215" s="338"/>
      <c r="C215" s="338"/>
      <c r="D215" s="651"/>
      <c r="E215" s="652"/>
      <c r="F215" s="652"/>
      <c r="G215" s="653"/>
      <c r="H215" s="170"/>
    </row>
    <row r="216" spans="1:10" x14ac:dyDescent="0.3">
      <c r="A216" s="337">
        <v>103410238</v>
      </c>
      <c r="B216" s="338"/>
      <c r="C216" s="338"/>
      <c r="D216" s="651"/>
      <c r="E216" s="652"/>
      <c r="F216" s="652"/>
      <c r="G216" s="653"/>
      <c r="H216" s="170"/>
    </row>
    <row r="217" spans="1:10" x14ac:dyDescent="0.3">
      <c r="A217" s="337">
        <v>103410239</v>
      </c>
      <c r="B217" s="338"/>
      <c r="C217" s="338"/>
      <c r="D217" s="651"/>
      <c r="E217" s="652"/>
      <c r="F217" s="652"/>
      <c r="G217" s="653"/>
      <c r="H217" s="170"/>
    </row>
    <row r="218" spans="1:10" x14ac:dyDescent="0.3">
      <c r="A218" s="142">
        <v>103410240</v>
      </c>
      <c r="B218" s="140" t="s">
        <v>667</v>
      </c>
      <c r="C218" s="140" t="s">
        <v>966</v>
      </c>
      <c r="D218" s="598" t="s">
        <v>967</v>
      </c>
      <c r="E218" s="599"/>
      <c r="F218" s="599"/>
      <c r="G218" s="600"/>
      <c r="H218" s="141">
        <v>25000</v>
      </c>
      <c r="I218" s="646" t="s">
        <v>1409</v>
      </c>
      <c r="J218" s="647"/>
    </row>
    <row r="219" spans="1:10" x14ac:dyDescent="0.3">
      <c r="A219" s="142">
        <v>103410241</v>
      </c>
      <c r="B219" s="140" t="s">
        <v>667</v>
      </c>
      <c r="C219" s="140" t="s">
        <v>966</v>
      </c>
      <c r="D219" s="598" t="s">
        <v>364</v>
      </c>
      <c r="E219" s="599"/>
      <c r="F219" s="599"/>
      <c r="G219" s="600"/>
      <c r="H219" s="141">
        <v>60000</v>
      </c>
      <c r="J219" s="49" t="s">
        <v>702</v>
      </c>
    </row>
    <row r="220" spans="1:10" x14ac:dyDescent="0.3">
      <c r="A220" s="82">
        <v>103410242</v>
      </c>
      <c r="B220" s="307" t="s">
        <v>598</v>
      </c>
      <c r="C220" s="307" t="s">
        <v>971</v>
      </c>
      <c r="D220" s="604" t="s">
        <v>643</v>
      </c>
      <c r="E220" s="605"/>
      <c r="F220" s="605"/>
      <c r="G220" s="606"/>
      <c r="H220" s="89">
        <v>100000</v>
      </c>
    </row>
    <row r="221" spans="1:10" x14ac:dyDescent="0.3">
      <c r="A221" s="82">
        <v>103410243</v>
      </c>
      <c r="B221" s="307" t="s">
        <v>667</v>
      </c>
      <c r="C221" s="307" t="s">
        <v>968</v>
      </c>
      <c r="D221" s="604" t="s">
        <v>604</v>
      </c>
      <c r="E221" s="605"/>
      <c r="F221" s="605"/>
      <c r="G221" s="606"/>
      <c r="H221" s="89">
        <v>38135</v>
      </c>
    </row>
    <row r="222" spans="1:10" x14ac:dyDescent="0.3">
      <c r="A222" s="82">
        <v>103410244</v>
      </c>
      <c r="B222" s="307" t="s">
        <v>667</v>
      </c>
      <c r="C222" s="196" t="s">
        <v>969</v>
      </c>
      <c r="D222" s="604" t="s">
        <v>328</v>
      </c>
      <c r="E222" s="605"/>
      <c r="F222" s="605"/>
      <c r="G222" s="606"/>
      <c r="H222" s="89">
        <v>108680</v>
      </c>
    </row>
    <row r="223" spans="1:10" x14ac:dyDescent="0.3">
      <c r="A223" s="142">
        <v>103410245</v>
      </c>
      <c r="B223" s="140" t="s">
        <v>667</v>
      </c>
      <c r="C223" s="140" t="s">
        <v>968</v>
      </c>
      <c r="D223" s="598" t="s">
        <v>1029</v>
      </c>
      <c r="E223" s="599"/>
      <c r="F223" s="599"/>
      <c r="G223" s="600"/>
      <c r="H223" s="141">
        <v>100000</v>
      </c>
    </row>
    <row r="224" spans="1:10" x14ac:dyDescent="0.3">
      <c r="A224" s="142">
        <v>103410246</v>
      </c>
      <c r="B224" s="140" t="s">
        <v>686</v>
      </c>
      <c r="C224" s="140" t="s">
        <v>300</v>
      </c>
      <c r="D224" s="598" t="s">
        <v>1029</v>
      </c>
      <c r="E224" s="599"/>
      <c r="F224" s="599"/>
      <c r="G224" s="600"/>
      <c r="H224" s="141">
        <v>100000</v>
      </c>
      <c r="I224" s="49" t="s">
        <v>1534</v>
      </c>
    </row>
    <row r="225" spans="1:10" x14ac:dyDescent="0.3">
      <c r="A225" s="142">
        <v>103410247</v>
      </c>
      <c r="B225" s="140" t="s">
        <v>686</v>
      </c>
      <c r="C225" s="140" t="s">
        <v>970</v>
      </c>
      <c r="D225" s="598" t="s">
        <v>318</v>
      </c>
      <c r="E225" s="599"/>
      <c r="F225" s="599"/>
      <c r="G225" s="600"/>
      <c r="H225" s="141">
        <v>30000</v>
      </c>
      <c r="J225" s="49" t="s">
        <v>1408</v>
      </c>
    </row>
    <row r="226" spans="1:10" x14ac:dyDescent="0.3">
      <c r="A226" s="142">
        <v>103410248</v>
      </c>
      <c r="B226" s="140" t="s">
        <v>686</v>
      </c>
      <c r="C226" s="140" t="s">
        <v>971</v>
      </c>
      <c r="D226" s="598" t="s">
        <v>583</v>
      </c>
      <c r="E226" s="599"/>
      <c r="F226" s="599"/>
      <c r="G226" s="600"/>
      <c r="H226" s="141">
        <v>50000</v>
      </c>
      <c r="I226" s="648" t="s">
        <v>702</v>
      </c>
      <c r="J226" s="649"/>
    </row>
    <row r="227" spans="1:10" x14ac:dyDescent="0.3">
      <c r="A227" s="142">
        <v>103410249</v>
      </c>
      <c r="B227" s="140" t="s">
        <v>686</v>
      </c>
      <c r="C227" s="140" t="s">
        <v>966</v>
      </c>
      <c r="D227" s="598" t="s">
        <v>583</v>
      </c>
      <c r="E227" s="599"/>
      <c r="F227" s="599"/>
      <c r="G227" s="600"/>
      <c r="H227" s="141">
        <v>50000</v>
      </c>
    </row>
    <row r="228" spans="1:10" x14ac:dyDescent="0.3">
      <c r="A228" s="545">
        <v>103410250</v>
      </c>
      <c r="B228" s="546" t="s">
        <v>974</v>
      </c>
      <c r="C228" s="546" t="s">
        <v>975</v>
      </c>
      <c r="D228" s="616" t="s">
        <v>818</v>
      </c>
      <c r="E228" s="617"/>
      <c r="F228" s="617"/>
      <c r="G228" s="618"/>
      <c r="H228" s="474">
        <v>465200</v>
      </c>
    </row>
    <row r="229" spans="1:10" x14ac:dyDescent="0.3">
      <c r="A229" s="545">
        <v>103410251</v>
      </c>
      <c r="B229" s="546" t="s">
        <v>974</v>
      </c>
      <c r="C229" s="546" t="s">
        <v>975</v>
      </c>
      <c r="D229" s="616" t="s">
        <v>818</v>
      </c>
      <c r="E229" s="617"/>
      <c r="F229" s="617"/>
      <c r="G229" s="618"/>
      <c r="H229" s="474">
        <v>100000</v>
      </c>
    </row>
    <row r="230" spans="1:10" x14ac:dyDescent="0.3">
      <c r="A230" s="82">
        <v>103410252</v>
      </c>
      <c r="B230" s="338"/>
      <c r="C230" s="338"/>
      <c r="D230" s="651"/>
      <c r="E230" s="652"/>
      <c r="F230" s="652"/>
      <c r="G230" s="653"/>
      <c r="H230" s="170"/>
    </row>
    <row r="231" spans="1:10" x14ac:dyDescent="0.3">
      <c r="A231" s="82">
        <v>103410253</v>
      </c>
      <c r="B231" s="338"/>
      <c r="C231" s="338"/>
      <c r="D231" s="651"/>
      <c r="E231" s="652"/>
      <c r="F231" s="652"/>
      <c r="G231" s="653"/>
      <c r="H231" s="170"/>
    </row>
    <row r="232" spans="1:10" x14ac:dyDescent="0.3">
      <c r="A232" s="82">
        <v>103410254</v>
      </c>
      <c r="B232" s="196"/>
      <c r="C232" s="196"/>
      <c r="D232" s="604" t="s">
        <v>1465</v>
      </c>
      <c r="E232" s="605"/>
      <c r="F232" s="605"/>
      <c r="G232" s="606"/>
      <c r="H232" s="89"/>
    </row>
    <row r="233" spans="1:10" x14ac:dyDescent="0.3">
      <c r="A233" s="82">
        <v>103410255</v>
      </c>
      <c r="B233" s="196"/>
      <c r="C233" s="196"/>
      <c r="D233" s="604" t="s">
        <v>588</v>
      </c>
      <c r="E233" s="605"/>
      <c r="F233" s="605"/>
      <c r="G233" s="606"/>
      <c r="H233" s="89"/>
    </row>
    <row r="234" spans="1:10" x14ac:dyDescent="0.3">
      <c r="A234" s="142">
        <v>103410256</v>
      </c>
      <c r="B234" s="140"/>
      <c r="C234" s="140" t="s">
        <v>1461</v>
      </c>
      <c r="D234" s="598" t="s">
        <v>560</v>
      </c>
      <c r="E234" s="599"/>
      <c r="F234" s="599"/>
      <c r="G234" s="600"/>
      <c r="H234" s="141">
        <v>55840</v>
      </c>
    </row>
    <row r="235" spans="1:10" x14ac:dyDescent="0.3">
      <c r="A235" s="142">
        <v>103410257</v>
      </c>
      <c r="B235" s="140" t="s">
        <v>1462</v>
      </c>
      <c r="C235" s="140" t="s">
        <v>1463</v>
      </c>
      <c r="D235" s="598" t="s">
        <v>1464</v>
      </c>
      <c r="E235" s="599"/>
      <c r="F235" s="599"/>
      <c r="G235" s="600"/>
      <c r="H235" s="141">
        <v>500000</v>
      </c>
      <c r="I235" s="49" t="s">
        <v>1538</v>
      </c>
    </row>
    <row r="236" spans="1:10" x14ac:dyDescent="0.3">
      <c r="A236" s="82">
        <v>103410258</v>
      </c>
      <c r="B236" s="196"/>
      <c r="C236" s="196"/>
      <c r="D236" s="604"/>
      <c r="E236" s="605"/>
      <c r="F236" s="605"/>
      <c r="G236" s="606"/>
      <c r="H236" s="89"/>
    </row>
    <row r="237" spans="1:10" x14ac:dyDescent="0.3">
      <c r="A237" s="82">
        <v>103410259</v>
      </c>
      <c r="B237" s="196"/>
      <c r="C237" s="196"/>
      <c r="D237" s="604"/>
      <c r="E237" s="605"/>
      <c r="F237" s="605"/>
      <c r="G237" s="606"/>
      <c r="H237" s="89"/>
    </row>
    <row r="238" spans="1:10" x14ac:dyDescent="0.3">
      <c r="A238" s="82">
        <v>103410260</v>
      </c>
      <c r="B238" s="196"/>
      <c r="C238" s="196"/>
      <c r="D238" s="604"/>
      <c r="E238" s="605"/>
      <c r="F238" s="605"/>
      <c r="G238" s="606"/>
      <c r="H238" s="89"/>
    </row>
    <row r="239" spans="1:10" x14ac:dyDescent="0.3">
      <c r="A239" s="82">
        <v>103410261</v>
      </c>
      <c r="B239" s="196"/>
      <c r="C239" s="196"/>
      <c r="D239" s="604"/>
      <c r="E239" s="605"/>
      <c r="F239" s="605"/>
      <c r="G239" s="606"/>
      <c r="H239" s="89"/>
    </row>
    <row r="240" spans="1:10" x14ac:dyDescent="0.3">
      <c r="A240" s="82">
        <v>103410262</v>
      </c>
      <c r="B240" s="196"/>
      <c r="C240" s="196"/>
      <c r="D240" s="604"/>
      <c r="E240" s="605"/>
      <c r="F240" s="605"/>
      <c r="G240" s="606"/>
      <c r="H240" s="89"/>
    </row>
    <row r="241" spans="1:8" x14ac:dyDescent="0.3">
      <c r="A241" s="82">
        <v>103410263</v>
      </c>
      <c r="B241" s="196"/>
      <c r="C241" s="196"/>
      <c r="D241" s="604"/>
      <c r="E241" s="605"/>
      <c r="F241" s="605"/>
      <c r="G241" s="606"/>
      <c r="H241" s="89"/>
    </row>
    <row r="242" spans="1:8" x14ac:dyDescent="0.3">
      <c r="A242" s="82">
        <v>103410264</v>
      </c>
      <c r="B242" s="196"/>
      <c r="C242" s="196"/>
      <c r="D242" s="604"/>
      <c r="E242" s="605"/>
      <c r="F242" s="605"/>
      <c r="G242" s="606"/>
      <c r="H242" s="89"/>
    </row>
    <row r="243" spans="1:8" x14ac:dyDescent="0.3">
      <c r="A243" s="82">
        <v>103410265</v>
      </c>
      <c r="B243" s="196"/>
      <c r="C243" s="196"/>
      <c r="D243" s="604"/>
      <c r="E243" s="605"/>
      <c r="F243" s="605"/>
      <c r="G243" s="606"/>
      <c r="H243" s="89"/>
    </row>
    <row r="244" spans="1:8" x14ac:dyDescent="0.3">
      <c r="A244" s="82">
        <v>103410266</v>
      </c>
      <c r="B244" s="196"/>
      <c r="C244" s="196"/>
      <c r="D244" s="604"/>
      <c r="E244" s="605"/>
      <c r="F244" s="605"/>
      <c r="G244" s="606"/>
      <c r="H244" s="89"/>
    </row>
    <row r="245" spans="1:8" x14ac:dyDescent="0.3">
      <c r="A245" s="82">
        <v>103410267</v>
      </c>
      <c r="B245" s="196" t="s">
        <v>1560</v>
      </c>
      <c r="C245" s="196" t="s">
        <v>1558</v>
      </c>
      <c r="D245" s="604" t="s">
        <v>1559</v>
      </c>
      <c r="E245" s="605"/>
      <c r="F245" s="605"/>
      <c r="G245" s="606"/>
      <c r="H245" s="89">
        <v>30000</v>
      </c>
    </row>
    <row r="246" spans="1:8" x14ac:dyDescent="0.3">
      <c r="A246" s="82">
        <v>103410268</v>
      </c>
      <c r="B246" s="196"/>
      <c r="C246" s="196"/>
      <c r="D246" s="604"/>
      <c r="E246" s="605"/>
      <c r="F246" s="605"/>
      <c r="G246" s="606"/>
      <c r="H246" s="89"/>
    </row>
    <row r="247" spans="1:8" x14ac:dyDescent="0.3">
      <c r="A247" s="82">
        <v>103410269</v>
      </c>
      <c r="B247" s="196"/>
      <c r="C247" s="196"/>
      <c r="D247" s="604"/>
      <c r="E247" s="605"/>
      <c r="F247" s="605"/>
      <c r="G247" s="606"/>
      <c r="H247" s="89"/>
    </row>
    <row r="248" spans="1:8" x14ac:dyDescent="0.3">
      <c r="A248" s="82">
        <v>103410270</v>
      </c>
      <c r="B248" s="196"/>
      <c r="C248" s="196"/>
      <c r="D248" s="604"/>
      <c r="E248" s="605"/>
      <c r="F248" s="605"/>
      <c r="G248" s="606"/>
      <c r="H248" s="89"/>
    </row>
    <row r="249" spans="1:8" x14ac:dyDescent="0.3">
      <c r="A249" s="82">
        <v>103410271</v>
      </c>
      <c r="B249" s="196"/>
      <c r="C249" s="196"/>
      <c r="D249" s="604"/>
      <c r="E249" s="605"/>
      <c r="F249" s="605"/>
      <c r="G249" s="606"/>
      <c r="H249" s="89"/>
    </row>
    <row r="250" spans="1:8" x14ac:dyDescent="0.3">
      <c r="A250" s="82">
        <v>103410272</v>
      </c>
      <c r="B250" s="196"/>
      <c r="C250" s="196"/>
      <c r="D250" s="604"/>
      <c r="E250" s="605"/>
      <c r="F250" s="605"/>
      <c r="G250" s="606"/>
      <c r="H250" s="89"/>
    </row>
    <row r="251" spans="1:8" x14ac:dyDescent="0.3">
      <c r="A251" s="142">
        <v>103410273</v>
      </c>
      <c r="B251" s="140"/>
      <c r="C251" s="140" t="s">
        <v>1592</v>
      </c>
      <c r="D251" s="598" t="s">
        <v>140</v>
      </c>
      <c r="E251" s="599"/>
      <c r="F251" s="599"/>
      <c r="G251" s="600"/>
      <c r="H251" s="141">
        <v>200000</v>
      </c>
    </row>
    <row r="252" spans="1:8" x14ac:dyDescent="0.3">
      <c r="A252" s="82">
        <v>103410274</v>
      </c>
      <c r="B252" s="196"/>
      <c r="C252" s="196"/>
      <c r="D252" s="604"/>
      <c r="E252" s="605"/>
      <c r="F252" s="605"/>
      <c r="G252" s="606"/>
      <c r="H252" s="89"/>
    </row>
    <row r="253" spans="1:8" x14ac:dyDescent="0.3">
      <c r="A253" s="82">
        <v>103410275</v>
      </c>
      <c r="B253" s="196"/>
      <c r="C253" s="196"/>
      <c r="D253" s="604"/>
      <c r="E253" s="605"/>
      <c r="F253" s="605"/>
      <c r="G253" s="606"/>
      <c r="H253" s="89"/>
    </row>
    <row r="254" spans="1:8" x14ac:dyDescent="0.3">
      <c r="A254" s="82">
        <v>103410276</v>
      </c>
      <c r="B254" s="196"/>
      <c r="C254" s="196"/>
      <c r="D254" s="604"/>
      <c r="E254" s="605"/>
      <c r="F254" s="605"/>
      <c r="G254" s="606"/>
      <c r="H254" s="89"/>
    </row>
    <row r="255" spans="1:8" x14ac:dyDescent="0.3">
      <c r="A255" s="82">
        <v>103410277</v>
      </c>
      <c r="B255" s="196"/>
      <c r="C255" s="196"/>
      <c r="D255" s="604"/>
      <c r="E255" s="605"/>
      <c r="F255" s="605"/>
      <c r="G255" s="606"/>
      <c r="H255" s="89"/>
    </row>
    <row r="256" spans="1:8" x14ac:dyDescent="0.3">
      <c r="A256" s="82">
        <v>103410278</v>
      </c>
      <c r="B256" s="196"/>
      <c r="C256" s="196"/>
      <c r="D256" s="604"/>
      <c r="E256" s="605"/>
      <c r="F256" s="605"/>
      <c r="G256" s="606"/>
      <c r="H256" s="89"/>
    </row>
    <row r="257" spans="1:23" x14ac:dyDescent="0.3">
      <c r="A257" s="82">
        <v>103410279</v>
      </c>
      <c r="B257" s="196"/>
      <c r="C257" s="196"/>
      <c r="D257" s="604"/>
      <c r="E257" s="605"/>
      <c r="F257" s="605"/>
      <c r="G257" s="606"/>
      <c r="H257" s="89"/>
    </row>
    <row r="258" spans="1:23" x14ac:dyDescent="0.3">
      <c r="A258" s="82">
        <v>103410280</v>
      </c>
      <c r="B258" s="196"/>
      <c r="C258" s="196"/>
      <c r="D258" s="604"/>
      <c r="E258" s="605"/>
      <c r="F258" s="605"/>
      <c r="G258" s="606"/>
      <c r="H258" s="89"/>
    </row>
    <row r="259" spans="1:23" x14ac:dyDescent="0.3">
      <c r="A259" s="82">
        <v>103410281</v>
      </c>
      <c r="B259" s="196"/>
      <c r="C259" s="196"/>
      <c r="D259" s="604"/>
      <c r="E259" s="605"/>
      <c r="F259" s="605"/>
      <c r="G259" s="606"/>
      <c r="H259" s="89"/>
    </row>
    <row r="260" spans="1:23" x14ac:dyDescent="0.3">
      <c r="A260" s="82">
        <v>103410282</v>
      </c>
      <c r="B260" s="196"/>
      <c r="C260" s="196"/>
      <c r="D260" s="604"/>
      <c r="E260" s="605"/>
      <c r="F260" s="605"/>
      <c r="G260" s="606"/>
      <c r="H260" s="89"/>
    </row>
    <row r="261" spans="1:23" x14ac:dyDescent="0.3">
      <c r="A261" s="82">
        <v>103410283</v>
      </c>
      <c r="B261" s="196"/>
      <c r="C261" s="196"/>
      <c r="D261" s="604"/>
      <c r="E261" s="605"/>
      <c r="F261" s="605"/>
      <c r="G261" s="606"/>
      <c r="H261" s="89"/>
    </row>
    <row r="262" spans="1:23" x14ac:dyDescent="0.3">
      <c r="A262" s="82">
        <v>103410284</v>
      </c>
      <c r="B262" s="196"/>
      <c r="C262" s="196"/>
      <c r="D262" s="604"/>
      <c r="E262" s="605"/>
      <c r="F262" s="605"/>
      <c r="G262" s="606"/>
      <c r="H262" s="89"/>
    </row>
    <row r="263" spans="1:23" x14ac:dyDescent="0.3">
      <c r="A263" s="82">
        <v>103410285</v>
      </c>
      <c r="B263" s="196">
        <v>19102017</v>
      </c>
      <c r="C263" s="558" t="s">
        <v>1578</v>
      </c>
      <c r="D263" s="604" t="s">
        <v>364</v>
      </c>
      <c r="E263" s="605"/>
      <c r="F263" s="605"/>
      <c r="G263" s="606"/>
      <c r="H263" s="559">
        <v>100000</v>
      </c>
    </row>
    <row r="264" spans="1:23" x14ac:dyDescent="0.3">
      <c r="A264" s="142">
        <v>103410286</v>
      </c>
      <c r="B264" s="140">
        <v>19102017</v>
      </c>
      <c r="C264" s="560" t="s">
        <v>1578</v>
      </c>
      <c r="D264" s="598" t="s">
        <v>601</v>
      </c>
      <c r="E264" s="599"/>
      <c r="F264" s="599"/>
      <c r="G264" s="600"/>
      <c r="H264" s="561">
        <v>100000</v>
      </c>
    </row>
    <row r="265" spans="1:23" x14ac:dyDescent="0.3">
      <c r="A265" s="142">
        <v>103410287</v>
      </c>
      <c r="B265" s="140">
        <v>19102017</v>
      </c>
      <c r="C265" s="560" t="s">
        <v>1578</v>
      </c>
      <c r="D265" s="598" t="s">
        <v>583</v>
      </c>
      <c r="E265" s="599"/>
      <c r="F265" s="599"/>
      <c r="G265" s="600"/>
      <c r="H265" s="561">
        <v>100000</v>
      </c>
    </row>
    <row r="266" spans="1:23" x14ac:dyDescent="0.3">
      <c r="A266" s="82">
        <v>103410288</v>
      </c>
      <c r="B266" s="196"/>
      <c r="C266" s="196"/>
      <c r="D266" s="604"/>
      <c r="E266" s="605"/>
      <c r="F266" s="605"/>
      <c r="G266" s="606"/>
      <c r="H266" s="89"/>
    </row>
    <row r="267" spans="1:23" ht="22.5" x14ac:dyDescent="0.3">
      <c r="A267" s="142">
        <v>103410289</v>
      </c>
      <c r="B267" s="140">
        <v>25102017</v>
      </c>
      <c r="C267" s="560" t="s">
        <v>1578</v>
      </c>
      <c r="D267" s="598" t="s">
        <v>596</v>
      </c>
      <c r="E267" s="599"/>
      <c r="F267" s="599"/>
      <c r="G267" s="600"/>
      <c r="H267" s="561">
        <v>70000</v>
      </c>
      <c r="I267" s="658"/>
      <c r="J267" s="658"/>
      <c r="K267" s="658"/>
      <c r="L267" s="658"/>
      <c r="M267" s="101"/>
      <c r="N267" s="101"/>
      <c r="O267" s="101"/>
      <c r="P267" s="101"/>
      <c r="Q267" s="101"/>
      <c r="R267" s="101"/>
      <c r="S267" s="101"/>
      <c r="T267" s="101"/>
      <c r="U267" s="101"/>
      <c r="V267" s="101"/>
      <c r="W267" s="101"/>
    </row>
    <row r="268" spans="1:23" ht="22.5" x14ac:dyDescent="0.3">
      <c r="A268" s="142">
        <v>103410290</v>
      </c>
      <c r="B268" s="140"/>
      <c r="C268" s="560" t="s">
        <v>1586</v>
      </c>
      <c r="D268" s="598" t="s">
        <v>560</v>
      </c>
      <c r="E268" s="599"/>
      <c r="F268" s="599"/>
      <c r="G268" s="600"/>
      <c r="H268" s="561">
        <v>50000</v>
      </c>
      <c r="I268" s="104"/>
      <c r="J268" s="104"/>
      <c r="K268" s="104"/>
      <c r="L268" s="104"/>
      <c r="M268" s="101"/>
      <c r="N268" s="101"/>
      <c r="O268" s="101"/>
      <c r="P268" s="101"/>
      <c r="Q268" s="101"/>
      <c r="R268" s="101"/>
      <c r="S268" s="101"/>
      <c r="T268" s="101"/>
      <c r="U268" s="101"/>
      <c r="V268" s="101"/>
      <c r="W268" s="101"/>
    </row>
    <row r="269" spans="1:23" ht="22.5" x14ac:dyDescent="0.3">
      <c r="A269" s="82">
        <v>103410291</v>
      </c>
      <c r="B269" s="196"/>
      <c r="C269" s="558" t="s">
        <v>1585</v>
      </c>
      <c r="D269" s="604" t="s">
        <v>560</v>
      </c>
      <c r="E269" s="605"/>
      <c r="F269" s="605"/>
      <c r="G269" s="606"/>
      <c r="H269" s="559">
        <v>50000</v>
      </c>
      <c r="I269" s="104"/>
      <c r="J269" s="104"/>
      <c r="K269" s="104"/>
      <c r="L269" s="104"/>
      <c r="M269" s="101"/>
      <c r="N269" s="101"/>
      <c r="O269" s="101"/>
      <c r="P269" s="101"/>
      <c r="Q269" s="101"/>
      <c r="R269" s="101"/>
      <c r="S269" s="101"/>
      <c r="T269" s="101"/>
      <c r="U269" s="101"/>
      <c r="V269" s="101"/>
      <c r="W269" s="101"/>
    </row>
    <row r="270" spans="1:23" x14ac:dyDescent="0.3">
      <c r="A270" s="82">
        <v>103410292</v>
      </c>
      <c r="B270" s="196"/>
      <c r="C270" s="558" t="s">
        <v>1584</v>
      </c>
      <c r="D270" s="604" t="s">
        <v>560</v>
      </c>
      <c r="E270" s="605"/>
      <c r="F270" s="605"/>
      <c r="G270" s="606"/>
      <c r="H270" s="559">
        <v>50000</v>
      </c>
      <c r="I270" s="102"/>
      <c r="J270" s="102"/>
      <c r="K270" s="102"/>
      <c r="L270" s="103"/>
      <c r="M270" s="101"/>
      <c r="N270" s="101"/>
      <c r="O270" s="101"/>
      <c r="P270" s="101"/>
      <c r="Q270" s="101"/>
      <c r="R270" s="101"/>
      <c r="S270" s="101"/>
      <c r="T270" s="101"/>
      <c r="U270" s="101"/>
      <c r="V270" s="101"/>
      <c r="W270" s="101"/>
    </row>
    <row r="271" spans="1:23" x14ac:dyDescent="0.3">
      <c r="A271" s="82">
        <v>103410293</v>
      </c>
      <c r="B271" s="196"/>
      <c r="C271" s="558" t="s">
        <v>1583</v>
      </c>
      <c r="D271" s="604" t="s">
        <v>560</v>
      </c>
      <c r="E271" s="605"/>
      <c r="F271" s="605"/>
      <c r="G271" s="606"/>
      <c r="H271" s="559">
        <v>50000</v>
      </c>
      <c r="I271" s="102"/>
      <c r="J271" s="102"/>
      <c r="K271" s="102"/>
      <c r="L271" s="103"/>
      <c r="M271" s="101"/>
      <c r="N271" s="101"/>
      <c r="O271" s="101"/>
      <c r="P271" s="101"/>
      <c r="Q271" s="101"/>
      <c r="R271" s="101"/>
      <c r="S271" s="101"/>
      <c r="T271" s="101"/>
      <c r="U271" s="101"/>
      <c r="V271" s="101"/>
      <c r="W271" s="101"/>
    </row>
    <row r="272" spans="1:23" x14ac:dyDescent="0.3">
      <c r="A272" s="82">
        <v>103410294</v>
      </c>
      <c r="B272" s="196"/>
      <c r="C272" s="558" t="s">
        <v>1582</v>
      </c>
      <c r="D272" s="604" t="s">
        <v>560</v>
      </c>
      <c r="E272" s="605"/>
      <c r="F272" s="605"/>
      <c r="G272" s="606"/>
      <c r="H272" s="559">
        <v>50000</v>
      </c>
      <c r="I272" s="102"/>
      <c r="J272" s="102"/>
      <c r="K272" s="102"/>
      <c r="L272" s="103"/>
      <c r="M272" s="101"/>
      <c r="N272" s="101"/>
      <c r="O272" s="101"/>
      <c r="P272" s="101"/>
      <c r="Q272" s="101"/>
      <c r="R272" s="101"/>
      <c r="S272" s="101"/>
      <c r="T272" s="101"/>
      <c r="U272" s="101"/>
      <c r="V272" s="101"/>
      <c r="W272" s="101"/>
    </row>
    <row r="273" spans="1:23" x14ac:dyDescent="0.3">
      <c r="A273" s="82">
        <v>103410295</v>
      </c>
      <c r="B273" s="196"/>
      <c r="C273" s="558" t="s">
        <v>1581</v>
      </c>
      <c r="D273" s="604" t="s">
        <v>560</v>
      </c>
      <c r="E273" s="605"/>
      <c r="F273" s="605"/>
      <c r="G273" s="606"/>
      <c r="H273" s="559">
        <v>50000</v>
      </c>
      <c r="I273" s="102"/>
      <c r="J273" s="102"/>
      <c r="K273" s="102"/>
      <c r="L273" s="103"/>
      <c r="M273" s="101"/>
      <c r="N273" s="101"/>
      <c r="O273" s="101"/>
      <c r="P273" s="101"/>
      <c r="Q273" s="101"/>
      <c r="R273" s="101"/>
      <c r="S273" s="101"/>
      <c r="T273" s="101"/>
      <c r="U273" s="101"/>
      <c r="V273" s="101"/>
      <c r="W273" s="101"/>
    </row>
    <row r="274" spans="1:23" x14ac:dyDescent="0.3">
      <c r="A274" s="82">
        <v>103410296</v>
      </c>
      <c r="B274" s="196"/>
      <c r="C274" s="558" t="s">
        <v>1580</v>
      </c>
      <c r="D274" s="604" t="s">
        <v>560</v>
      </c>
      <c r="E274" s="605"/>
      <c r="F274" s="605"/>
      <c r="G274" s="606"/>
      <c r="H274" s="559">
        <v>50000</v>
      </c>
      <c r="I274" s="102"/>
      <c r="J274" s="102"/>
      <c r="K274" s="102"/>
      <c r="L274" s="103"/>
      <c r="M274" s="101"/>
      <c r="N274" s="101"/>
      <c r="O274" s="101"/>
      <c r="P274" s="101"/>
      <c r="Q274" s="101"/>
      <c r="R274" s="101"/>
      <c r="S274" s="101"/>
      <c r="T274" s="101"/>
      <c r="U274" s="101"/>
      <c r="V274" s="101"/>
      <c r="W274" s="101"/>
    </row>
    <row r="275" spans="1:23" x14ac:dyDescent="0.3">
      <c r="A275" s="82">
        <v>103410297</v>
      </c>
      <c r="B275" s="196"/>
      <c r="C275" s="558" t="s">
        <v>1579</v>
      </c>
      <c r="D275" s="604" t="s">
        <v>560</v>
      </c>
      <c r="E275" s="605"/>
      <c r="F275" s="605"/>
      <c r="G275" s="606"/>
      <c r="H275" s="559">
        <v>50000</v>
      </c>
      <c r="I275" s="102"/>
      <c r="J275" s="102"/>
      <c r="K275" s="102"/>
      <c r="L275" s="103"/>
      <c r="M275" s="101"/>
      <c r="N275" s="101"/>
      <c r="O275" s="101"/>
      <c r="P275" s="101"/>
      <c r="Q275" s="101"/>
      <c r="R275" s="101"/>
      <c r="S275" s="101"/>
      <c r="T275" s="101"/>
      <c r="U275" s="101"/>
      <c r="V275" s="101"/>
      <c r="W275" s="101"/>
    </row>
    <row r="276" spans="1:23" x14ac:dyDescent="0.3">
      <c r="A276" s="82">
        <v>103410298</v>
      </c>
      <c r="B276" s="196"/>
      <c r="C276" s="558" t="s">
        <v>1586</v>
      </c>
      <c r="D276" s="604" t="s">
        <v>1587</v>
      </c>
      <c r="E276" s="605"/>
      <c r="F276" s="605"/>
      <c r="G276" s="606"/>
      <c r="H276" s="559">
        <v>50000</v>
      </c>
      <c r="I276" s="102"/>
      <c r="J276" s="102"/>
      <c r="K276" s="102"/>
      <c r="L276" s="103"/>
      <c r="M276" s="101"/>
      <c r="N276" s="101"/>
      <c r="O276" s="101"/>
      <c r="P276" s="101"/>
      <c r="Q276" s="101"/>
      <c r="R276" s="101"/>
      <c r="S276" s="101"/>
      <c r="T276" s="101"/>
      <c r="U276" s="101"/>
      <c r="V276" s="101"/>
      <c r="W276" s="101"/>
    </row>
    <row r="277" spans="1:23" x14ac:dyDescent="0.3">
      <c r="A277" s="142">
        <v>103410299</v>
      </c>
      <c r="B277" s="140"/>
      <c r="C277" s="560" t="s">
        <v>1586</v>
      </c>
      <c r="D277" s="598" t="s">
        <v>1587</v>
      </c>
      <c r="E277" s="599"/>
      <c r="F277" s="599"/>
      <c r="G277" s="600"/>
      <c r="H277" s="561">
        <v>100000</v>
      </c>
      <c r="I277" s="102"/>
      <c r="J277" s="102"/>
      <c r="K277" s="102"/>
      <c r="L277" s="103"/>
      <c r="M277" s="101"/>
      <c r="N277" s="101"/>
      <c r="O277" s="101"/>
      <c r="P277" s="101"/>
      <c r="Q277" s="101"/>
      <c r="R277" s="101"/>
      <c r="S277" s="101"/>
      <c r="T277" s="101"/>
      <c r="U277" s="101"/>
      <c r="V277" s="101"/>
      <c r="W277" s="101"/>
    </row>
    <row r="278" spans="1:23" x14ac:dyDescent="0.3">
      <c r="A278" s="82">
        <v>103410300</v>
      </c>
      <c r="B278" s="196"/>
      <c r="C278" s="558" t="s">
        <v>1585</v>
      </c>
      <c r="D278" s="604" t="s">
        <v>1587</v>
      </c>
      <c r="E278" s="605"/>
      <c r="F278" s="605"/>
      <c r="G278" s="606"/>
      <c r="H278" s="559">
        <v>50000</v>
      </c>
      <c r="I278" s="102"/>
      <c r="J278" s="102"/>
      <c r="K278" s="102"/>
      <c r="L278" s="103"/>
      <c r="M278" s="101"/>
      <c r="N278" s="101"/>
      <c r="O278" s="101"/>
      <c r="P278" s="101"/>
      <c r="Q278" s="101"/>
      <c r="R278" s="101"/>
      <c r="S278" s="101"/>
      <c r="T278" s="101"/>
      <c r="U278" s="101"/>
      <c r="V278" s="101"/>
      <c r="W278" s="101"/>
    </row>
    <row r="279" spans="1:23" x14ac:dyDescent="0.3">
      <c r="A279" s="82">
        <v>103410301</v>
      </c>
      <c r="B279" s="196"/>
      <c r="C279" s="558" t="s">
        <v>1585</v>
      </c>
      <c r="D279" s="604" t="s">
        <v>1587</v>
      </c>
      <c r="E279" s="605"/>
      <c r="F279" s="605"/>
      <c r="G279" s="606"/>
      <c r="H279" s="559">
        <v>50000</v>
      </c>
      <c r="I279" s="102"/>
      <c r="J279" s="102"/>
      <c r="K279" s="102"/>
      <c r="L279" s="103"/>
      <c r="M279" s="101"/>
      <c r="N279" s="101"/>
      <c r="O279" s="101"/>
      <c r="P279" s="101"/>
      <c r="Q279" s="101"/>
      <c r="R279" s="101"/>
      <c r="S279" s="101"/>
      <c r="T279" s="101"/>
      <c r="U279" s="101"/>
      <c r="V279" s="101"/>
      <c r="W279" s="101"/>
    </row>
    <row r="280" spans="1:23" x14ac:dyDescent="0.3">
      <c r="A280" s="82">
        <v>103410302</v>
      </c>
      <c r="B280" s="196"/>
      <c r="C280" s="558" t="s">
        <v>1584</v>
      </c>
      <c r="D280" s="604" t="s">
        <v>1587</v>
      </c>
      <c r="E280" s="605"/>
      <c r="F280" s="605"/>
      <c r="G280" s="606"/>
      <c r="H280" s="559">
        <v>50000</v>
      </c>
      <c r="I280" s="102"/>
      <c r="J280" s="102"/>
      <c r="K280" s="102"/>
      <c r="L280" s="103"/>
      <c r="M280" s="101"/>
      <c r="N280" s="101"/>
      <c r="O280" s="101"/>
      <c r="P280" s="101"/>
      <c r="Q280" s="101"/>
      <c r="R280" s="101"/>
      <c r="S280" s="101"/>
      <c r="T280" s="101"/>
      <c r="U280" s="101"/>
      <c r="V280" s="101"/>
      <c r="W280" s="101"/>
    </row>
    <row r="281" spans="1:23" x14ac:dyDescent="0.3">
      <c r="A281" s="82">
        <v>103410303</v>
      </c>
      <c r="B281" s="196"/>
      <c r="C281" s="558" t="s">
        <v>1583</v>
      </c>
      <c r="D281" s="604" t="s">
        <v>1587</v>
      </c>
      <c r="E281" s="605"/>
      <c r="F281" s="605"/>
      <c r="G281" s="606"/>
      <c r="H281" s="559">
        <v>50000</v>
      </c>
      <c r="I281" s="102"/>
      <c r="J281" s="102"/>
      <c r="K281" s="102"/>
      <c r="L281" s="103"/>
      <c r="M281" s="101"/>
      <c r="N281" s="101"/>
      <c r="O281" s="101"/>
      <c r="P281" s="101"/>
      <c r="Q281" s="101"/>
      <c r="R281" s="101"/>
      <c r="S281" s="101"/>
      <c r="T281" s="101"/>
      <c r="U281" s="101"/>
      <c r="V281" s="101"/>
      <c r="W281" s="101"/>
    </row>
    <row r="282" spans="1:23" x14ac:dyDescent="0.3">
      <c r="A282" s="82">
        <v>103410305</v>
      </c>
      <c r="B282" s="196"/>
      <c r="C282" s="558" t="s">
        <v>1582</v>
      </c>
      <c r="D282" s="604" t="s">
        <v>1587</v>
      </c>
      <c r="E282" s="605"/>
      <c r="F282" s="605"/>
      <c r="G282" s="606"/>
      <c r="H282" s="559">
        <v>50000</v>
      </c>
      <c r="I282" s="102"/>
      <c r="J282" s="102"/>
      <c r="K282" s="102"/>
      <c r="L282" s="103"/>
      <c r="M282" s="101"/>
      <c r="N282" s="101"/>
      <c r="O282" s="101"/>
      <c r="P282" s="101"/>
      <c r="Q282" s="101"/>
      <c r="R282" s="101"/>
      <c r="S282" s="101"/>
      <c r="T282" s="101"/>
      <c r="U282" s="101"/>
      <c r="V282" s="101"/>
      <c r="W282" s="101"/>
    </row>
    <row r="283" spans="1:23" x14ac:dyDescent="0.3">
      <c r="A283" s="142">
        <v>103410306</v>
      </c>
      <c r="B283" s="140"/>
      <c r="C283" s="560" t="s">
        <v>1586</v>
      </c>
      <c r="D283" s="598" t="s">
        <v>1588</v>
      </c>
      <c r="E283" s="599"/>
      <c r="F283" s="599"/>
      <c r="G283" s="600"/>
      <c r="H283" s="561">
        <v>41500</v>
      </c>
      <c r="I283" s="102"/>
      <c r="J283" s="102"/>
      <c r="K283" s="102"/>
      <c r="L283" s="103"/>
      <c r="M283" s="101"/>
      <c r="N283" s="101"/>
      <c r="O283" s="101"/>
      <c r="P283" s="101"/>
      <c r="Q283" s="101"/>
      <c r="R283" s="101"/>
      <c r="S283" s="101"/>
      <c r="T283" s="101"/>
      <c r="U283" s="101"/>
      <c r="V283" s="101"/>
      <c r="W283" s="101"/>
    </row>
    <row r="284" spans="1:23" x14ac:dyDescent="0.3">
      <c r="A284" s="82">
        <v>103410307</v>
      </c>
      <c r="B284" s="196"/>
      <c r="C284" s="196"/>
      <c r="D284" s="604"/>
      <c r="E284" s="605"/>
      <c r="F284" s="605"/>
      <c r="G284" s="606"/>
      <c r="H284" s="89"/>
      <c r="I284" s="102"/>
      <c r="J284" s="102"/>
      <c r="K284" s="102"/>
      <c r="L284" s="103"/>
      <c r="M284" s="101"/>
      <c r="N284" s="101"/>
      <c r="O284" s="101"/>
      <c r="P284" s="101"/>
      <c r="Q284" s="101"/>
      <c r="R284" s="101"/>
      <c r="S284" s="101"/>
      <c r="T284" s="101"/>
      <c r="U284" s="101"/>
      <c r="V284" s="101"/>
      <c r="W284" s="101"/>
    </row>
    <row r="285" spans="1:23" x14ac:dyDescent="0.3">
      <c r="A285" s="82">
        <v>103410308</v>
      </c>
      <c r="B285" s="196"/>
      <c r="C285" s="196"/>
      <c r="D285" s="604"/>
      <c r="E285" s="605"/>
      <c r="F285" s="605"/>
      <c r="G285" s="606"/>
      <c r="H285" s="89"/>
      <c r="I285" s="102"/>
      <c r="J285" s="102"/>
      <c r="K285" s="102"/>
      <c r="L285" s="103"/>
      <c r="M285" s="101"/>
      <c r="N285" s="101"/>
      <c r="O285" s="101"/>
      <c r="P285" s="101"/>
      <c r="Q285" s="101"/>
      <c r="R285" s="101"/>
      <c r="S285" s="101"/>
      <c r="T285" s="101"/>
      <c r="U285" s="101"/>
      <c r="V285" s="101"/>
      <c r="W285" s="101"/>
    </row>
    <row r="286" spans="1:23" x14ac:dyDescent="0.3">
      <c r="A286" s="82">
        <v>103410309</v>
      </c>
      <c r="B286" s="196"/>
      <c r="C286" s="196"/>
      <c r="D286" s="604"/>
      <c r="E286" s="605"/>
      <c r="F286" s="605"/>
      <c r="G286" s="606"/>
      <c r="H286" s="89"/>
      <c r="I286" s="102"/>
      <c r="J286" s="102"/>
      <c r="K286" s="102"/>
      <c r="L286" s="103"/>
      <c r="M286" s="101"/>
      <c r="N286" s="101"/>
      <c r="O286" s="101"/>
      <c r="P286" s="101"/>
      <c r="Q286" s="101"/>
      <c r="R286" s="101"/>
      <c r="S286" s="101"/>
      <c r="T286" s="101"/>
      <c r="U286" s="101"/>
      <c r="V286" s="101"/>
      <c r="W286" s="101"/>
    </row>
    <row r="287" spans="1:23" x14ac:dyDescent="0.3">
      <c r="A287" s="82">
        <v>103410310</v>
      </c>
      <c r="B287" s="196"/>
      <c r="C287" s="196"/>
      <c r="D287" s="604"/>
      <c r="E287" s="605"/>
      <c r="F287" s="605"/>
      <c r="G287" s="606"/>
      <c r="H287" s="89"/>
      <c r="I287" s="102"/>
      <c r="J287" s="102"/>
      <c r="K287" s="102"/>
      <c r="L287" s="103"/>
      <c r="M287" s="101"/>
      <c r="N287" s="101"/>
      <c r="O287" s="101"/>
      <c r="P287" s="101"/>
      <c r="Q287" s="101"/>
      <c r="R287" s="101"/>
      <c r="S287" s="101"/>
      <c r="T287" s="101"/>
      <c r="U287" s="101"/>
      <c r="V287" s="101"/>
      <c r="W287" s="101"/>
    </row>
    <row r="288" spans="1:23" x14ac:dyDescent="0.3">
      <c r="A288" s="82">
        <v>103410311</v>
      </c>
      <c r="B288" s="196"/>
      <c r="C288" s="196"/>
      <c r="D288" s="604"/>
      <c r="E288" s="605"/>
      <c r="F288" s="605"/>
      <c r="G288" s="606"/>
      <c r="H288" s="89"/>
      <c r="I288" s="102"/>
      <c r="J288" s="102"/>
      <c r="K288" s="102"/>
      <c r="L288" s="103"/>
      <c r="M288" s="101"/>
      <c r="N288" s="101"/>
      <c r="O288" s="101"/>
      <c r="P288" s="101"/>
      <c r="Q288" s="101"/>
      <c r="R288" s="101"/>
      <c r="S288" s="101"/>
      <c r="T288" s="101"/>
      <c r="U288" s="101"/>
      <c r="V288" s="101"/>
      <c r="W288" s="101"/>
    </row>
    <row r="289" spans="1:23" x14ac:dyDescent="0.3">
      <c r="A289" s="82">
        <v>103410312</v>
      </c>
      <c r="B289" s="196"/>
      <c r="C289" s="196"/>
      <c r="D289" s="604"/>
      <c r="E289" s="605"/>
      <c r="F289" s="605"/>
      <c r="G289" s="606"/>
      <c r="H289" s="89"/>
      <c r="I289" s="102"/>
      <c r="J289" s="102"/>
      <c r="K289" s="102"/>
      <c r="L289" s="103"/>
      <c r="M289" s="101"/>
      <c r="N289" s="101"/>
      <c r="O289" s="101"/>
      <c r="P289" s="101"/>
      <c r="Q289" s="101"/>
      <c r="R289" s="101"/>
      <c r="S289" s="101"/>
      <c r="T289" s="101"/>
      <c r="U289" s="101"/>
      <c r="V289" s="101"/>
      <c r="W289" s="101"/>
    </row>
    <row r="290" spans="1:23" x14ac:dyDescent="0.3">
      <c r="A290" s="82">
        <v>103410313</v>
      </c>
      <c r="B290" s="196"/>
      <c r="C290" s="196"/>
      <c r="D290" s="604"/>
      <c r="E290" s="605"/>
      <c r="F290" s="605"/>
      <c r="G290" s="606"/>
      <c r="H290" s="89"/>
      <c r="I290" s="102"/>
      <c r="J290" s="102"/>
      <c r="K290" s="102"/>
      <c r="L290" s="103"/>
      <c r="M290" s="101"/>
      <c r="N290" s="101"/>
      <c r="O290" s="101"/>
      <c r="P290" s="101"/>
      <c r="Q290" s="101"/>
      <c r="R290" s="101"/>
      <c r="S290" s="101"/>
      <c r="T290" s="101"/>
      <c r="U290" s="101"/>
      <c r="V290" s="101"/>
      <c r="W290" s="101"/>
    </row>
    <row r="291" spans="1:23" x14ac:dyDescent="0.3">
      <c r="A291" s="82">
        <v>103410314</v>
      </c>
      <c r="B291" s="196"/>
      <c r="C291" s="196"/>
      <c r="D291" s="604"/>
      <c r="E291" s="605"/>
      <c r="F291" s="605"/>
      <c r="G291" s="606"/>
      <c r="H291" s="89"/>
      <c r="I291" s="102"/>
      <c r="J291" s="102"/>
      <c r="K291" s="102"/>
      <c r="L291" s="103"/>
      <c r="M291" s="101"/>
      <c r="N291" s="101"/>
      <c r="O291" s="101"/>
      <c r="P291" s="101"/>
      <c r="Q291" s="101"/>
      <c r="R291" s="101"/>
      <c r="S291" s="101"/>
      <c r="T291" s="101"/>
      <c r="U291" s="101"/>
      <c r="V291" s="101"/>
      <c r="W291" s="101"/>
    </row>
    <row r="292" spans="1:23" x14ac:dyDescent="0.3">
      <c r="A292" s="82">
        <v>103410315</v>
      </c>
      <c r="B292" s="196"/>
      <c r="C292" s="196"/>
      <c r="D292" s="604"/>
      <c r="E292" s="605"/>
      <c r="F292" s="605"/>
      <c r="G292" s="606"/>
      <c r="H292" s="89"/>
      <c r="I292" s="102"/>
      <c r="J292" s="102"/>
      <c r="K292" s="102"/>
      <c r="L292" s="103"/>
      <c r="M292" s="101"/>
      <c r="N292" s="101"/>
      <c r="O292" s="101"/>
      <c r="P292" s="101"/>
      <c r="Q292" s="101"/>
      <c r="R292" s="101"/>
      <c r="S292" s="101"/>
      <c r="T292" s="101"/>
      <c r="U292" s="101"/>
      <c r="V292" s="101"/>
      <c r="W292" s="101"/>
    </row>
    <row r="293" spans="1:23" x14ac:dyDescent="0.3">
      <c r="A293" s="82">
        <v>103410316</v>
      </c>
      <c r="B293" s="196"/>
      <c r="C293" s="196"/>
      <c r="D293" s="604"/>
      <c r="E293" s="605"/>
      <c r="F293" s="605"/>
      <c r="G293" s="606"/>
      <c r="H293" s="89"/>
      <c r="I293" s="102"/>
      <c r="J293" s="102"/>
      <c r="K293" s="102"/>
      <c r="L293" s="103"/>
      <c r="M293" s="101"/>
      <c r="N293" s="101"/>
      <c r="O293" s="101"/>
      <c r="P293" s="101"/>
      <c r="Q293" s="101"/>
      <c r="R293" s="101"/>
      <c r="S293" s="101"/>
      <c r="T293" s="101"/>
      <c r="U293" s="101"/>
      <c r="V293" s="101"/>
      <c r="W293" s="101"/>
    </row>
    <row r="294" spans="1:23" x14ac:dyDescent="0.3">
      <c r="A294" s="82">
        <v>103410317</v>
      </c>
      <c r="B294" s="196"/>
      <c r="C294" s="196"/>
      <c r="D294" s="604"/>
      <c r="E294" s="605"/>
      <c r="F294" s="605"/>
      <c r="G294" s="606"/>
      <c r="H294" s="89"/>
      <c r="I294" s="102"/>
      <c r="J294" s="102"/>
      <c r="K294" s="102"/>
      <c r="L294" s="103"/>
      <c r="M294" s="101"/>
      <c r="N294" s="101"/>
      <c r="O294" s="101"/>
      <c r="P294" s="101"/>
      <c r="Q294" s="101"/>
      <c r="R294" s="101"/>
      <c r="S294" s="101"/>
      <c r="T294" s="101"/>
      <c r="U294" s="101"/>
      <c r="V294" s="101"/>
      <c r="W294" s="101"/>
    </row>
    <row r="295" spans="1:23" x14ac:dyDescent="0.3">
      <c r="A295" s="82">
        <v>103410318</v>
      </c>
      <c r="B295" s="196"/>
      <c r="C295" s="196"/>
      <c r="D295" s="604"/>
      <c r="E295" s="605"/>
      <c r="F295" s="605"/>
      <c r="G295" s="606"/>
      <c r="H295" s="89"/>
      <c r="I295" s="102"/>
      <c r="J295" s="102"/>
      <c r="K295" s="102"/>
      <c r="L295" s="103"/>
      <c r="M295" s="101"/>
      <c r="N295" s="101"/>
      <c r="O295" s="101"/>
      <c r="P295" s="101"/>
      <c r="Q295" s="101"/>
      <c r="R295" s="101"/>
      <c r="S295" s="101"/>
      <c r="T295" s="101"/>
      <c r="U295" s="101"/>
      <c r="V295" s="101"/>
      <c r="W295" s="101"/>
    </row>
    <row r="296" spans="1:23" x14ac:dyDescent="0.3">
      <c r="A296" s="82">
        <v>103410319</v>
      </c>
      <c r="B296" s="196"/>
      <c r="C296" s="196"/>
      <c r="D296" s="604"/>
      <c r="E296" s="605"/>
      <c r="F296" s="605"/>
      <c r="G296" s="606"/>
      <c r="H296" s="89"/>
      <c r="I296" s="102"/>
      <c r="J296" s="102"/>
      <c r="K296" s="102"/>
      <c r="L296" s="103"/>
      <c r="M296" s="101"/>
      <c r="N296" s="101"/>
      <c r="O296" s="101"/>
      <c r="P296" s="101"/>
      <c r="Q296" s="101"/>
      <c r="R296" s="101"/>
      <c r="S296" s="101"/>
      <c r="T296" s="101"/>
      <c r="U296" s="101"/>
      <c r="V296" s="101"/>
      <c r="W296" s="101"/>
    </row>
    <row r="297" spans="1:23" x14ac:dyDescent="0.3">
      <c r="A297" s="82">
        <v>103410320</v>
      </c>
      <c r="B297" s="196"/>
      <c r="C297" s="196"/>
      <c r="D297" s="604"/>
      <c r="E297" s="605"/>
      <c r="F297" s="605"/>
      <c r="G297" s="606"/>
      <c r="H297" s="89"/>
      <c r="I297" s="102"/>
      <c r="J297" s="102"/>
      <c r="K297" s="102"/>
      <c r="L297" s="103"/>
      <c r="M297" s="101"/>
      <c r="N297" s="101"/>
      <c r="O297" s="101"/>
      <c r="P297" s="101"/>
      <c r="Q297" s="101"/>
      <c r="R297" s="101"/>
      <c r="S297" s="101"/>
      <c r="T297" s="101"/>
      <c r="U297" s="101"/>
      <c r="V297" s="101"/>
      <c r="W297" s="101"/>
    </row>
    <row r="298" spans="1:23" x14ac:dyDescent="0.3">
      <c r="A298" s="82">
        <v>103410321</v>
      </c>
      <c r="B298" s="196"/>
      <c r="C298" s="196"/>
      <c r="D298" s="604"/>
      <c r="E298" s="605"/>
      <c r="F298" s="605"/>
      <c r="G298" s="606"/>
      <c r="H298" s="89"/>
      <c r="I298" s="102"/>
      <c r="J298" s="102"/>
      <c r="K298" s="102"/>
      <c r="L298" s="103"/>
      <c r="M298" s="101"/>
      <c r="N298" s="101"/>
      <c r="O298" s="101"/>
      <c r="P298" s="101"/>
      <c r="Q298" s="101"/>
      <c r="R298" s="101"/>
      <c r="S298" s="101"/>
      <c r="T298" s="101"/>
      <c r="U298" s="101"/>
      <c r="V298" s="101"/>
      <c r="W298" s="101"/>
    </row>
    <row r="299" spans="1:23" x14ac:dyDescent="0.3">
      <c r="A299" s="82">
        <v>103410322</v>
      </c>
      <c r="B299" s="196"/>
      <c r="C299" s="196"/>
      <c r="D299" s="604"/>
      <c r="E299" s="605"/>
      <c r="F299" s="605"/>
      <c r="G299" s="606"/>
      <c r="H299" s="89"/>
      <c r="I299" s="102"/>
      <c r="J299" s="102"/>
      <c r="K299" s="102"/>
      <c r="L299" s="103"/>
      <c r="M299" s="101"/>
      <c r="N299" s="101"/>
      <c r="O299" s="101"/>
      <c r="P299" s="101"/>
      <c r="Q299" s="101"/>
      <c r="R299" s="101"/>
      <c r="S299" s="101"/>
      <c r="T299" s="101"/>
      <c r="U299" s="101"/>
      <c r="V299" s="101"/>
      <c r="W299" s="101"/>
    </row>
    <row r="300" spans="1:23" x14ac:dyDescent="0.3">
      <c r="A300" s="82">
        <v>103410323</v>
      </c>
      <c r="B300" s="196"/>
      <c r="C300" s="196"/>
      <c r="D300" s="604"/>
      <c r="E300" s="605"/>
      <c r="F300" s="605"/>
      <c r="G300" s="606"/>
      <c r="H300" s="89"/>
      <c r="I300" s="102"/>
      <c r="J300" s="102"/>
      <c r="K300" s="102"/>
      <c r="L300" s="103"/>
      <c r="M300" s="101"/>
      <c r="N300" s="101"/>
      <c r="O300" s="101"/>
      <c r="P300" s="101"/>
      <c r="Q300" s="101"/>
      <c r="R300" s="101"/>
      <c r="S300" s="101"/>
      <c r="T300" s="101"/>
      <c r="U300" s="101"/>
      <c r="V300" s="101"/>
      <c r="W300" s="101"/>
    </row>
    <row r="301" spans="1:23" x14ac:dyDescent="0.3">
      <c r="A301" s="82">
        <v>103410324</v>
      </c>
      <c r="B301" s="196"/>
      <c r="C301" s="196"/>
      <c r="D301" s="604"/>
      <c r="E301" s="605"/>
      <c r="F301" s="605"/>
      <c r="G301" s="606"/>
      <c r="H301" s="89"/>
      <c r="I301" s="102"/>
      <c r="J301" s="102"/>
      <c r="K301" s="102"/>
      <c r="L301" s="103"/>
      <c r="M301" s="101"/>
      <c r="N301" s="101"/>
      <c r="O301" s="101"/>
      <c r="P301" s="101"/>
      <c r="Q301" s="101"/>
      <c r="R301" s="101"/>
      <c r="S301" s="101"/>
      <c r="T301" s="101"/>
      <c r="U301" s="101"/>
      <c r="V301" s="101"/>
      <c r="W301" s="101"/>
    </row>
    <row r="302" spans="1:23" x14ac:dyDescent="0.3">
      <c r="A302" s="82">
        <v>103410325</v>
      </c>
      <c r="B302" s="196"/>
      <c r="C302" s="196"/>
      <c r="D302" s="604"/>
      <c r="E302" s="605"/>
      <c r="F302" s="605"/>
      <c r="G302" s="606"/>
      <c r="H302" s="89"/>
      <c r="I302" s="102"/>
      <c r="J302" s="102"/>
      <c r="K302" s="102"/>
      <c r="L302" s="103"/>
      <c r="M302" s="101"/>
      <c r="N302" s="101"/>
      <c r="O302" s="101"/>
      <c r="P302" s="101"/>
      <c r="Q302" s="101"/>
      <c r="R302" s="101"/>
      <c r="S302" s="101"/>
      <c r="T302" s="101"/>
      <c r="U302" s="101"/>
      <c r="V302" s="101"/>
      <c r="W302" s="101"/>
    </row>
    <row r="303" spans="1:23" x14ac:dyDescent="0.3">
      <c r="I303" s="102"/>
      <c r="J303" s="102"/>
      <c r="K303" s="102"/>
      <c r="L303" s="103"/>
      <c r="M303" s="101"/>
      <c r="N303" s="101"/>
      <c r="O303" s="101"/>
      <c r="P303" s="101"/>
      <c r="Q303" s="101"/>
      <c r="R303" s="101"/>
      <c r="S303" s="101"/>
      <c r="T303" s="101"/>
      <c r="U303" s="101"/>
      <c r="V303" s="101"/>
      <c r="W303" s="101"/>
    </row>
    <row r="304" spans="1:23" x14ac:dyDescent="0.3">
      <c r="I304" s="102"/>
      <c r="J304" s="102"/>
      <c r="K304" s="102"/>
      <c r="L304" s="103"/>
      <c r="M304" s="101"/>
      <c r="N304" s="101"/>
      <c r="O304" s="101"/>
      <c r="P304" s="101"/>
      <c r="Q304" s="101"/>
      <c r="R304" s="101"/>
      <c r="S304" s="101"/>
      <c r="T304" s="101"/>
      <c r="U304" s="101"/>
      <c r="V304" s="101"/>
      <c r="W304" s="101"/>
    </row>
    <row r="305" spans="1:23" x14ac:dyDescent="0.3">
      <c r="I305" s="102"/>
      <c r="L305" s="103"/>
      <c r="M305" s="101"/>
      <c r="N305" s="101"/>
      <c r="O305" s="101"/>
      <c r="P305" s="101"/>
      <c r="Q305" s="101"/>
      <c r="R305" s="101"/>
      <c r="S305" s="101"/>
      <c r="T305" s="101"/>
      <c r="U305" s="101"/>
      <c r="V305" s="101"/>
      <c r="W305" s="101"/>
    </row>
    <row r="306" spans="1:23" x14ac:dyDescent="0.3">
      <c r="I306" s="102"/>
      <c r="L306" s="103"/>
      <c r="M306" s="101"/>
      <c r="N306" s="101"/>
      <c r="O306" s="101"/>
      <c r="P306" s="101"/>
      <c r="Q306" s="101"/>
      <c r="R306" s="101"/>
      <c r="S306" s="101"/>
      <c r="T306" s="101"/>
      <c r="U306" s="101"/>
      <c r="V306" s="101"/>
      <c r="W306" s="101"/>
    </row>
    <row r="307" spans="1:23" x14ac:dyDescent="0.3">
      <c r="I307" s="102"/>
      <c r="L307" s="103"/>
      <c r="M307" s="101"/>
      <c r="N307" s="101"/>
      <c r="O307" s="101"/>
      <c r="P307" s="101"/>
      <c r="Q307" s="101"/>
      <c r="R307" s="101"/>
      <c r="S307" s="101"/>
      <c r="T307" s="101"/>
      <c r="U307" s="101"/>
      <c r="V307" s="101"/>
      <c r="W307" s="101"/>
    </row>
    <row r="308" spans="1:23" x14ac:dyDescent="0.3">
      <c r="I308" s="102"/>
      <c r="L308" s="103"/>
      <c r="M308" s="101"/>
      <c r="N308" s="101"/>
      <c r="O308" s="101"/>
      <c r="P308" s="101"/>
      <c r="Q308" s="101"/>
      <c r="R308" s="101"/>
      <c r="S308" s="101"/>
      <c r="T308" s="101"/>
      <c r="U308" s="101"/>
      <c r="V308" s="101"/>
      <c r="W308" s="101"/>
    </row>
    <row r="309" spans="1:23" x14ac:dyDescent="0.3">
      <c r="I309" s="102"/>
      <c r="L309" s="103"/>
      <c r="M309" s="101"/>
      <c r="N309" s="101"/>
      <c r="O309" s="101"/>
      <c r="P309" s="101"/>
      <c r="Q309" s="101"/>
      <c r="R309" s="101"/>
      <c r="S309" s="101"/>
      <c r="T309" s="101"/>
      <c r="U309" s="101"/>
      <c r="V309" s="101"/>
      <c r="W309" s="101"/>
    </row>
    <row r="310" spans="1:23" x14ac:dyDescent="0.3">
      <c r="I310" s="102"/>
      <c r="L310" s="103"/>
      <c r="M310" s="101"/>
      <c r="N310" s="101"/>
      <c r="O310" s="101"/>
      <c r="P310" s="101"/>
      <c r="Q310" s="101"/>
      <c r="R310" s="101"/>
      <c r="S310" s="101"/>
      <c r="T310" s="101"/>
      <c r="U310" s="101"/>
      <c r="V310" s="101"/>
      <c r="W310" s="101"/>
    </row>
    <row r="311" spans="1:23" x14ac:dyDescent="0.3">
      <c r="I311" s="102"/>
      <c r="J311" s="50"/>
      <c r="K311" s="113"/>
      <c r="L311" s="103"/>
      <c r="M311" s="101"/>
      <c r="N311" s="101"/>
      <c r="O311" s="101"/>
      <c r="P311" s="101"/>
      <c r="Q311" s="101"/>
      <c r="R311" s="101"/>
      <c r="S311" s="101"/>
      <c r="T311" s="101"/>
      <c r="U311" s="101"/>
      <c r="V311" s="101"/>
      <c r="W311" s="101"/>
    </row>
    <row r="312" spans="1:23" x14ac:dyDescent="0.3">
      <c r="A312" s="102"/>
      <c r="I312" s="102"/>
      <c r="J312" s="102"/>
      <c r="K312" s="102"/>
      <c r="L312" s="103"/>
      <c r="M312" s="101"/>
      <c r="N312" s="101"/>
      <c r="O312" s="101"/>
      <c r="P312" s="101"/>
      <c r="Q312" s="101"/>
      <c r="R312" s="101"/>
      <c r="S312" s="101"/>
      <c r="T312" s="101"/>
      <c r="U312" s="101"/>
      <c r="V312" s="101"/>
      <c r="W312" s="101"/>
    </row>
    <row r="313" spans="1:23" x14ac:dyDescent="0.3">
      <c r="I313" s="102"/>
      <c r="J313" s="102"/>
      <c r="K313" s="102"/>
      <c r="L313" s="103"/>
      <c r="M313" s="101"/>
      <c r="N313" s="101"/>
      <c r="O313" s="101"/>
      <c r="P313" s="101"/>
      <c r="Q313" s="101"/>
      <c r="R313" s="101"/>
      <c r="S313" s="101"/>
      <c r="T313" s="101"/>
      <c r="U313" s="101"/>
      <c r="V313" s="101"/>
      <c r="W313" s="101"/>
    </row>
    <row r="314" spans="1:23" x14ac:dyDescent="0.3">
      <c r="I314" s="102"/>
      <c r="J314" s="102"/>
      <c r="K314" s="102"/>
      <c r="L314" s="103"/>
      <c r="M314" s="101"/>
      <c r="N314" s="101"/>
      <c r="O314" s="101"/>
      <c r="P314" s="101"/>
      <c r="Q314" s="101"/>
      <c r="R314" s="101"/>
      <c r="S314" s="101"/>
      <c r="T314" s="101"/>
      <c r="U314" s="101"/>
      <c r="V314" s="101"/>
      <c r="W314" s="101"/>
    </row>
    <row r="315" spans="1:23" x14ac:dyDescent="0.3">
      <c r="I315" s="102"/>
      <c r="J315" s="102"/>
      <c r="K315" s="102"/>
      <c r="L315" s="103"/>
      <c r="M315" s="101"/>
      <c r="N315" s="101"/>
      <c r="O315" s="101"/>
      <c r="P315" s="101"/>
      <c r="Q315" s="101"/>
      <c r="R315" s="101"/>
      <c r="S315" s="101"/>
      <c r="T315" s="101"/>
      <c r="U315" s="101"/>
      <c r="V315" s="101"/>
      <c r="W315" s="101"/>
    </row>
    <row r="316" spans="1:23" x14ac:dyDescent="0.3">
      <c r="I316" s="102"/>
      <c r="J316" s="102"/>
      <c r="K316" s="102"/>
      <c r="L316" s="103"/>
      <c r="M316" s="101"/>
      <c r="N316" s="101"/>
      <c r="O316" s="101"/>
      <c r="P316" s="101"/>
      <c r="Q316" s="101"/>
      <c r="R316" s="101"/>
      <c r="S316" s="101"/>
      <c r="T316" s="101"/>
      <c r="U316" s="101"/>
      <c r="V316" s="101"/>
      <c r="W316" s="101"/>
    </row>
    <row r="317" spans="1:23" x14ac:dyDescent="0.3">
      <c r="I317" s="101"/>
      <c r="J317" s="101"/>
      <c r="K317" s="101"/>
      <c r="L317" s="101"/>
      <c r="M317" s="101"/>
      <c r="N317" s="101"/>
      <c r="O317" s="101"/>
      <c r="P317" s="101"/>
      <c r="Q317" s="101"/>
      <c r="R317" s="101"/>
      <c r="S317" s="101"/>
      <c r="T317" s="101"/>
      <c r="U317" s="101"/>
      <c r="V317" s="101"/>
      <c r="W317" s="101"/>
    </row>
    <row r="318" spans="1:23" x14ac:dyDescent="0.3">
      <c r="I318" s="101"/>
      <c r="J318" s="101"/>
      <c r="K318" s="101"/>
      <c r="L318" s="101"/>
      <c r="M318" s="101"/>
      <c r="N318" s="101"/>
      <c r="O318" s="101"/>
      <c r="P318" s="101"/>
      <c r="Q318" s="101"/>
      <c r="R318" s="101"/>
      <c r="S318" s="101"/>
      <c r="T318" s="101"/>
      <c r="U318" s="101"/>
      <c r="V318" s="101"/>
      <c r="W318" s="101"/>
    </row>
    <row r="319" spans="1:23" x14ac:dyDescent="0.3">
      <c r="I319" s="101"/>
      <c r="J319" s="101"/>
      <c r="K319" s="101"/>
      <c r="L319" s="101"/>
      <c r="M319" s="101"/>
      <c r="N319" s="101"/>
      <c r="O319" s="101"/>
      <c r="P319" s="101"/>
      <c r="Q319" s="101"/>
      <c r="R319" s="101"/>
      <c r="S319" s="101"/>
      <c r="T319" s="101"/>
      <c r="U319" s="101"/>
      <c r="V319" s="101"/>
      <c r="W319" s="101"/>
    </row>
    <row r="320" spans="1:23" x14ac:dyDescent="0.3">
      <c r="I320" s="101"/>
      <c r="J320" s="101"/>
      <c r="K320" s="101"/>
      <c r="L320" s="101"/>
      <c r="M320" s="101"/>
      <c r="N320" s="101"/>
      <c r="O320" s="101"/>
      <c r="P320" s="101"/>
      <c r="Q320" s="101"/>
      <c r="R320" s="101"/>
      <c r="S320" s="101"/>
      <c r="T320" s="101"/>
      <c r="U320" s="101"/>
      <c r="V320" s="101"/>
      <c r="W320" s="101"/>
    </row>
  </sheetData>
  <autoFilter ref="A2:H302">
    <filterColumn colId="3" showButton="0"/>
    <filterColumn colId="4" showButton="0"/>
    <filterColumn colId="5" showButton="0"/>
  </autoFilter>
  <mergeCells count="314">
    <mergeCell ref="D141:G141"/>
    <mergeCell ref="D142:G142"/>
    <mergeCell ref="D106:G106"/>
    <mergeCell ref="D108:G108"/>
    <mergeCell ref="A1:H1"/>
    <mergeCell ref="D114:G114"/>
    <mergeCell ref="L102:M102"/>
    <mergeCell ref="D103:G103"/>
    <mergeCell ref="D104:G104"/>
    <mergeCell ref="D105:G105"/>
    <mergeCell ref="D125:G125"/>
    <mergeCell ref="D126:G126"/>
    <mergeCell ref="D127:G127"/>
    <mergeCell ref="D110:G110"/>
    <mergeCell ref="D111:G111"/>
    <mergeCell ref="D112:G112"/>
    <mergeCell ref="D113:G113"/>
    <mergeCell ref="D115:G115"/>
    <mergeCell ref="D116:G116"/>
    <mergeCell ref="D75:G75"/>
    <mergeCell ref="D76:G76"/>
    <mergeCell ref="D77:G77"/>
    <mergeCell ref="D78:G78"/>
    <mergeCell ref="D79:G79"/>
    <mergeCell ref="D123:G123"/>
    <mergeCell ref="D124:G124"/>
    <mergeCell ref="D95:G95"/>
    <mergeCell ref="D96:G96"/>
    <mergeCell ref="D97:G97"/>
    <mergeCell ref="D98:G98"/>
    <mergeCell ref="D87:G87"/>
    <mergeCell ref="D88:G88"/>
    <mergeCell ref="D89:G89"/>
    <mergeCell ref="D93:G93"/>
    <mergeCell ref="D107:G107"/>
    <mergeCell ref="D119:G119"/>
    <mergeCell ref="D120:G120"/>
    <mergeCell ref="D121:G121"/>
    <mergeCell ref="D122:G122"/>
    <mergeCell ref="D92:G92"/>
    <mergeCell ref="D94:G94"/>
    <mergeCell ref="D109:G109"/>
    <mergeCell ref="D99:G99"/>
    <mergeCell ref="D100:G100"/>
    <mergeCell ref="D101:G101"/>
    <mergeCell ref="D102:G102"/>
    <mergeCell ref="D90:G90"/>
    <mergeCell ref="D91:G91"/>
    <mergeCell ref="D146:G146"/>
    <mergeCell ref="D147:G147"/>
    <mergeCell ref="D148:G148"/>
    <mergeCell ref="D149:G149"/>
    <mergeCell ref="D161:G161"/>
    <mergeCell ref="D162:G162"/>
    <mergeCell ref="D175:G175"/>
    <mergeCell ref="D176:G176"/>
    <mergeCell ref="D201:G201"/>
    <mergeCell ref="D150:G150"/>
    <mergeCell ref="D151:G151"/>
    <mergeCell ref="D158:G158"/>
    <mergeCell ref="D159:G159"/>
    <mergeCell ref="D160:G160"/>
    <mergeCell ref="D169:G169"/>
    <mergeCell ref="D186:G186"/>
    <mergeCell ref="D187:G187"/>
    <mergeCell ref="D188:G188"/>
    <mergeCell ref="D189:G189"/>
    <mergeCell ref="D190:G190"/>
    <mergeCell ref="D191:G191"/>
    <mergeCell ref="D192:G192"/>
    <mergeCell ref="D193:G193"/>
    <mergeCell ref="D177:G177"/>
    <mergeCell ref="D137:G137"/>
    <mergeCell ref="D138:G138"/>
    <mergeCell ref="D139:G139"/>
    <mergeCell ref="D140:G140"/>
    <mergeCell ref="D117:G117"/>
    <mergeCell ref="D118:G118"/>
    <mergeCell ref="D202:G202"/>
    <mergeCell ref="D128:G128"/>
    <mergeCell ref="D129:G129"/>
    <mergeCell ref="D130:G130"/>
    <mergeCell ref="D131:G131"/>
    <mergeCell ref="D132:G132"/>
    <mergeCell ref="D133:G133"/>
    <mergeCell ref="D134:G134"/>
    <mergeCell ref="D135:G135"/>
    <mergeCell ref="D136:G136"/>
    <mergeCell ref="D165:G165"/>
    <mergeCell ref="D166:G166"/>
    <mergeCell ref="D167:G167"/>
    <mergeCell ref="D168:G168"/>
    <mergeCell ref="D170:G170"/>
    <mergeCell ref="D143:G143"/>
    <mergeCell ref="D144:G144"/>
    <mergeCell ref="D145:G145"/>
    <mergeCell ref="D81:G81"/>
    <mergeCell ref="D82:G82"/>
    <mergeCell ref="D83:G83"/>
    <mergeCell ref="D84:G84"/>
    <mergeCell ref="D85:G85"/>
    <mergeCell ref="D86:G86"/>
    <mergeCell ref="D63:G63"/>
    <mergeCell ref="D64:G64"/>
    <mergeCell ref="D65:G65"/>
    <mergeCell ref="D66:G66"/>
    <mergeCell ref="D67:G67"/>
    <mergeCell ref="D68:G68"/>
    <mergeCell ref="D69:G69"/>
    <mergeCell ref="D70:G70"/>
    <mergeCell ref="D71:G71"/>
    <mergeCell ref="D72:G72"/>
    <mergeCell ref="D73:G73"/>
    <mergeCell ref="D74:G74"/>
    <mergeCell ref="D80:G80"/>
    <mergeCell ref="D57:G57"/>
    <mergeCell ref="D58:G58"/>
    <mergeCell ref="D59:G59"/>
    <mergeCell ref="D60:G60"/>
    <mergeCell ref="D61:G61"/>
    <mergeCell ref="D62:G62"/>
    <mergeCell ref="D50:G50"/>
    <mergeCell ref="D51:G51"/>
    <mergeCell ref="D52:G52"/>
    <mergeCell ref="D53:G53"/>
    <mergeCell ref="D55:G55"/>
    <mergeCell ref="D56:G56"/>
    <mergeCell ref="D54:G54"/>
    <mergeCell ref="D44:G44"/>
    <mergeCell ref="D45:G45"/>
    <mergeCell ref="D46:G46"/>
    <mergeCell ref="D47:G47"/>
    <mergeCell ref="D48:G48"/>
    <mergeCell ref="D49:G49"/>
    <mergeCell ref="D40:G40"/>
    <mergeCell ref="D41:G41"/>
    <mergeCell ref="D42:G42"/>
    <mergeCell ref="D43:G43"/>
    <mergeCell ref="D32:G32"/>
    <mergeCell ref="D33:G33"/>
    <mergeCell ref="D34:G34"/>
    <mergeCell ref="D35:G35"/>
    <mergeCell ref="D36:G36"/>
    <mergeCell ref="D37:G37"/>
    <mergeCell ref="D31:G31"/>
    <mergeCell ref="D20:G20"/>
    <mergeCell ref="D21:G21"/>
    <mergeCell ref="D22:G22"/>
    <mergeCell ref="D23:G23"/>
    <mergeCell ref="D24:G24"/>
    <mergeCell ref="D25:G25"/>
    <mergeCell ref="D30:G30"/>
    <mergeCell ref="D38:G38"/>
    <mergeCell ref="D39:G39"/>
    <mergeCell ref="D2:G2"/>
    <mergeCell ref="D3:G3"/>
    <mergeCell ref="D4:G4"/>
    <mergeCell ref="D5:G5"/>
    <mergeCell ref="D6:G6"/>
    <mergeCell ref="D7:G7"/>
    <mergeCell ref="D14:G14"/>
    <mergeCell ref="D15:G15"/>
    <mergeCell ref="D16:G16"/>
    <mergeCell ref="D17:G17"/>
    <mergeCell ref="D18:G18"/>
    <mergeCell ref="D19:G19"/>
    <mergeCell ref="D8:G8"/>
    <mergeCell ref="D9:G9"/>
    <mergeCell ref="D10:G10"/>
    <mergeCell ref="D11:G11"/>
    <mergeCell ref="D12:G12"/>
    <mergeCell ref="D13:G13"/>
    <mergeCell ref="D26:G26"/>
    <mergeCell ref="D27:G27"/>
    <mergeCell ref="D28:G28"/>
    <mergeCell ref="D29:G29"/>
    <mergeCell ref="D152:G152"/>
    <mergeCell ref="D153:G153"/>
    <mergeCell ref="D154:G154"/>
    <mergeCell ref="D155:G155"/>
    <mergeCell ref="D156:G156"/>
    <mergeCell ref="D157:G157"/>
    <mergeCell ref="D194:G194"/>
    <mergeCell ref="D203:G203"/>
    <mergeCell ref="D199:G199"/>
    <mergeCell ref="D200:G200"/>
    <mergeCell ref="D196:G196"/>
    <mergeCell ref="D197:G197"/>
    <mergeCell ref="D198:G198"/>
    <mergeCell ref="D163:G163"/>
    <mergeCell ref="D164:G164"/>
    <mergeCell ref="D171:G171"/>
    <mergeCell ref="D174:G174"/>
    <mergeCell ref="D195:G195"/>
    <mergeCell ref="D178:G178"/>
    <mergeCell ref="I167:K167"/>
    <mergeCell ref="I206:J206"/>
    <mergeCell ref="I199:J199"/>
    <mergeCell ref="I267:L267"/>
    <mergeCell ref="I195:J195"/>
    <mergeCell ref="D179:G179"/>
    <mergeCell ref="D180:G180"/>
    <mergeCell ref="D181:G181"/>
    <mergeCell ref="D182:G182"/>
    <mergeCell ref="D183:G183"/>
    <mergeCell ref="D184:G184"/>
    <mergeCell ref="D185:G185"/>
    <mergeCell ref="I181:J181"/>
    <mergeCell ref="I182:J182"/>
    <mergeCell ref="D172:G172"/>
    <mergeCell ref="D173:G173"/>
    <mergeCell ref="D204:G204"/>
    <mergeCell ref="D205:G205"/>
    <mergeCell ref="D206:G206"/>
    <mergeCell ref="D207:G207"/>
    <mergeCell ref="D208:G208"/>
    <mergeCell ref="D209:G209"/>
    <mergeCell ref="D210:G210"/>
    <mergeCell ref="D211:G211"/>
    <mergeCell ref="D212:G212"/>
    <mergeCell ref="D213:G213"/>
    <mergeCell ref="D214:G214"/>
    <mergeCell ref="D215:G215"/>
    <mergeCell ref="D216:G216"/>
    <mergeCell ref="D217:G217"/>
    <mergeCell ref="D218:G218"/>
    <mergeCell ref="D219:G219"/>
    <mergeCell ref="D220:G220"/>
    <mergeCell ref="D221:G221"/>
    <mergeCell ref="D222:G222"/>
    <mergeCell ref="D223:G223"/>
    <mergeCell ref="D224:G224"/>
    <mergeCell ref="D225:G225"/>
    <mergeCell ref="D226:G226"/>
    <mergeCell ref="D227:G227"/>
    <mergeCell ref="D228:G228"/>
    <mergeCell ref="D229:G229"/>
    <mergeCell ref="D230:G230"/>
    <mergeCell ref="D231:G231"/>
    <mergeCell ref="D232:G232"/>
    <mergeCell ref="D233:G233"/>
    <mergeCell ref="D234:G234"/>
    <mergeCell ref="D235:G235"/>
    <mergeCell ref="D236:G236"/>
    <mergeCell ref="D237:G237"/>
    <mergeCell ref="D238:G238"/>
    <mergeCell ref="D239:G239"/>
    <mergeCell ref="D240:G240"/>
    <mergeCell ref="D241:G241"/>
    <mergeCell ref="D242:G242"/>
    <mergeCell ref="D243:G243"/>
    <mergeCell ref="D244:G244"/>
    <mergeCell ref="D245:G245"/>
    <mergeCell ref="D246:G246"/>
    <mergeCell ref="D247:G247"/>
    <mergeCell ref="D248:G248"/>
    <mergeCell ref="D249:G249"/>
    <mergeCell ref="D250:G250"/>
    <mergeCell ref="D251:G251"/>
    <mergeCell ref="D252:G252"/>
    <mergeCell ref="D253:G253"/>
    <mergeCell ref="D254:G254"/>
    <mergeCell ref="D255:G255"/>
    <mergeCell ref="D256:G256"/>
    <mergeCell ref="D257:G257"/>
    <mergeCell ref="D258:G258"/>
    <mergeCell ref="D259:G259"/>
    <mergeCell ref="D260:G260"/>
    <mergeCell ref="D261:G261"/>
    <mergeCell ref="D262:G262"/>
    <mergeCell ref="D263:G263"/>
    <mergeCell ref="D264:G264"/>
    <mergeCell ref="D265:G265"/>
    <mergeCell ref="D275:G275"/>
    <mergeCell ref="D276:G276"/>
    <mergeCell ref="D277:G277"/>
    <mergeCell ref="D278:G278"/>
    <mergeCell ref="D279:G279"/>
    <mergeCell ref="D280:G280"/>
    <mergeCell ref="D281:G281"/>
    <mergeCell ref="D282:G282"/>
    <mergeCell ref="D266:G266"/>
    <mergeCell ref="D267:G267"/>
    <mergeCell ref="D268:G268"/>
    <mergeCell ref="D269:G269"/>
    <mergeCell ref="D270:G270"/>
    <mergeCell ref="D271:G271"/>
    <mergeCell ref="D272:G272"/>
    <mergeCell ref="D273:G273"/>
    <mergeCell ref="D274:G274"/>
    <mergeCell ref="I212:J212"/>
    <mergeCell ref="I226:J226"/>
    <mergeCell ref="I218:J218"/>
    <mergeCell ref="J200:K200"/>
    <mergeCell ref="D292:G292"/>
    <mergeCell ref="D302:G302"/>
    <mergeCell ref="D293:G293"/>
    <mergeCell ref="D294:G294"/>
    <mergeCell ref="D295:G295"/>
    <mergeCell ref="D296:G296"/>
    <mergeCell ref="D297:G297"/>
    <mergeCell ref="D298:G298"/>
    <mergeCell ref="D299:G299"/>
    <mergeCell ref="D300:G300"/>
    <mergeCell ref="D301:G301"/>
    <mergeCell ref="D283:G283"/>
    <mergeCell ref="D284:G284"/>
    <mergeCell ref="D285:G285"/>
    <mergeCell ref="D286:G286"/>
    <mergeCell ref="D287:G287"/>
    <mergeCell ref="D288:G288"/>
    <mergeCell ref="D289:G289"/>
    <mergeCell ref="D290:G290"/>
    <mergeCell ref="D291:G291"/>
  </mergeCells>
  <pageMargins left="0" right="0" top="0" bottom="0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opLeftCell="A31" workbookViewId="0">
      <selection activeCell="D51" sqref="D51"/>
    </sheetView>
  </sheetViews>
  <sheetFormatPr defaultRowHeight="15.75" x14ac:dyDescent="0.25"/>
  <cols>
    <col min="1" max="1" width="11.42578125" bestFit="1" customWidth="1"/>
    <col min="2" max="2" width="15.5703125" bestFit="1" customWidth="1"/>
    <col min="3" max="3" width="12.5703125" bestFit="1" customWidth="1"/>
    <col min="4" max="4" width="10.42578125" customWidth="1"/>
    <col min="8" max="8" width="15.7109375" customWidth="1"/>
    <col min="9" max="9" width="16.7109375" bestFit="1" customWidth="1"/>
    <col min="10" max="11" width="9.140625" style="364"/>
  </cols>
  <sheetData>
    <row r="1" spans="1:9" ht="23.25" thickBot="1" x14ac:dyDescent="0.35">
      <c r="A1" s="686" t="s">
        <v>434</v>
      </c>
      <c r="B1" s="686"/>
      <c r="C1" s="686"/>
      <c r="D1" s="686"/>
      <c r="E1" s="686"/>
      <c r="F1" s="686"/>
      <c r="G1" s="686"/>
      <c r="H1" s="686"/>
      <c r="I1" s="686"/>
    </row>
    <row r="2" spans="1:9" ht="38.25" thickBot="1" x14ac:dyDescent="0.35">
      <c r="A2" s="91" t="s">
        <v>281</v>
      </c>
      <c r="B2" s="91" t="s">
        <v>282</v>
      </c>
      <c r="C2" s="93" t="s">
        <v>304</v>
      </c>
      <c r="D2" s="93"/>
      <c r="E2" s="687" t="s">
        <v>284</v>
      </c>
      <c r="F2" s="688"/>
      <c r="G2" s="688"/>
      <c r="H2" s="689"/>
      <c r="I2" s="92" t="s">
        <v>283</v>
      </c>
    </row>
    <row r="3" spans="1:9" ht="18.75" x14ac:dyDescent="0.3">
      <c r="A3" s="83">
        <v>1</v>
      </c>
      <c r="B3" s="85">
        <v>37846616</v>
      </c>
      <c r="C3" s="87"/>
      <c r="D3" s="163"/>
      <c r="E3" s="690"/>
      <c r="F3" s="691"/>
      <c r="G3" s="691"/>
      <c r="H3" s="692"/>
      <c r="I3" s="88"/>
    </row>
    <row r="4" spans="1:9" ht="18.75" x14ac:dyDescent="0.3">
      <c r="A4" s="84">
        <f t="shared" ref="A4:A35" si="0">A3+1</f>
        <v>2</v>
      </c>
      <c r="B4" s="85">
        <v>37846617</v>
      </c>
      <c r="C4" s="87"/>
      <c r="D4" s="163"/>
      <c r="E4" s="621"/>
      <c r="F4" s="622"/>
      <c r="G4" s="622"/>
      <c r="H4" s="623"/>
      <c r="I4" s="89"/>
    </row>
    <row r="5" spans="1:9" ht="18.75" x14ac:dyDescent="0.3">
      <c r="A5" s="84">
        <f t="shared" si="0"/>
        <v>3</v>
      </c>
      <c r="B5" s="85">
        <v>37846618</v>
      </c>
      <c r="C5" s="87"/>
      <c r="D5" s="163"/>
      <c r="E5" s="621"/>
      <c r="F5" s="622"/>
      <c r="G5" s="622"/>
      <c r="H5" s="623"/>
      <c r="I5" s="89"/>
    </row>
    <row r="6" spans="1:9" ht="18.75" x14ac:dyDescent="0.3">
      <c r="A6" s="84">
        <f t="shared" si="0"/>
        <v>4</v>
      </c>
      <c r="B6" s="85">
        <v>37846619</v>
      </c>
      <c r="C6" s="87"/>
      <c r="D6" s="163"/>
      <c r="E6" s="621"/>
      <c r="F6" s="622"/>
      <c r="G6" s="622"/>
      <c r="H6" s="623"/>
      <c r="I6" s="89"/>
    </row>
    <row r="7" spans="1:9" ht="18.75" x14ac:dyDescent="0.3">
      <c r="A7" s="84">
        <f t="shared" si="0"/>
        <v>5</v>
      </c>
      <c r="B7" s="85">
        <v>37846620</v>
      </c>
      <c r="C7" s="87"/>
      <c r="D7" s="163"/>
      <c r="E7" s="621"/>
      <c r="F7" s="622"/>
      <c r="G7" s="622"/>
      <c r="H7" s="623"/>
      <c r="I7" s="89"/>
    </row>
    <row r="8" spans="1:9" ht="18.75" x14ac:dyDescent="0.3">
      <c r="A8" s="84">
        <f t="shared" si="0"/>
        <v>6</v>
      </c>
      <c r="B8" s="85">
        <v>37846621</v>
      </c>
      <c r="C8" s="87"/>
      <c r="D8" s="163"/>
      <c r="E8" s="621"/>
      <c r="F8" s="622"/>
      <c r="G8" s="622"/>
      <c r="H8" s="623"/>
      <c r="I8" s="89"/>
    </row>
    <row r="9" spans="1:9" ht="18.75" x14ac:dyDescent="0.3">
      <c r="A9" s="84">
        <f t="shared" si="0"/>
        <v>7</v>
      </c>
      <c r="B9" s="85">
        <v>37846622</v>
      </c>
      <c r="C9" s="87"/>
      <c r="D9" s="163"/>
      <c r="E9" s="621"/>
      <c r="F9" s="622"/>
      <c r="G9" s="622"/>
      <c r="H9" s="623"/>
      <c r="I9" s="89"/>
    </row>
    <row r="10" spans="1:9" ht="18.75" x14ac:dyDescent="0.3">
      <c r="A10" s="84">
        <f t="shared" si="0"/>
        <v>8</v>
      </c>
      <c r="B10" s="85">
        <v>37846623</v>
      </c>
      <c r="C10" s="87"/>
      <c r="D10" s="163"/>
      <c r="E10" s="621"/>
      <c r="F10" s="622"/>
      <c r="G10" s="622"/>
      <c r="H10" s="623"/>
      <c r="I10" s="89"/>
    </row>
    <row r="11" spans="1:9" ht="18.75" x14ac:dyDescent="0.3">
      <c r="A11" s="84">
        <f t="shared" si="0"/>
        <v>9</v>
      </c>
      <c r="B11" s="85">
        <v>37846624</v>
      </c>
      <c r="C11" s="87"/>
      <c r="D11" s="163"/>
      <c r="E11" s="621"/>
      <c r="F11" s="622"/>
      <c r="G11" s="622"/>
      <c r="H11" s="623"/>
      <c r="I11" s="89"/>
    </row>
    <row r="12" spans="1:9" ht="18.75" x14ac:dyDescent="0.3">
      <c r="A12" s="84">
        <f t="shared" si="0"/>
        <v>10</v>
      </c>
      <c r="B12" s="85">
        <v>37846625</v>
      </c>
      <c r="C12" s="87"/>
      <c r="D12" s="163"/>
      <c r="E12" s="621"/>
      <c r="F12" s="622"/>
      <c r="G12" s="622"/>
      <c r="H12" s="623"/>
      <c r="I12" s="89"/>
    </row>
    <row r="13" spans="1:9" ht="18.75" x14ac:dyDescent="0.3">
      <c r="A13" s="84">
        <f t="shared" si="0"/>
        <v>11</v>
      </c>
      <c r="B13" s="85">
        <v>37846626</v>
      </c>
      <c r="C13" s="87"/>
      <c r="D13" s="163"/>
      <c r="E13" s="621"/>
      <c r="F13" s="622"/>
      <c r="G13" s="622"/>
      <c r="H13" s="623"/>
      <c r="I13" s="89"/>
    </row>
    <row r="14" spans="1:9" ht="18.75" x14ac:dyDescent="0.3">
      <c r="A14" s="84">
        <f t="shared" si="0"/>
        <v>12</v>
      </c>
      <c r="B14" s="85">
        <v>37846627</v>
      </c>
      <c r="C14" s="87"/>
      <c r="D14" s="163"/>
      <c r="E14" s="621"/>
      <c r="F14" s="622"/>
      <c r="G14" s="622"/>
      <c r="H14" s="623"/>
      <c r="I14" s="89"/>
    </row>
    <row r="15" spans="1:9" ht="18.75" x14ac:dyDescent="0.3">
      <c r="A15" s="84">
        <f t="shared" si="0"/>
        <v>13</v>
      </c>
      <c r="B15" s="85">
        <v>37846628</v>
      </c>
      <c r="C15" s="87"/>
      <c r="D15" s="163"/>
      <c r="E15" s="621"/>
      <c r="F15" s="622"/>
      <c r="G15" s="622"/>
      <c r="H15" s="623"/>
      <c r="I15" s="89"/>
    </row>
    <row r="16" spans="1:9" ht="18.75" x14ac:dyDescent="0.3">
      <c r="A16" s="84">
        <f t="shared" si="0"/>
        <v>14</v>
      </c>
      <c r="B16" s="85">
        <v>37846629</v>
      </c>
      <c r="C16" s="87"/>
      <c r="D16" s="163"/>
      <c r="E16" s="621"/>
      <c r="F16" s="622"/>
      <c r="G16" s="622"/>
      <c r="H16" s="623"/>
      <c r="I16" s="89"/>
    </row>
    <row r="17" spans="1:11" ht="18.75" x14ac:dyDescent="0.3">
      <c r="A17" s="84">
        <f t="shared" si="0"/>
        <v>15</v>
      </c>
      <c r="B17" s="85">
        <v>37846630</v>
      </c>
      <c r="C17" s="87"/>
      <c r="D17" s="163"/>
      <c r="E17" s="621"/>
      <c r="F17" s="622"/>
      <c r="G17" s="622"/>
      <c r="H17" s="623"/>
      <c r="I17" s="89"/>
    </row>
    <row r="18" spans="1:11" ht="18.75" x14ac:dyDescent="0.3">
      <c r="A18" s="84">
        <f t="shared" si="0"/>
        <v>16</v>
      </c>
      <c r="B18" s="85">
        <v>37846631</v>
      </c>
      <c r="C18" s="87" t="s">
        <v>435</v>
      </c>
      <c r="D18" s="163"/>
      <c r="E18" s="621" t="s">
        <v>436</v>
      </c>
      <c r="F18" s="622"/>
      <c r="G18" s="622"/>
      <c r="H18" s="623"/>
      <c r="I18" s="89">
        <v>10000</v>
      </c>
    </row>
    <row r="19" spans="1:11" ht="18.75" x14ac:dyDescent="0.3">
      <c r="A19" s="84">
        <f t="shared" si="0"/>
        <v>17</v>
      </c>
      <c r="B19" s="85">
        <v>37846632</v>
      </c>
      <c r="C19" s="87"/>
      <c r="D19" s="163"/>
      <c r="E19" s="621"/>
      <c r="F19" s="622"/>
      <c r="G19" s="622"/>
      <c r="H19" s="623"/>
      <c r="I19" s="89"/>
    </row>
    <row r="20" spans="1:11" ht="18.75" x14ac:dyDescent="0.3">
      <c r="A20" s="84">
        <f t="shared" si="0"/>
        <v>18</v>
      </c>
      <c r="B20" s="85">
        <v>37846633</v>
      </c>
      <c r="C20" s="87" t="s">
        <v>437</v>
      </c>
      <c r="D20" s="163"/>
      <c r="E20" s="621" t="s">
        <v>324</v>
      </c>
      <c r="F20" s="622"/>
      <c r="G20" s="622"/>
      <c r="H20" s="623"/>
      <c r="I20" s="89">
        <v>36000</v>
      </c>
    </row>
    <row r="21" spans="1:11" ht="18.75" x14ac:dyDescent="0.3">
      <c r="A21" s="84">
        <f t="shared" si="0"/>
        <v>19</v>
      </c>
      <c r="B21" s="85">
        <v>37846634</v>
      </c>
      <c r="C21" s="87" t="s">
        <v>438</v>
      </c>
      <c r="D21" s="163"/>
      <c r="E21" s="621" t="s">
        <v>439</v>
      </c>
      <c r="F21" s="622"/>
      <c r="G21" s="622"/>
      <c r="H21" s="623"/>
      <c r="I21" s="89">
        <v>11000</v>
      </c>
    </row>
    <row r="22" spans="1:11" ht="18.75" x14ac:dyDescent="0.3">
      <c r="A22" s="84">
        <f t="shared" si="0"/>
        <v>20</v>
      </c>
      <c r="B22" s="85">
        <v>37846635</v>
      </c>
      <c r="C22" s="87" t="s">
        <v>440</v>
      </c>
      <c r="D22" s="163"/>
      <c r="E22" s="621" t="s">
        <v>441</v>
      </c>
      <c r="F22" s="622"/>
      <c r="G22" s="622"/>
      <c r="H22" s="623"/>
      <c r="I22" s="89">
        <v>80000</v>
      </c>
    </row>
    <row r="23" spans="1:11" ht="18.75" x14ac:dyDescent="0.3">
      <c r="A23" s="84">
        <f t="shared" si="0"/>
        <v>21</v>
      </c>
      <c r="B23" s="85">
        <v>37846636</v>
      </c>
      <c r="C23" s="87" t="s">
        <v>442</v>
      </c>
      <c r="D23" s="163"/>
      <c r="E23" s="621" t="s">
        <v>443</v>
      </c>
      <c r="F23" s="622"/>
      <c r="G23" s="622"/>
      <c r="H23" s="623"/>
      <c r="I23" s="89">
        <v>7600</v>
      </c>
    </row>
    <row r="24" spans="1:11" ht="18.75" x14ac:dyDescent="0.3">
      <c r="A24" s="84">
        <f t="shared" si="0"/>
        <v>22</v>
      </c>
      <c r="B24" s="85">
        <v>37846637</v>
      </c>
      <c r="C24" s="87" t="s">
        <v>371</v>
      </c>
      <c r="D24" s="163"/>
      <c r="E24" s="621" t="s">
        <v>444</v>
      </c>
      <c r="F24" s="622"/>
      <c r="G24" s="622"/>
      <c r="H24" s="623"/>
      <c r="I24" s="89">
        <v>137000</v>
      </c>
    </row>
    <row r="25" spans="1:11" ht="18.75" x14ac:dyDescent="0.3">
      <c r="A25" s="84">
        <f t="shared" si="0"/>
        <v>23</v>
      </c>
      <c r="B25" s="85">
        <v>37846638</v>
      </c>
      <c r="C25" s="87" t="s">
        <v>371</v>
      </c>
      <c r="D25" s="163"/>
      <c r="E25" s="621" t="s">
        <v>445</v>
      </c>
      <c r="F25" s="622"/>
      <c r="G25" s="622"/>
      <c r="H25" s="623"/>
      <c r="I25" s="89">
        <v>28500</v>
      </c>
    </row>
    <row r="26" spans="1:11" ht="18.75" x14ac:dyDescent="0.3">
      <c r="A26" s="84">
        <f t="shared" si="0"/>
        <v>24</v>
      </c>
      <c r="B26" s="85">
        <v>37846639</v>
      </c>
      <c r="C26" s="87" t="s">
        <v>371</v>
      </c>
      <c r="D26" s="163"/>
      <c r="E26" s="621" t="s">
        <v>446</v>
      </c>
      <c r="F26" s="622"/>
      <c r="G26" s="622"/>
      <c r="H26" s="623"/>
      <c r="I26" s="89">
        <v>50000</v>
      </c>
    </row>
    <row r="27" spans="1:11" ht="18.75" x14ac:dyDescent="0.3">
      <c r="A27" s="84">
        <f t="shared" si="0"/>
        <v>25</v>
      </c>
      <c r="B27" s="85">
        <v>37846640</v>
      </c>
      <c r="C27" s="87" t="s">
        <v>371</v>
      </c>
      <c r="D27" s="163"/>
      <c r="E27" s="621" t="s">
        <v>447</v>
      </c>
      <c r="F27" s="622"/>
      <c r="G27" s="622"/>
      <c r="H27" s="623"/>
      <c r="I27" s="89">
        <v>50000</v>
      </c>
    </row>
    <row r="28" spans="1:11" ht="18.75" x14ac:dyDescent="0.3">
      <c r="A28" s="84">
        <f t="shared" si="0"/>
        <v>26</v>
      </c>
      <c r="B28" s="85">
        <v>37846641</v>
      </c>
      <c r="C28" s="87" t="s">
        <v>292</v>
      </c>
      <c r="D28" s="163"/>
      <c r="E28" s="621" t="s">
        <v>1454</v>
      </c>
      <c r="F28" s="622"/>
      <c r="G28" s="622"/>
      <c r="H28" s="623"/>
      <c r="I28" s="89">
        <v>12000</v>
      </c>
    </row>
    <row r="29" spans="1:11" ht="18.75" x14ac:dyDescent="0.3">
      <c r="A29" s="84">
        <f t="shared" si="0"/>
        <v>27</v>
      </c>
      <c r="B29" s="85">
        <v>37846642</v>
      </c>
      <c r="C29" s="87" t="s">
        <v>296</v>
      </c>
      <c r="D29" s="163"/>
      <c r="E29" s="621" t="s">
        <v>448</v>
      </c>
      <c r="F29" s="622"/>
      <c r="G29" s="622"/>
      <c r="H29" s="623"/>
      <c r="I29" s="89">
        <v>200000</v>
      </c>
    </row>
    <row r="30" spans="1:11" ht="18.75" x14ac:dyDescent="0.3">
      <c r="A30" s="84">
        <f t="shared" si="0"/>
        <v>28</v>
      </c>
      <c r="B30" s="472">
        <v>37846643</v>
      </c>
      <c r="C30" s="473" t="s">
        <v>296</v>
      </c>
      <c r="D30" s="473"/>
      <c r="E30" s="683" t="s">
        <v>1419</v>
      </c>
      <c r="F30" s="684"/>
      <c r="G30" s="684"/>
      <c r="H30" s="685"/>
      <c r="I30" s="474">
        <v>200000</v>
      </c>
      <c r="J30" s="475"/>
      <c r="K30" s="475"/>
    </row>
    <row r="31" spans="1:11" ht="18.75" x14ac:dyDescent="0.3">
      <c r="A31" s="289">
        <f t="shared" si="0"/>
        <v>29</v>
      </c>
      <c r="B31" s="144">
        <v>37846644</v>
      </c>
      <c r="C31" s="145" t="s">
        <v>354</v>
      </c>
      <c r="D31" s="145"/>
      <c r="E31" s="607" t="s">
        <v>355</v>
      </c>
      <c r="F31" s="608"/>
      <c r="G31" s="608"/>
      <c r="H31" s="609"/>
      <c r="I31" s="141">
        <v>100000</v>
      </c>
    </row>
    <row r="32" spans="1:11" ht="18.75" x14ac:dyDescent="0.3">
      <c r="A32" s="289">
        <f t="shared" si="0"/>
        <v>30</v>
      </c>
      <c r="B32" s="144">
        <v>37846645</v>
      </c>
      <c r="C32" s="145" t="s">
        <v>353</v>
      </c>
      <c r="D32" s="145" t="s">
        <v>600</v>
      </c>
      <c r="E32" s="607" t="s">
        <v>452</v>
      </c>
      <c r="F32" s="608"/>
      <c r="G32" s="608"/>
      <c r="H32" s="609"/>
      <c r="I32" s="141">
        <v>10000</v>
      </c>
    </row>
    <row r="33" spans="1:12" ht="18.75" x14ac:dyDescent="0.3">
      <c r="A33" s="289">
        <f t="shared" si="0"/>
        <v>31</v>
      </c>
      <c r="B33" s="144">
        <v>37846646</v>
      </c>
      <c r="C33" s="145" t="s">
        <v>359</v>
      </c>
      <c r="D33" s="145"/>
      <c r="E33" s="607" t="s">
        <v>451</v>
      </c>
      <c r="F33" s="608"/>
      <c r="G33" s="608"/>
      <c r="H33" s="609"/>
      <c r="I33" s="141">
        <v>45428</v>
      </c>
      <c r="J33" s="677" t="s">
        <v>895</v>
      </c>
      <c r="K33" s="679"/>
    </row>
    <row r="34" spans="1:12" ht="18.75" x14ac:dyDescent="0.3">
      <c r="A34" s="289">
        <f t="shared" si="0"/>
        <v>32</v>
      </c>
      <c r="B34" s="144">
        <v>37846647</v>
      </c>
      <c r="C34" s="145" t="s">
        <v>359</v>
      </c>
      <c r="D34" s="145" t="s">
        <v>361</v>
      </c>
      <c r="E34" s="607" t="s">
        <v>450</v>
      </c>
      <c r="F34" s="608"/>
      <c r="G34" s="608"/>
      <c r="H34" s="609"/>
      <c r="I34" s="141">
        <v>33000</v>
      </c>
    </row>
    <row r="35" spans="1:12" ht="18.75" x14ac:dyDescent="0.3">
      <c r="A35" s="289">
        <f t="shared" si="0"/>
        <v>33</v>
      </c>
      <c r="B35" s="144">
        <v>37846648</v>
      </c>
      <c r="C35" s="145" t="s">
        <v>362</v>
      </c>
      <c r="D35" s="145" t="s">
        <v>362</v>
      </c>
      <c r="E35" s="607" t="s">
        <v>453</v>
      </c>
      <c r="F35" s="608"/>
      <c r="G35" s="608"/>
      <c r="H35" s="609"/>
      <c r="I35" s="141">
        <v>48000</v>
      </c>
      <c r="K35" s="364" t="s">
        <v>705</v>
      </c>
    </row>
    <row r="36" spans="1:12" ht="18.75" x14ac:dyDescent="0.3">
      <c r="A36" s="289">
        <f t="shared" ref="A36:A52" si="1">A35+1</f>
        <v>34</v>
      </c>
      <c r="B36" s="144">
        <v>37846649</v>
      </c>
      <c r="C36" s="145" t="s">
        <v>605</v>
      </c>
      <c r="D36" s="145" t="s">
        <v>872</v>
      </c>
      <c r="E36" s="607" t="s">
        <v>976</v>
      </c>
      <c r="F36" s="608"/>
      <c r="G36" s="608"/>
      <c r="H36" s="609"/>
      <c r="I36" s="141">
        <v>376125</v>
      </c>
    </row>
    <row r="37" spans="1:12" ht="18.75" x14ac:dyDescent="0.3">
      <c r="A37" s="289">
        <f t="shared" si="1"/>
        <v>35</v>
      </c>
      <c r="B37" s="144">
        <v>37846650</v>
      </c>
      <c r="C37" s="145" t="s">
        <v>363</v>
      </c>
      <c r="D37" s="145" t="s">
        <v>708</v>
      </c>
      <c r="E37" s="607" t="s">
        <v>709</v>
      </c>
      <c r="F37" s="608"/>
      <c r="G37" s="608"/>
      <c r="H37" s="609"/>
      <c r="I37" s="141">
        <v>96000</v>
      </c>
      <c r="J37" s="677" t="s">
        <v>1505</v>
      </c>
      <c r="K37" s="679"/>
    </row>
    <row r="38" spans="1:12" ht="18.75" x14ac:dyDescent="0.3">
      <c r="A38" s="289">
        <f t="shared" si="1"/>
        <v>36</v>
      </c>
      <c r="B38" s="144">
        <v>37846651</v>
      </c>
      <c r="C38" s="145" t="s">
        <v>824</v>
      </c>
      <c r="D38" s="145" t="s">
        <v>667</v>
      </c>
      <c r="E38" s="607" t="s">
        <v>823</v>
      </c>
      <c r="F38" s="608"/>
      <c r="G38" s="608"/>
      <c r="H38" s="609"/>
      <c r="I38" s="141">
        <v>36000</v>
      </c>
      <c r="J38" s="364" t="s">
        <v>811</v>
      </c>
    </row>
    <row r="39" spans="1:12" ht="18.75" x14ac:dyDescent="0.3">
      <c r="A39" s="84">
        <f t="shared" si="1"/>
        <v>37</v>
      </c>
      <c r="B39" s="85">
        <v>37846652</v>
      </c>
      <c r="C39" s="207" t="s">
        <v>845</v>
      </c>
      <c r="D39" s="163" t="s">
        <v>825</v>
      </c>
      <c r="E39" s="621" t="s">
        <v>823</v>
      </c>
      <c r="F39" s="622"/>
      <c r="G39" s="622"/>
      <c r="H39" s="623"/>
      <c r="I39" s="89">
        <v>36000</v>
      </c>
    </row>
    <row r="40" spans="1:12" ht="18.75" x14ac:dyDescent="0.3">
      <c r="A40" s="84">
        <f t="shared" si="1"/>
        <v>38</v>
      </c>
      <c r="B40" s="85">
        <v>37846653</v>
      </c>
      <c r="C40" s="207" t="s">
        <v>846</v>
      </c>
      <c r="D40" s="163" t="s">
        <v>826</v>
      </c>
      <c r="E40" s="621" t="s">
        <v>823</v>
      </c>
      <c r="F40" s="622"/>
      <c r="G40" s="622"/>
      <c r="H40" s="623"/>
      <c r="I40" s="89">
        <v>36000</v>
      </c>
    </row>
    <row r="41" spans="1:12" ht="18.75" x14ac:dyDescent="0.3">
      <c r="A41" s="289">
        <f t="shared" si="1"/>
        <v>39</v>
      </c>
      <c r="B41" s="144">
        <v>37846654</v>
      </c>
      <c r="C41" s="145" t="s">
        <v>598</v>
      </c>
      <c r="D41" s="145" t="s">
        <v>874</v>
      </c>
      <c r="E41" s="607" t="s">
        <v>890</v>
      </c>
      <c r="F41" s="608"/>
      <c r="G41" s="608"/>
      <c r="H41" s="609"/>
      <c r="I41" s="141">
        <v>50000</v>
      </c>
      <c r="J41" s="677" t="s">
        <v>1535</v>
      </c>
      <c r="K41" s="678"/>
      <c r="L41" s="678"/>
    </row>
    <row r="42" spans="1:12" ht="18.75" x14ac:dyDescent="0.3">
      <c r="A42" s="84">
        <f t="shared" si="1"/>
        <v>40</v>
      </c>
      <c r="B42" s="477">
        <v>37846655</v>
      </c>
      <c r="C42" s="131" t="s">
        <v>598</v>
      </c>
      <c r="D42" s="131" t="s">
        <v>891</v>
      </c>
      <c r="E42" s="680" t="s">
        <v>890</v>
      </c>
      <c r="F42" s="681"/>
      <c r="G42" s="681"/>
      <c r="H42" s="682"/>
      <c r="I42" s="478">
        <v>20000</v>
      </c>
      <c r="J42" s="364" t="s">
        <v>715</v>
      </c>
    </row>
    <row r="43" spans="1:12" ht="18.75" x14ac:dyDescent="0.3">
      <c r="A43" s="84">
        <f t="shared" si="1"/>
        <v>41</v>
      </c>
      <c r="B43" s="85">
        <v>37846656</v>
      </c>
      <c r="C43" s="322" t="s">
        <v>598</v>
      </c>
      <c r="D43" s="322" t="s">
        <v>891</v>
      </c>
      <c r="E43" s="621" t="s">
        <v>715</v>
      </c>
      <c r="F43" s="622"/>
      <c r="G43" s="622"/>
      <c r="H43" s="623"/>
      <c r="I43" s="89">
        <v>200000</v>
      </c>
    </row>
    <row r="44" spans="1:12" ht="18.75" x14ac:dyDescent="0.3">
      <c r="A44" s="289">
        <f t="shared" si="1"/>
        <v>42</v>
      </c>
      <c r="B44" s="144">
        <v>37846657</v>
      </c>
      <c r="C44" s="145" t="s">
        <v>598</v>
      </c>
      <c r="D44" s="145" t="s">
        <v>299</v>
      </c>
      <c r="E44" s="607" t="s">
        <v>665</v>
      </c>
      <c r="F44" s="608"/>
      <c r="G44" s="608"/>
      <c r="H44" s="609"/>
      <c r="I44" s="141">
        <v>50000</v>
      </c>
      <c r="J44" s="677" t="s">
        <v>811</v>
      </c>
      <c r="K44" s="679"/>
    </row>
    <row r="45" spans="1:12" ht="21" x14ac:dyDescent="0.35">
      <c r="A45" s="476">
        <f t="shared" si="1"/>
        <v>43</v>
      </c>
      <c r="B45" s="477">
        <v>37846658</v>
      </c>
      <c r="C45" s="131" t="s">
        <v>598</v>
      </c>
      <c r="D45" s="131" t="s">
        <v>968</v>
      </c>
      <c r="E45" s="680" t="s">
        <v>976</v>
      </c>
      <c r="F45" s="681"/>
      <c r="G45" s="681"/>
      <c r="H45" s="682"/>
      <c r="I45" s="478">
        <v>400000</v>
      </c>
      <c r="J45" s="479" t="s">
        <v>382</v>
      </c>
    </row>
    <row r="46" spans="1:12" ht="18.75" x14ac:dyDescent="0.3">
      <c r="A46" s="289">
        <f t="shared" si="1"/>
        <v>44</v>
      </c>
      <c r="B46" s="144">
        <v>37846659</v>
      </c>
      <c r="C46" s="145" t="s">
        <v>715</v>
      </c>
      <c r="D46" s="145" t="s">
        <v>874</v>
      </c>
      <c r="E46" s="607" t="s">
        <v>977</v>
      </c>
      <c r="F46" s="608"/>
      <c r="G46" s="608"/>
      <c r="H46" s="609"/>
      <c r="I46" s="141">
        <v>100000</v>
      </c>
      <c r="J46" s="364" t="s">
        <v>1534</v>
      </c>
    </row>
    <row r="47" spans="1:12" ht="18.75" x14ac:dyDescent="0.3">
      <c r="A47" s="84">
        <f t="shared" si="1"/>
        <v>45</v>
      </c>
      <c r="B47" s="144">
        <v>37846660</v>
      </c>
      <c r="C47" s="145"/>
      <c r="D47" s="145" t="s">
        <v>978</v>
      </c>
      <c r="E47" s="607" t="s">
        <v>979</v>
      </c>
      <c r="F47" s="608"/>
      <c r="G47" s="608"/>
      <c r="H47" s="609"/>
      <c r="I47" s="141">
        <v>57000</v>
      </c>
    </row>
    <row r="48" spans="1:12" ht="18.75" x14ac:dyDescent="0.3">
      <c r="A48" s="289">
        <f t="shared" si="1"/>
        <v>46</v>
      </c>
      <c r="B48" s="144">
        <v>37846661</v>
      </c>
      <c r="C48" s="145"/>
      <c r="D48" s="145" t="s">
        <v>968</v>
      </c>
      <c r="E48" s="607" t="s">
        <v>366</v>
      </c>
      <c r="F48" s="608"/>
      <c r="G48" s="608"/>
      <c r="H48" s="609"/>
      <c r="I48" s="141">
        <v>300000</v>
      </c>
      <c r="J48" s="677" t="s">
        <v>811</v>
      </c>
      <c r="K48" s="679"/>
      <c r="L48" t="s">
        <v>968</v>
      </c>
    </row>
    <row r="49" spans="1:11" ht="18.75" x14ac:dyDescent="0.3">
      <c r="A49" s="84">
        <f t="shared" si="1"/>
        <v>47</v>
      </c>
      <c r="B49" s="85">
        <v>37846662</v>
      </c>
      <c r="C49" s="87"/>
      <c r="D49" s="163" t="s">
        <v>966</v>
      </c>
      <c r="E49" s="621" t="s">
        <v>448</v>
      </c>
      <c r="F49" s="622"/>
      <c r="G49" s="622"/>
      <c r="H49" s="623"/>
      <c r="I49" s="89">
        <v>100000</v>
      </c>
      <c r="J49" s="677" t="s">
        <v>1092</v>
      </c>
      <c r="K49" s="679"/>
    </row>
    <row r="50" spans="1:11" ht="18.75" x14ac:dyDescent="0.3">
      <c r="A50" s="84">
        <f t="shared" si="1"/>
        <v>48</v>
      </c>
      <c r="B50" s="85">
        <v>37846663</v>
      </c>
      <c r="C50" s="87" t="s">
        <v>667</v>
      </c>
      <c r="D50" s="322" t="s">
        <v>966</v>
      </c>
      <c r="E50" s="621" t="s">
        <v>980</v>
      </c>
      <c r="F50" s="622"/>
      <c r="G50" s="622"/>
      <c r="H50" s="623"/>
      <c r="I50" s="89">
        <v>100000</v>
      </c>
    </row>
    <row r="51" spans="1:11" ht="18.75" x14ac:dyDescent="0.3">
      <c r="A51" s="84">
        <f t="shared" si="1"/>
        <v>49</v>
      </c>
      <c r="B51" s="85">
        <v>37846664</v>
      </c>
      <c r="C51" s="87"/>
      <c r="D51" s="163"/>
      <c r="E51" s="621" t="s">
        <v>982</v>
      </c>
      <c r="F51" s="622"/>
      <c r="G51" s="622"/>
      <c r="H51" s="623"/>
      <c r="I51" s="89">
        <v>82119</v>
      </c>
    </row>
    <row r="52" spans="1:11" ht="18.75" x14ac:dyDescent="0.3">
      <c r="A52" s="84">
        <f t="shared" si="1"/>
        <v>50</v>
      </c>
      <c r="B52" s="85">
        <v>37846665</v>
      </c>
      <c r="C52" s="87"/>
      <c r="D52" s="163"/>
      <c r="E52" s="621"/>
      <c r="F52" s="622"/>
      <c r="G52" s="622"/>
      <c r="H52" s="623"/>
      <c r="I52" s="89"/>
    </row>
  </sheetData>
  <autoFilter ref="A2:I52">
    <filterColumn colId="4" showButton="0"/>
    <filterColumn colId="5" showButton="0"/>
    <filterColumn colId="6" showButton="0"/>
  </autoFilter>
  <mergeCells count="58">
    <mergeCell ref="E50:H50"/>
    <mergeCell ref="E51:H51"/>
    <mergeCell ref="E52:H52"/>
    <mergeCell ref="E44:H44"/>
    <mergeCell ref="E45:H45"/>
    <mergeCell ref="E46:H46"/>
    <mergeCell ref="E47:H47"/>
    <mergeCell ref="E48:H48"/>
    <mergeCell ref="E49:H49"/>
    <mergeCell ref="A1:I1"/>
    <mergeCell ref="E36:H36"/>
    <mergeCell ref="E37:H37"/>
    <mergeCell ref="E2:H2"/>
    <mergeCell ref="E3:H3"/>
    <mergeCell ref="E4:H4"/>
    <mergeCell ref="E21:H21"/>
    <mergeCell ref="E22:H22"/>
    <mergeCell ref="E5:H5"/>
    <mergeCell ref="E6:H6"/>
    <mergeCell ref="E7:H7"/>
    <mergeCell ref="E8:H8"/>
    <mergeCell ref="E9:H9"/>
    <mergeCell ref="E10:H10"/>
    <mergeCell ref="E31:H31"/>
    <mergeCell ref="E14:H14"/>
    <mergeCell ref="E11:H11"/>
    <mergeCell ref="E12:H12"/>
    <mergeCell ref="E29:H29"/>
    <mergeCell ref="E15:H15"/>
    <mergeCell ref="E16:H16"/>
    <mergeCell ref="E17:H17"/>
    <mergeCell ref="E18:H18"/>
    <mergeCell ref="E19:H19"/>
    <mergeCell ref="E30:H30"/>
    <mergeCell ref="E13:H13"/>
    <mergeCell ref="E23:H23"/>
    <mergeCell ref="E24:H24"/>
    <mergeCell ref="E25:H25"/>
    <mergeCell ref="E26:H26"/>
    <mergeCell ref="E27:H27"/>
    <mergeCell ref="E20:H20"/>
    <mergeCell ref="E28:H28"/>
    <mergeCell ref="J41:L41"/>
    <mergeCell ref="J44:K44"/>
    <mergeCell ref="J49:K49"/>
    <mergeCell ref="J33:K33"/>
    <mergeCell ref="E32:H32"/>
    <mergeCell ref="E33:H33"/>
    <mergeCell ref="E34:H34"/>
    <mergeCell ref="E35:H35"/>
    <mergeCell ref="E43:H43"/>
    <mergeCell ref="E38:H38"/>
    <mergeCell ref="E39:H39"/>
    <mergeCell ref="E40:H40"/>
    <mergeCell ref="E41:H41"/>
    <mergeCell ref="E42:H42"/>
    <mergeCell ref="J48:K48"/>
    <mergeCell ref="J37:K3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16" workbookViewId="0">
      <selection activeCell="D48" sqref="D48:G48"/>
    </sheetView>
  </sheetViews>
  <sheetFormatPr defaultRowHeight="15" x14ac:dyDescent="0.25"/>
  <cols>
    <col min="2" max="2" width="11.5703125" bestFit="1" customWidth="1"/>
    <col min="3" max="3" width="10.42578125" bestFit="1" customWidth="1"/>
    <col min="4" max="7" width="9.140625" style="2"/>
    <col min="8" max="8" width="12.140625" bestFit="1" customWidth="1"/>
  </cols>
  <sheetData>
    <row r="1" spans="1:8" ht="23.25" thickBot="1" x14ac:dyDescent="0.35">
      <c r="A1" s="699" t="s">
        <v>456</v>
      </c>
      <c r="B1" s="700"/>
      <c r="C1" s="700"/>
      <c r="D1" s="700"/>
      <c r="E1" s="700"/>
      <c r="F1" s="700"/>
      <c r="G1" s="700"/>
      <c r="H1" s="701"/>
    </row>
    <row r="2" spans="1:8" ht="38.25" thickBot="1" x14ac:dyDescent="0.35">
      <c r="A2" s="91" t="s">
        <v>281</v>
      </c>
      <c r="B2" s="91" t="s">
        <v>282</v>
      </c>
      <c r="C2" s="93" t="s">
        <v>304</v>
      </c>
      <c r="D2" s="696" t="s">
        <v>284</v>
      </c>
      <c r="E2" s="697"/>
      <c r="F2" s="697"/>
      <c r="G2" s="698"/>
      <c r="H2" s="92" t="s">
        <v>283</v>
      </c>
    </row>
    <row r="3" spans="1:8" ht="18.75" x14ac:dyDescent="0.3">
      <c r="A3" s="83">
        <v>1</v>
      </c>
      <c r="B3" s="85">
        <v>64253356</v>
      </c>
      <c r="C3" s="87"/>
      <c r="D3" s="621"/>
      <c r="E3" s="622"/>
      <c r="F3" s="622"/>
      <c r="G3" s="623"/>
      <c r="H3" s="88"/>
    </row>
    <row r="4" spans="1:8" ht="18.75" x14ac:dyDescent="0.3">
      <c r="A4" s="84">
        <f t="shared" ref="A4:A32" si="0">A3+1</f>
        <v>2</v>
      </c>
      <c r="B4" s="85">
        <v>64253357</v>
      </c>
      <c r="C4" s="87" t="s">
        <v>558</v>
      </c>
      <c r="D4" s="621"/>
      <c r="E4" s="622"/>
      <c r="F4" s="622"/>
      <c r="G4" s="623"/>
      <c r="H4" s="88">
        <v>43000</v>
      </c>
    </row>
    <row r="5" spans="1:8" ht="18.75" x14ac:dyDescent="0.3">
      <c r="A5" s="84">
        <f t="shared" si="0"/>
        <v>3</v>
      </c>
      <c r="B5" s="85">
        <v>64253358</v>
      </c>
      <c r="C5" s="87" t="s">
        <v>457</v>
      </c>
      <c r="D5" s="621" t="s">
        <v>458</v>
      </c>
      <c r="E5" s="622"/>
      <c r="F5" s="622"/>
      <c r="G5" s="623"/>
      <c r="H5" s="89">
        <v>26000</v>
      </c>
    </row>
    <row r="6" spans="1:8" ht="18.75" x14ac:dyDescent="0.3">
      <c r="A6" s="84">
        <f t="shared" si="0"/>
        <v>4</v>
      </c>
      <c r="B6" s="85">
        <v>64253359</v>
      </c>
      <c r="C6" s="87" t="s">
        <v>459</v>
      </c>
      <c r="D6" s="595" t="s">
        <v>460</v>
      </c>
      <c r="E6" s="596"/>
      <c r="F6" s="596"/>
      <c r="G6" s="597"/>
      <c r="H6" s="89">
        <v>250000</v>
      </c>
    </row>
    <row r="7" spans="1:8" ht="18.75" x14ac:dyDescent="0.3">
      <c r="A7" s="84">
        <f t="shared" si="0"/>
        <v>5</v>
      </c>
      <c r="B7" s="85">
        <v>64253360</v>
      </c>
      <c r="C7" s="87"/>
      <c r="D7" s="595"/>
      <c r="E7" s="596"/>
      <c r="F7" s="596"/>
      <c r="G7" s="597"/>
      <c r="H7" s="89"/>
    </row>
    <row r="8" spans="1:8" ht="18.75" x14ac:dyDescent="0.3">
      <c r="A8" s="84">
        <f t="shared" si="0"/>
        <v>6</v>
      </c>
      <c r="B8" s="85">
        <v>64253361</v>
      </c>
      <c r="C8" s="87"/>
      <c r="D8" s="595" t="s">
        <v>461</v>
      </c>
      <c r="E8" s="596"/>
      <c r="F8" s="596"/>
      <c r="G8" s="597"/>
      <c r="H8" s="89"/>
    </row>
    <row r="9" spans="1:8" ht="18.75" x14ac:dyDescent="0.3">
      <c r="A9" s="84">
        <f t="shared" si="0"/>
        <v>7</v>
      </c>
      <c r="B9" s="85">
        <v>64253362</v>
      </c>
      <c r="C9" s="87" t="s">
        <v>462</v>
      </c>
      <c r="D9" s="595" t="s">
        <v>460</v>
      </c>
      <c r="E9" s="596"/>
      <c r="F9" s="596"/>
      <c r="G9" s="597"/>
      <c r="H9" s="89">
        <v>300000</v>
      </c>
    </row>
    <row r="10" spans="1:8" ht="18.75" x14ac:dyDescent="0.3">
      <c r="A10" s="84">
        <f t="shared" si="0"/>
        <v>8</v>
      </c>
      <c r="B10" s="85">
        <v>64253363</v>
      </c>
      <c r="C10" s="87" t="s">
        <v>464</v>
      </c>
      <c r="D10" s="595" t="s">
        <v>463</v>
      </c>
      <c r="E10" s="596"/>
      <c r="F10" s="596"/>
      <c r="G10" s="597"/>
      <c r="H10" s="89">
        <v>100000</v>
      </c>
    </row>
    <row r="11" spans="1:8" ht="18.75" x14ac:dyDescent="0.3">
      <c r="A11" s="84">
        <f t="shared" si="0"/>
        <v>9</v>
      </c>
      <c r="B11" s="85">
        <v>64253364</v>
      </c>
      <c r="C11" s="87" t="s">
        <v>470</v>
      </c>
      <c r="D11" s="595" t="s">
        <v>465</v>
      </c>
      <c r="E11" s="596"/>
      <c r="F11" s="596"/>
      <c r="G11" s="597"/>
      <c r="H11" s="89">
        <v>13800</v>
      </c>
    </row>
    <row r="12" spans="1:8" ht="18.75" x14ac:dyDescent="0.3">
      <c r="A12" s="84">
        <f t="shared" si="0"/>
        <v>10</v>
      </c>
      <c r="B12" s="85">
        <v>64253365</v>
      </c>
      <c r="C12" s="87" t="s">
        <v>470</v>
      </c>
      <c r="D12" s="595" t="s">
        <v>466</v>
      </c>
      <c r="E12" s="596"/>
      <c r="F12" s="596"/>
      <c r="G12" s="597"/>
      <c r="H12" s="89">
        <v>20000</v>
      </c>
    </row>
    <row r="13" spans="1:8" ht="18.75" x14ac:dyDescent="0.3">
      <c r="A13" s="84">
        <f t="shared" si="0"/>
        <v>11</v>
      </c>
      <c r="B13" s="85">
        <v>64253366</v>
      </c>
      <c r="C13" s="87" t="s">
        <v>470</v>
      </c>
      <c r="D13" s="595" t="s">
        <v>467</v>
      </c>
      <c r="E13" s="596"/>
      <c r="F13" s="596"/>
      <c r="G13" s="597"/>
      <c r="H13" s="89">
        <v>20000</v>
      </c>
    </row>
    <row r="14" spans="1:8" ht="18.75" x14ac:dyDescent="0.3">
      <c r="A14" s="84">
        <f t="shared" si="0"/>
        <v>12</v>
      </c>
      <c r="B14" s="85">
        <v>64253367</v>
      </c>
      <c r="C14" s="87"/>
      <c r="D14" s="595" t="s">
        <v>468</v>
      </c>
      <c r="E14" s="596"/>
      <c r="F14" s="596"/>
      <c r="G14" s="597"/>
      <c r="H14" s="89"/>
    </row>
    <row r="15" spans="1:8" ht="18.75" x14ac:dyDescent="0.3">
      <c r="A15" s="84">
        <f t="shared" si="0"/>
        <v>13</v>
      </c>
      <c r="B15" s="85">
        <v>64253368</v>
      </c>
      <c r="C15" s="87" t="s">
        <v>464</v>
      </c>
      <c r="D15" s="595" t="s">
        <v>544</v>
      </c>
      <c r="E15" s="596"/>
      <c r="F15" s="596"/>
      <c r="G15" s="597"/>
      <c r="H15" s="89">
        <v>4200</v>
      </c>
    </row>
    <row r="16" spans="1:8" ht="18.75" x14ac:dyDescent="0.3">
      <c r="A16" s="84">
        <f t="shared" si="0"/>
        <v>14</v>
      </c>
      <c r="B16" s="85">
        <v>64253369</v>
      </c>
      <c r="C16" s="87" t="s">
        <v>464</v>
      </c>
      <c r="D16" s="595" t="s">
        <v>469</v>
      </c>
      <c r="E16" s="596"/>
      <c r="F16" s="596"/>
      <c r="G16" s="597"/>
      <c r="H16" s="89">
        <v>2000</v>
      </c>
    </row>
    <row r="17" spans="1:8" ht="18.75" x14ac:dyDescent="0.3">
      <c r="A17" s="84">
        <f t="shared" si="0"/>
        <v>15</v>
      </c>
      <c r="B17" s="85">
        <v>64253370</v>
      </c>
      <c r="C17" s="87" t="s">
        <v>471</v>
      </c>
      <c r="D17" s="595" t="s">
        <v>472</v>
      </c>
      <c r="E17" s="596"/>
      <c r="F17" s="596"/>
      <c r="G17" s="597"/>
      <c r="H17" s="89">
        <v>20000</v>
      </c>
    </row>
    <row r="18" spans="1:8" ht="18.75" x14ac:dyDescent="0.3">
      <c r="A18" s="84">
        <f t="shared" si="0"/>
        <v>16</v>
      </c>
      <c r="B18" s="85">
        <v>64253371</v>
      </c>
      <c r="C18" s="87" t="s">
        <v>471</v>
      </c>
      <c r="D18" s="595" t="s">
        <v>472</v>
      </c>
      <c r="E18" s="596"/>
      <c r="F18" s="596"/>
      <c r="G18" s="597"/>
      <c r="H18" s="89">
        <v>19700</v>
      </c>
    </row>
    <row r="19" spans="1:8" ht="18.75" x14ac:dyDescent="0.3">
      <c r="A19" s="84">
        <f t="shared" si="0"/>
        <v>17</v>
      </c>
      <c r="B19" s="85">
        <v>64253372</v>
      </c>
      <c r="C19" s="87" t="s">
        <v>473</v>
      </c>
      <c r="D19" s="595" t="s">
        <v>474</v>
      </c>
      <c r="E19" s="596"/>
      <c r="F19" s="596"/>
      <c r="G19" s="597"/>
      <c r="H19" s="89">
        <v>30000</v>
      </c>
    </row>
    <row r="20" spans="1:8" ht="18.75" x14ac:dyDescent="0.3">
      <c r="A20" s="84">
        <f t="shared" si="0"/>
        <v>18</v>
      </c>
      <c r="B20" s="85">
        <v>64253373</v>
      </c>
      <c r="C20" s="87" t="s">
        <v>476</v>
      </c>
      <c r="D20" s="595" t="s">
        <v>475</v>
      </c>
      <c r="E20" s="596"/>
      <c r="F20" s="596"/>
      <c r="G20" s="597"/>
      <c r="H20" s="89">
        <v>100000</v>
      </c>
    </row>
    <row r="21" spans="1:8" ht="18.75" x14ac:dyDescent="0.3">
      <c r="A21" s="84">
        <f t="shared" si="0"/>
        <v>19</v>
      </c>
      <c r="B21" s="85">
        <v>64253374</v>
      </c>
      <c r="C21" s="87" t="s">
        <v>477</v>
      </c>
      <c r="D21" s="595" t="s">
        <v>478</v>
      </c>
      <c r="E21" s="596"/>
      <c r="F21" s="596"/>
      <c r="G21" s="597"/>
      <c r="H21" s="89">
        <v>15900</v>
      </c>
    </row>
    <row r="22" spans="1:8" ht="18.75" x14ac:dyDescent="0.3">
      <c r="A22" s="84">
        <f t="shared" si="0"/>
        <v>20</v>
      </c>
      <c r="B22" s="85">
        <v>64253375</v>
      </c>
      <c r="C22" s="87"/>
      <c r="D22" s="693"/>
      <c r="E22" s="694"/>
      <c r="F22" s="694"/>
      <c r="G22" s="695"/>
      <c r="H22" s="89"/>
    </row>
    <row r="23" spans="1:8" ht="18.75" x14ac:dyDescent="0.3">
      <c r="A23" s="84">
        <f t="shared" si="0"/>
        <v>21</v>
      </c>
      <c r="B23" s="85">
        <v>64253376</v>
      </c>
      <c r="C23" s="87" t="s">
        <v>471</v>
      </c>
      <c r="D23" s="604" t="s">
        <v>479</v>
      </c>
      <c r="E23" s="605"/>
      <c r="F23" s="605"/>
      <c r="G23" s="606"/>
      <c r="H23" s="89">
        <v>31500</v>
      </c>
    </row>
    <row r="24" spans="1:8" ht="18.75" x14ac:dyDescent="0.3">
      <c r="A24" s="84">
        <f t="shared" si="0"/>
        <v>22</v>
      </c>
      <c r="B24" s="85">
        <v>64253377</v>
      </c>
      <c r="C24" s="87" t="s">
        <v>480</v>
      </c>
      <c r="D24" s="604" t="s">
        <v>474</v>
      </c>
      <c r="E24" s="605"/>
      <c r="F24" s="605"/>
      <c r="G24" s="606"/>
      <c r="H24" s="89">
        <v>30000</v>
      </c>
    </row>
    <row r="25" spans="1:8" ht="18.75" x14ac:dyDescent="0.3">
      <c r="A25" s="84">
        <f t="shared" si="0"/>
        <v>23</v>
      </c>
      <c r="B25" s="85">
        <v>64253378</v>
      </c>
      <c r="C25" s="87" t="s">
        <v>481</v>
      </c>
      <c r="D25" s="604" t="s">
        <v>482</v>
      </c>
      <c r="E25" s="605"/>
      <c r="F25" s="605"/>
      <c r="G25" s="606"/>
      <c r="H25" s="89">
        <v>100000</v>
      </c>
    </row>
    <row r="26" spans="1:8" ht="18.75" x14ac:dyDescent="0.3">
      <c r="A26" s="84">
        <f t="shared" si="0"/>
        <v>24</v>
      </c>
      <c r="B26" s="85">
        <v>64253379</v>
      </c>
      <c r="C26" s="87" t="s">
        <v>483</v>
      </c>
      <c r="D26" s="604" t="s">
        <v>482</v>
      </c>
      <c r="E26" s="605"/>
      <c r="F26" s="605"/>
      <c r="G26" s="606"/>
      <c r="H26" s="89">
        <v>100000</v>
      </c>
    </row>
    <row r="27" spans="1:8" ht="18.75" x14ac:dyDescent="0.3">
      <c r="A27" s="84">
        <f t="shared" si="0"/>
        <v>25</v>
      </c>
      <c r="B27" s="85">
        <v>64253380</v>
      </c>
      <c r="C27" s="87" t="s">
        <v>484</v>
      </c>
      <c r="D27" s="604" t="s">
        <v>482</v>
      </c>
      <c r="E27" s="605"/>
      <c r="F27" s="605"/>
      <c r="G27" s="606"/>
      <c r="H27" s="89">
        <v>100000</v>
      </c>
    </row>
    <row r="28" spans="1:8" ht="18.75" x14ac:dyDescent="0.3">
      <c r="A28" s="84">
        <f t="shared" si="0"/>
        <v>26</v>
      </c>
      <c r="B28" s="85">
        <v>64253381</v>
      </c>
      <c r="C28" s="87" t="s">
        <v>485</v>
      </c>
      <c r="D28" s="604" t="s">
        <v>482</v>
      </c>
      <c r="E28" s="605"/>
      <c r="F28" s="605"/>
      <c r="G28" s="606"/>
      <c r="H28" s="89">
        <v>100000</v>
      </c>
    </row>
    <row r="29" spans="1:8" ht="18.75" x14ac:dyDescent="0.3">
      <c r="A29" s="84">
        <f t="shared" si="0"/>
        <v>27</v>
      </c>
      <c r="B29" s="85">
        <v>64253382</v>
      </c>
      <c r="C29" s="87" t="s">
        <v>486</v>
      </c>
      <c r="D29" s="604" t="s">
        <v>482</v>
      </c>
      <c r="E29" s="605"/>
      <c r="F29" s="605"/>
      <c r="G29" s="606"/>
      <c r="H29" s="89">
        <v>100000</v>
      </c>
    </row>
    <row r="30" spans="1:8" ht="18.75" x14ac:dyDescent="0.3">
      <c r="A30" s="84">
        <f t="shared" si="0"/>
        <v>28</v>
      </c>
      <c r="B30" s="85">
        <v>64253383</v>
      </c>
      <c r="C30" s="87" t="s">
        <v>487</v>
      </c>
      <c r="D30" s="604" t="s">
        <v>488</v>
      </c>
      <c r="E30" s="605"/>
      <c r="F30" s="605"/>
      <c r="G30" s="606"/>
      <c r="H30" s="89">
        <v>100000</v>
      </c>
    </row>
    <row r="31" spans="1:8" ht="18.75" x14ac:dyDescent="0.3">
      <c r="A31" s="84">
        <f t="shared" si="0"/>
        <v>29</v>
      </c>
      <c r="B31" s="85">
        <v>64253384</v>
      </c>
      <c r="C31" s="87"/>
      <c r="D31" s="702" t="s">
        <v>630</v>
      </c>
      <c r="E31" s="703"/>
      <c r="F31" s="703"/>
      <c r="G31" s="704"/>
      <c r="H31" s="89"/>
    </row>
    <row r="32" spans="1:8" ht="18.75" x14ac:dyDescent="0.3">
      <c r="A32" s="84">
        <f t="shared" si="0"/>
        <v>30</v>
      </c>
      <c r="B32" s="85">
        <v>64253385</v>
      </c>
      <c r="C32" s="87"/>
      <c r="D32" s="595"/>
      <c r="E32" s="596"/>
      <c r="F32" s="596"/>
      <c r="G32" s="597"/>
      <c r="H32" s="89"/>
    </row>
    <row r="33" spans="1:8" ht="18.75" x14ac:dyDescent="0.3">
      <c r="A33" s="84"/>
      <c r="B33" s="85">
        <v>64253386</v>
      </c>
      <c r="C33" s="87" t="s">
        <v>491</v>
      </c>
      <c r="D33" s="595" t="s">
        <v>492</v>
      </c>
      <c r="E33" s="596"/>
      <c r="F33" s="596"/>
      <c r="G33" s="597"/>
      <c r="H33" s="89">
        <v>31000</v>
      </c>
    </row>
    <row r="34" spans="1:8" ht="18.75" x14ac:dyDescent="0.3">
      <c r="A34" s="84">
        <f>A32+1</f>
        <v>31</v>
      </c>
      <c r="B34" s="85">
        <v>64253387</v>
      </c>
      <c r="C34" s="87" t="s">
        <v>494</v>
      </c>
      <c r="D34" s="595" t="s">
        <v>493</v>
      </c>
      <c r="E34" s="596"/>
      <c r="F34" s="596"/>
      <c r="G34" s="597"/>
      <c r="H34" s="89">
        <v>35000</v>
      </c>
    </row>
    <row r="35" spans="1:8" ht="18.75" x14ac:dyDescent="0.3">
      <c r="A35" s="84">
        <f t="shared" ref="A35:A52" si="1">A34+1</f>
        <v>32</v>
      </c>
      <c r="B35" s="85">
        <v>64253388</v>
      </c>
      <c r="C35" s="87" t="s">
        <v>494</v>
      </c>
      <c r="D35" s="595" t="s">
        <v>495</v>
      </c>
      <c r="E35" s="596"/>
      <c r="F35" s="596"/>
      <c r="G35" s="597"/>
      <c r="H35" s="89">
        <v>35000</v>
      </c>
    </row>
    <row r="36" spans="1:8" ht="18.75" x14ac:dyDescent="0.3">
      <c r="A36" s="84">
        <f t="shared" si="1"/>
        <v>33</v>
      </c>
      <c r="B36" s="85">
        <v>64253389</v>
      </c>
      <c r="C36" s="87" t="s">
        <v>540</v>
      </c>
      <c r="D36" s="595" t="s">
        <v>703</v>
      </c>
      <c r="E36" s="596"/>
      <c r="F36" s="596"/>
      <c r="G36" s="597"/>
      <c r="H36" s="89">
        <v>200000</v>
      </c>
    </row>
    <row r="37" spans="1:8" ht="18.75" x14ac:dyDescent="0.3">
      <c r="A37" s="84">
        <f t="shared" si="1"/>
        <v>34</v>
      </c>
      <c r="B37" s="85">
        <v>64253390</v>
      </c>
      <c r="C37" s="87" t="s">
        <v>539</v>
      </c>
      <c r="D37" s="595" t="s">
        <v>541</v>
      </c>
      <c r="E37" s="596"/>
      <c r="F37" s="596"/>
      <c r="G37" s="597"/>
      <c r="H37" s="89">
        <v>21000</v>
      </c>
    </row>
    <row r="38" spans="1:8" ht="18.75" x14ac:dyDescent="0.3">
      <c r="A38" s="84">
        <f t="shared" si="1"/>
        <v>35</v>
      </c>
      <c r="B38" s="85">
        <v>64253391</v>
      </c>
      <c r="C38" s="87" t="s">
        <v>542</v>
      </c>
      <c r="D38" s="595" t="s">
        <v>479</v>
      </c>
      <c r="E38" s="596"/>
      <c r="F38" s="596"/>
      <c r="G38" s="597"/>
      <c r="H38" s="89">
        <v>84000</v>
      </c>
    </row>
    <row r="39" spans="1:8" ht="18.75" x14ac:dyDescent="0.3">
      <c r="A39" s="84">
        <f t="shared" si="1"/>
        <v>36</v>
      </c>
      <c r="B39" s="85">
        <v>64253392</v>
      </c>
      <c r="C39" s="87"/>
      <c r="D39" s="595" t="s">
        <v>543</v>
      </c>
      <c r="E39" s="596"/>
      <c r="F39" s="596"/>
      <c r="G39" s="597"/>
      <c r="H39" s="89">
        <v>99000</v>
      </c>
    </row>
    <row r="40" spans="1:8" ht="18.75" x14ac:dyDescent="0.3">
      <c r="A40" s="84">
        <f t="shared" si="1"/>
        <v>37</v>
      </c>
      <c r="B40" s="85">
        <v>64253393</v>
      </c>
      <c r="C40" s="87"/>
      <c r="D40" s="595" t="s">
        <v>545</v>
      </c>
      <c r="E40" s="596"/>
      <c r="F40" s="596"/>
      <c r="G40" s="597"/>
      <c r="H40" s="89">
        <v>66000</v>
      </c>
    </row>
    <row r="41" spans="1:8" ht="18.75" x14ac:dyDescent="0.3">
      <c r="A41" s="84">
        <f t="shared" si="1"/>
        <v>38</v>
      </c>
      <c r="B41" s="85">
        <v>64253394</v>
      </c>
      <c r="C41" s="87" t="s">
        <v>546</v>
      </c>
      <c r="D41" s="595" t="s">
        <v>704</v>
      </c>
      <c r="E41" s="596"/>
      <c r="F41" s="596"/>
      <c r="G41" s="597"/>
      <c r="H41" s="89">
        <v>200000</v>
      </c>
    </row>
    <row r="42" spans="1:8" ht="18.75" x14ac:dyDescent="0.3">
      <c r="A42" s="84">
        <f t="shared" si="1"/>
        <v>39</v>
      </c>
      <c r="B42" s="85">
        <v>64253395</v>
      </c>
      <c r="C42" s="87" t="s">
        <v>548</v>
      </c>
      <c r="D42" s="595" t="s">
        <v>547</v>
      </c>
      <c r="E42" s="596"/>
      <c r="F42" s="596"/>
      <c r="G42" s="597"/>
      <c r="H42" s="89">
        <v>200000</v>
      </c>
    </row>
    <row r="43" spans="1:8" ht="18.75" x14ac:dyDescent="0.3">
      <c r="A43" s="84">
        <f t="shared" si="1"/>
        <v>40</v>
      </c>
      <c r="B43" s="85">
        <v>64253396</v>
      </c>
      <c r="C43" s="87"/>
      <c r="D43" s="595"/>
      <c r="E43" s="596"/>
      <c r="F43" s="596"/>
      <c r="G43" s="597"/>
      <c r="H43" s="89"/>
    </row>
    <row r="44" spans="1:8" ht="18.75" x14ac:dyDescent="0.3">
      <c r="A44" s="84">
        <f t="shared" si="1"/>
        <v>41</v>
      </c>
      <c r="B44" s="85">
        <v>64253397</v>
      </c>
      <c r="C44" s="87"/>
      <c r="D44" s="595"/>
      <c r="E44" s="596"/>
      <c r="F44" s="596"/>
      <c r="G44" s="597"/>
      <c r="H44" s="89"/>
    </row>
    <row r="45" spans="1:8" ht="18.75" x14ac:dyDescent="0.3">
      <c r="A45" s="84">
        <f t="shared" si="1"/>
        <v>42</v>
      </c>
      <c r="B45" s="85">
        <v>64253398</v>
      </c>
      <c r="C45" s="87"/>
      <c r="D45" s="595"/>
      <c r="E45" s="596"/>
      <c r="F45" s="596"/>
      <c r="G45" s="597"/>
      <c r="H45" s="89"/>
    </row>
    <row r="46" spans="1:8" ht="18.75" x14ac:dyDescent="0.3">
      <c r="A46" s="84">
        <f t="shared" si="1"/>
        <v>43</v>
      </c>
      <c r="B46" s="85">
        <v>64253399</v>
      </c>
      <c r="C46" s="87"/>
      <c r="D46" s="595"/>
      <c r="E46" s="596"/>
      <c r="F46" s="596"/>
      <c r="G46" s="597"/>
      <c r="H46" s="89"/>
    </row>
    <row r="47" spans="1:8" ht="18.75" x14ac:dyDescent="0.3">
      <c r="A47" s="84">
        <f t="shared" si="1"/>
        <v>44</v>
      </c>
      <c r="B47" s="85">
        <v>64253400</v>
      </c>
      <c r="C47" s="87"/>
      <c r="D47" s="595"/>
      <c r="E47" s="596"/>
      <c r="F47" s="596"/>
      <c r="G47" s="597"/>
      <c r="H47" s="89"/>
    </row>
    <row r="48" spans="1:8" ht="18.75" x14ac:dyDescent="0.3">
      <c r="A48" s="84">
        <f t="shared" si="1"/>
        <v>45</v>
      </c>
      <c r="B48" s="85">
        <v>64253401</v>
      </c>
      <c r="C48" s="87"/>
      <c r="D48" s="595"/>
      <c r="E48" s="596"/>
      <c r="F48" s="596"/>
      <c r="G48" s="597"/>
      <c r="H48" s="89"/>
    </row>
    <row r="49" spans="1:8" ht="18.75" x14ac:dyDescent="0.3">
      <c r="A49" s="84">
        <f t="shared" si="1"/>
        <v>46</v>
      </c>
      <c r="B49" s="85">
        <v>64253402</v>
      </c>
      <c r="C49" s="87"/>
      <c r="D49" s="595"/>
      <c r="E49" s="596"/>
      <c r="F49" s="596"/>
      <c r="G49" s="597"/>
      <c r="H49" s="89"/>
    </row>
    <row r="50" spans="1:8" ht="18.75" x14ac:dyDescent="0.3">
      <c r="A50" s="84">
        <f t="shared" si="1"/>
        <v>47</v>
      </c>
      <c r="B50" s="85">
        <v>64253403</v>
      </c>
      <c r="C50" s="87"/>
      <c r="D50" s="595"/>
      <c r="E50" s="596"/>
      <c r="F50" s="596"/>
      <c r="G50" s="597"/>
      <c r="H50" s="89"/>
    </row>
    <row r="51" spans="1:8" ht="18.75" x14ac:dyDescent="0.3">
      <c r="A51" s="84">
        <f t="shared" si="1"/>
        <v>48</v>
      </c>
      <c r="B51" s="85">
        <v>64253404</v>
      </c>
      <c r="C51" s="87"/>
      <c r="D51" s="595"/>
      <c r="E51" s="596"/>
      <c r="F51" s="596"/>
      <c r="G51" s="597"/>
      <c r="H51" s="89"/>
    </row>
    <row r="52" spans="1:8" ht="18.75" x14ac:dyDescent="0.3">
      <c r="A52" s="84">
        <f t="shared" si="1"/>
        <v>49</v>
      </c>
      <c r="B52" s="85">
        <v>64253405</v>
      </c>
      <c r="C52" s="87"/>
      <c r="D52" s="595"/>
      <c r="E52" s="596"/>
      <c r="F52" s="596"/>
      <c r="G52" s="597"/>
      <c r="H52" s="89"/>
    </row>
  </sheetData>
  <autoFilter ref="A2:H2">
    <filterColumn colId="3" showButton="0"/>
    <filterColumn colId="4" showButton="0"/>
    <filterColumn colId="5" showButton="0"/>
  </autoFilter>
  <mergeCells count="52">
    <mergeCell ref="D13:G13"/>
    <mergeCell ref="D37:G37"/>
    <mergeCell ref="D18:G18"/>
    <mergeCell ref="D19:G19"/>
    <mergeCell ref="D20:G20"/>
    <mergeCell ref="D21:G21"/>
    <mergeCell ref="D23:G23"/>
    <mergeCell ref="D24:G24"/>
    <mergeCell ref="D25:G25"/>
    <mergeCell ref="D26:G26"/>
    <mergeCell ref="D15:G15"/>
    <mergeCell ref="D16:G16"/>
    <mergeCell ref="D17:G17"/>
    <mergeCell ref="D34:G34"/>
    <mergeCell ref="D35:G35"/>
    <mergeCell ref="D36:G36"/>
    <mergeCell ref="D52:G52"/>
    <mergeCell ref="D47:G47"/>
    <mergeCell ref="D48:G48"/>
    <mergeCell ref="D49:G49"/>
    <mergeCell ref="D50:G50"/>
    <mergeCell ref="D43:G43"/>
    <mergeCell ref="D44:G44"/>
    <mergeCell ref="D45:G45"/>
    <mergeCell ref="D46:G46"/>
    <mergeCell ref="D51:G51"/>
    <mergeCell ref="D38:G38"/>
    <mergeCell ref="D40:G40"/>
    <mergeCell ref="D41:G41"/>
    <mergeCell ref="D42:G42"/>
    <mergeCell ref="D39:G39"/>
    <mergeCell ref="D2:G2"/>
    <mergeCell ref="D4:G4"/>
    <mergeCell ref="D5:G5"/>
    <mergeCell ref="D33:G33"/>
    <mergeCell ref="A1:H1"/>
    <mergeCell ref="D31:G31"/>
    <mergeCell ref="D32:G32"/>
    <mergeCell ref="D3:G3"/>
    <mergeCell ref="D6:G6"/>
    <mergeCell ref="D7:G7"/>
    <mergeCell ref="D8:G8"/>
    <mergeCell ref="D14:G14"/>
    <mergeCell ref="D9:G9"/>
    <mergeCell ref="D10:G10"/>
    <mergeCell ref="D11:G11"/>
    <mergeCell ref="D12:G12"/>
    <mergeCell ref="D27:G27"/>
    <mergeCell ref="D28:G28"/>
    <mergeCell ref="D29:G29"/>
    <mergeCell ref="D30:G30"/>
    <mergeCell ref="D22:G2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C1" sqref="C1:C2"/>
    </sheetView>
  </sheetViews>
  <sheetFormatPr defaultRowHeight="18.75" x14ac:dyDescent="0.3"/>
  <cols>
    <col min="1" max="1" width="10.42578125" style="343" bestFit="1" customWidth="1"/>
    <col min="2" max="2" width="7.5703125" style="319" bestFit="1" customWidth="1"/>
    <col min="3" max="3" width="9.42578125" style="341" bestFit="1" customWidth="1"/>
    <col min="4" max="5" width="11" style="341" customWidth="1"/>
    <col min="6" max="6" width="9.140625" style="341"/>
    <col min="8" max="8" width="3.7109375" customWidth="1"/>
    <col min="9" max="9" width="10.5703125" bestFit="1" customWidth="1"/>
    <col min="11" max="11" width="14.140625" customWidth="1"/>
  </cols>
  <sheetData>
    <row r="1" spans="1:11" ht="15" customHeight="1" x14ac:dyDescent="0.25">
      <c r="A1" s="707" t="s">
        <v>897</v>
      </c>
      <c r="B1" s="707" t="s">
        <v>898</v>
      </c>
      <c r="C1" s="708" t="s">
        <v>1503</v>
      </c>
      <c r="D1" s="710" t="s">
        <v>1504</v>
      </c>
      <c r="E1" s="550"/>
      <c r="F1" s="711" t="s">
        <v>273</v>
      </c>
      <c r="G1" s="717" t="s">
        <v>1002</v>
      </c>
      <c r="H1" s="718"/>
      <c r="I1" s="712" t="s">
        <v>986</v>
      </c>
      <c r="J1" s="713"/>
      <c r="K1" s="715"/>
    </row>
    <row r="2" spans="1:11" ht="28.5" customHeight="1" x14ac:dyDescent="0.25">
      <c r="A2" s="707"/>
      <c r="B2" s="707"/>
      <c r="C2" s="709"/>
      <c r="D2" s="710"/>
      <c r="E2" s="550"/>
      <c r="F2" s="711"/>
      <c r="G2" s="719"/>
      <c r="H2" s="720"/>
      <c r="I2" s="712"/>
      <c r="J2" s="714"/>
      <c r="K2" s="716"/>
    </row>
    <row r="3" spans="1:11" ht="30" customHeight="1" x14ac:dyDescent="0.3">
      <c r="A3" s="344" t="s">
        <v>905</v>
      </c>
      <c r="B3" s="318">
        <v>17000</v>
      </c>
      <c r="C3" s="261"/>
      <c r="D3" s="261"/>
      <c r="E3" s="551"/>
      <c r="F3" s="261"/>
      <c r="G3" s="705"/>
      <c r="H3" s="706"/>
      <c r="I3" s="342"/>
      <c r="J3" s="3"/>
      <c r="K3" s="3"/>
    </row>
    <row r="4" spans="1:11" ht="30" customHeight="1" x14ac:dyDescent="0.3">
      <c r="A4" s="344" t="s">
        <v>907</v>
      </c>
      <c r="B4" s="318">
        <v>13000</v>
      </c>
      <c r="C4" s="551"/>
      <c r="D4" s="261"/>
      <c r="E4" s="551"/>
      <c r="F4" s="261"/>
      <c r="G4" s="705"/>
      <c r="H4" s="706"/>
      <c r="I4" s="342"/>
      <c r="J4" s="3"/>
      <c r="K4" s="3"/>
    </row>
    <row r="5" spans="1:11" ht="30" customHeight="1" x14ac:dyDescent="0.3">
      <c r="A5" s="344" t="s">
        <v>928</v>
      </c>
      <c r="B5" s="318">
        <v>18000</v>
      </c>
      <c r="C5" s="551"/>
      <c r="D5" s="261"/>
      <c r="E5" s="551"/>
      <c r="F5" s="261"/>
      <c r="G5" s="705"/>
      <c r="H5" s="706"/>
      <c r="I5" s="342"/>
      <c r="J5" s="3"/>
      <c r="K5" s="3"/>
    </row>
    <row r="6" spans="1:11" ht="30" customHeight="1" x14ac:dyDescent="0.3">
      <c r="A6" s="344" t="s">
        <v>929</v>
      </c>
      <c r="B6" s="318">
        <v>13500</v>
      </c>
      <c r="C6" s="551"/>
      <c r="D6" s="261"/>
      <c r="E6" s="551"/>
      <c r="F6" s="261"/>
      <c r="G6" s="705"/>
      <c r="H6" s="706"/>
      <c r="I6" s="342"/>
      <c r="J6" s="3"/>
      <c r="K6" s="3"/>
    </row>
    <row r="7" spans="1:11" ht="30" customHeight="1" x14ac:dyDescent="0.3">
      <c r="A7" s="344" t="s">
        <v>1165</v>
      </c>
      <c r="B7" s="318">
        <v>13500</v>
      </c>
      <c r="C7" s="551"/>
      <c r="D7" s="551"/>
      <c r="E7" s="551"/>
      <c r="F7" s="551"/>
      <c r="G7" s="705"/>
      <c r="H7" s="706"/>
      <c r="I7" s="342"/>
      <c r="J7" s="3"/>
      <c r="K7" s="3"/>
    </row>
    <row r="8" spans="1:11" ht="30" customHeight="1" x14ac:dyDescent="0.3">
      <c r="A8" s="344" t="s">
        <v>930</v>
      </c>
      <c r="B8" s="318">
        <v>16800</v>
      </c>
      <c r="C8" s="551"/>
      <c r="D8" s="261"/>
      <c r="E8" s="551"/>
      <c r="F8" s="261"/>
      <c r="G8" s="705"/>
      <c r="H8" s="706"/>
      <c r="I8" s="342"/>
      <c r="J8" s="3"/>
      <c r="K8" s="3"/>
    </row>
    <row r="9" spans="1:11" ht="30" customHeight="1" x14ac:dyDescent="0.3">
      <c r="A9" s="344" t="s">
        <v>919</v>
      </c>
      <c r="B9" s="318">
        <v>8000</v>
      </c>
      <c r="C9" s="551"/>
      <c r="D9" s="261"/>
      <c r="E9" s="551"/>
      <c r="F9" s="261"/>
      <c r="G9" s="705"/>
      <c r="H9" s="706"/>
      <c r="I9" s="342"/>
      <c r="J9" s="3"/>
      <c r="K9" s="3"/>
    </row>
    <row r="10" spans="1:11" ht="30" customHeight="1" x14ac:dyDescent="0.3">
      <c r="A10" s="344" t="s">
        <v>931</v>
      </c>
      <c r="B10" s="318">
        <v>8000</v>
      </c>
      <c r="C10" s="551"/>
      <c r="D10" s="261"/>
      <c r="E10" s="551"/>
      <c r="F10" s="261"/>
      <c r="G10" s="705"/>
      <c r="H10" s="706"/>
      <c r="I10" s="342"/>
      <c r="J10" s="3"/>
      <c r="K10" s="3"/>
    </row>
    <row r="11" spans="1:11" ht="30" customHeight="1" x14ac:dyDescent="0.3">
      <c r="A11" s="344" t="s">
        <v>932</v>
      </c>
      <c r="B11" s="318">
        <v>10000</v>
      </c>
      <c r="C11" s="551"/>
      <c r="D11" s="261"/>
      <c r="E11" s="551"/>
      <c r="F11" s="261"/>
      <c r="G11" s="705"/>
      <c r="H11" s="706"/>
      <c r="I11" s="342"/>
      <c r="J11" s="3"/>
      <c r="K11" s="3"/>
    </row>
    <row r="12" spans="1:11" ht="30" customHeight="1" x14ac:dyDescent="0.3">
      <c r="A12" s="344" t="s">
        <v>934</v>
      </c>
      <c r="B12" s="318">
        <v>16000</v>
      </c>
      <c r="C12" s="551"/>
      <c r="D12" s="261"/>
      <c r="E12" s="551"/>
      <c r="F12" s="261"/>
      <c r="G12" s="705"/>
      <c r="H12" s="706"/>
      <c r="I12" s="342"/>
      <c r="J12" s="3"/>
      <c r="K12" s="3"/>
    </row>
    <row r="13" spans="1:11" ht="30" customHeight="1" x14ac:dyDescent="0.3">
      <c r="A13" s="344" t="s">
        <v>935</v>
      </c>
      <c r="B13" s="318">
        <v>16500</v>
      </c>
      <c r="C13" s="551"/>
      <c r="D13" s="261"/>
      <c r="E13" s="551"/>
      <c r="F13" s="261"/>
      <c r="G13" s="705"/>
      <c r="H13" s="706"/>
      <c r="I13" s="342"/>
      <c r="J13" s="3"/>
      <c r="K13" s="3"/>
    </row>
    <row r="14" spans="1:11" ht="23.25" customHeight="1" x14ac:dyDescent="0.3">
      <c r="A14" s="344" t="s">
        <v>936</v>
      </c>
      <c r="B14" s="318">
        <v>25000</v>
      </c>
      <c r="C14" s="551"/>
      <c r="D14" s="261"/>
      <c r="E14" s="551"/>
      <c r="F14" s="261"/>
      <c r="G14" s="705"/>
      <c r="H14" s="706"/>
      <c r="I14" s="342"/>
      <c r="J14" s="3"/>
      <c r="K14" s="3"/>
    </row>
    <row r="15" spans="1:11" ht="23.25" customHeight="1" x14ac:dyDescent="0.3">
      <c r="A15" s="344" t="s">
        <v>937</v>
      </c>
      <c r="B15" s="318">
        <v>23000</v>
      </c>
      <c r="C15" s="551"/>
      <c r="D15" s="261"/>
      <c r="E15" s="551"/>
      <c r="F15" s="261"/>
      <c r="G15" s="705"/>
      <c r="H15" s="706"/>
      <c r="I15" s="342"/>
      <c r="J15" s="3"/>
      <c r="K15" s="3"/>
    </row>
    <row r="16" spans="1:11" ht="30" customHeight="1" x14ac:dyDescent="0.3">
      <c r="A16" s="344" t="s">
        <v>906</v>
      </c>
      <c r="B16" s="318">
        <v>25000</v>
      </c>
      <c r="C16" s="551">
        <f>B16/31*14</f>
        <v>11290.322580645163</v>
      </c>
      <c r="D16" s="551"/>
      <c r="E16" s="551"/>
      <c r="F16" s="551"/>
      <c r="G16" s="705"/>
      <c r="H16" s="706"/>
      <c r="I16" s="342"/>
      <c r="J16" s="3"/>
      <c r="K16" s="3"/>
    </row>
    <row r="17" spans="1:11" ht="30" customHeight="1" x14ac:dyDescent="0.3">
      <c r="A17" s="344" t="s">
        <v>1526</v>
      </c>
      <c r="B17" s="318">
        <v>18000</v>
      </c>
      <c r="C17" s="551">
        <f>B17/31*12</f>
        <v>6967.7419354838712</v>
      </c>
      <c r="D17" s="551"/>
      <c r="E17" s="551"/>
      <c r="F17" s="551"/>
      <c r="G17" s="705"/>
      <c r="H17" s="706"/>
      <c r="I17" s="342"/>
      <c r="J17" s="3"/>
      <c r="K17" s="3"/>
    </row>
    <row r="18" spans="1:11" ht="23.25" customHeight="1" x14ac:dyDescent="0.3">
      <c r="A18" s="344" t="s">
        <v>1482</v>
      </c>
      <c r="B18" s="318">
        <v>21000</v>
      </c>
      <c r="C18" s="551">
        <f>B18/31*8</f>
        <v>5419.3548387096771</v>
      </c>
      <c r="D18" s="551"/>
      <c r="E18" s="551"/>
      <c r="F18" s="551"/>
      <c r="G18" s="705"/>
      <c r="H18" s="706"/>
      <c r="I18" s="342"/>
      <c r="J18" s="3"/>
      <c r="K18" s="3"/>
    </row>
    <row r="19" spans="1:11" ht="23.25" customHeight="1" x14ac:dyDescent="0.3">
      <c r="A19" s="344" t="s">
        <v>1527</v>
      </c>
      <c r="B19" s="318">
        <v>21000</v>
      </c>
      <c r="C19" s="551"/>
      <c r="D19" s="551"/>
      <c r="E19" s="551"/>
      <c r="F19" s="551"/>
      <c r="G19" s="705"/>
      <c r="H19" s="706"/>
      <c r="I19" s="342"/>
      <c r="J19" s="3"/>
      <c r="K19" s="3"/>
    </row>
    <row r="20" spans="1:11" x14ac:dyDescent="0.3">
      <c r="A20" s="344" t="s">
        <v>1528</v>
      </c>
      <c r="B20" s="318">
        <v>21000</v>
      </c>
      <c r="C20" s="551">
        <f>B20/31*9</f>
        <v>6096.7741935483864</v>
      </c>
      <c r="D20" s="551"/>
      <c r="E20" s="551"/>
      <c r="F20" s="551"/>
      <c r="G20" s="705"/>
      <c r="H20" s="706"/>
      <c r="I20" s="342"/>
      <c r="J20" s="3"/>
      <c r="K20" s="3"/>
    </row>
  </sheetData>
  <mergeCells count="27">
    <mergeCell ref="G8:H8"/>
    <mergeCell ref="G9:H9"/>
    <mergeCell ref="I1:I2"/>
    <mergeCell ref="J1:J2"/>
    <mergeCell ref="K1:K2"/>
    <mergeCell ref="G1:H2"/>
    <mergeCell ref="G3:H3"/>
    <mergeCell ref="G4:H4"/>
    <mergeCell ref="G5:H5"/>
    <mergeCell ref="G6:H6"/>
    <mergeCell ref="G7:H7"/>
    <mergeCell ref="A1:A2"/>
    <mergeCell ref="B1:B2"/>
    <mergeCell ref="C1:C2"/>
    <mergeCell ref="D1:D2"/>
    <mergeCell ref="F1:F2"/>
    <mergeCell ref="G11:H11"/>
    <mergeCell ref="G10:H10"/>
    <mergeCell ref="G15:H15"/>
    <mergeCell ref="G14:H14"/>
    <mergeCell ref="G13:H13"/>
    <mergeCell ref="G12:H12"/>
    <mergeCell ref="G16:H16"/>
    <mergeCell ref="G17:H17"/>
    <mergeCell ref="G18:H18"/>
    <mergeCell ref="G19:H19"/>
    <mergeCell ref="G20:H20"/>
  </mergeCells>
  <pageMargins left="0" right="0" top="0" bottom="0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Sheet3</vt:lpstr>
      <vt:lpstr>Employee &amp; Vandors Files Detail</vt:lpstr>
      <vt:lpstr>Telephone Directory</vt:lpstr>
      <vt:lpstr>21.08.17 Thursday</vt:lpstr>
      <vt:lpstr>New HMB </vt:lpstr>
      <vt:lpstr>HMB Cheque Book Detail</vt:lpstr>
      <vt:lpstr>NIB Cheque Book Detail</vt:lpstr>
      <vt:lpstr>ALLIED Bank Cheque Book Detail</vt:lpstr>
      <vt:lpstr>Sheet1</vt:lpstr>
      <vt:lpstr>Yasir Sand  Bills</vt:lpstr>
      <vt:lpstr>Naveed Jutt Bills</vt:lpstr>
      <vt:lpstr>Mirza Ahmed</vt:lpstr>
      <vt:lpstr>زین میڈیکل</vt:lpstr>
      <vt:lpstr>Ready Items Stock</vt:lpstr>
      <vt:lpstr>سرفراز ڈائی میکر </vt:lpstr>
      <vt:lpstr>امجد بھوپالوالہ</vt:lpstr>
      <vt:lpstr>مدثر لہزر بل</vt:lpstr>
      <vt:lpstr>Performas</vt:lpstr>
      <vt:lpstr>Sheet2</vt:lpstr>
      <vt:lpstr>پروڈکشن لیبر کے بل</vt:lpstr>
      <vt:lpstr>M.A Arain</vt:lpstr>
      <vt:lpstr>خالد بی پی ہینڈل</vt:lpstr>
      <vt:lpstr>ڈیلی پراگرس رپورٹ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Ibm</cp:lastModifiedBy>
  <cp:lastPrinted>2017-10-17T05:36:05Z</cp:lastPrinted>
  <dcterms:created xsi:type="dcterms:W3CDTF">2017-04-20T04:49:33Z</dcterms:created>
  <dcterms:modified xsi:type="dcterms:W3CDTF">2019-11-04T13:39:44Z</dcterms:modified>
</cp:coreProperties>
</file>