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pivotTables/pivotTable1.xml" ContentType="application/vnd.openxmlformats-officedocument.spreadsheetml.pivotTable+xml"/>
  <Override PartName="/xl/pivotTables/_rels/pivotTable1.xml.rels" ContentType="application/vnd.openxmlformats-package.relationships+xml"/>
  <Override PartName="/xl/pivotTables/_rels/pivotTable2.xml.rels" ContentType="application/vnd.openxmlformats-package.relationships+xml"/>
  <Override PartName="/xl/pivotTables/_rels/pivotTable3.xml.rels" ContentType="application/vnd.openxmlformats-package.relationships+xml"/>
  <Override PartName="/xl/pivotTables/_rels/pivotTable4.xml.rels" ContentType="application/vnd.openxmlformats-package.relationships+xml"/>
  <Override PartName="/xl/pivotTables/_rels/pivotTable5.xml.rels" ContentType="application/vnd.openxmlformats-package.relationships+xml"/>
  <Override PartName="/xl/pivotTables/_rels/pivotTable6.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_rels/pivotCacheDefinition2.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ment data" sheetId="1" state="visible" r:id="rId2"/>
    <sheet name="Sheet13" sheetId="2" state="visible" r:id="rId3"/>
    <sheet name="FC-2" sheetId="3" state="hidden" r:id="rId4"/>
    <sheet name="FC-3" sheetId="4" state="hidden" r:id="rId5"/>
    <sheet name="FC-4" sheetId="5" state="hidden" r:id="rId6"/>
    <sheet name="FC-5" sheetId="6" state="hidden" r:id="rId7"/>
    <sheet name="intent tags" sheetId="7" state="visible" r:id="rId8"/>
    <sheet name="Summary" sheetId="8" state="visible" r:id="rId9"/>
    <sheet name="geographic summary" sheetId="9" state="visible" r:id="rId10"/>
  </sheets>
  <calcPr iterateCount="100" refMode="A1" iterate="false" iterateDelta="0.0001"/>
  <pivotCaches>
    <pivotCache cacheId="1" r:id="rId12"/>
    <pivotCache cacheId="2" r:id="rId13"/>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<sst xmlns="http://schemas.openxmlformats.org/spreadsheetml/2006/main" count="4665" uniqueCount="1334">
  <si>
    <t xml:space="preserve">audio information – protected</t>
  </si>
  <si>
    <t xml:space="preserve">location information</t>
  </si>
  <si>
    <t xml:space="preserve">directory</t>
  </si>
  <si>
    <t xml:space="preserve">track</t>
  </si>
  <si>
    <t xml:space="preserve">time</t>
  </si>
  <si>
    <t xml:space="preserve">overall time</t>
  </si>
  <si>
    <t xml:space="preserve">link</t>
  </si>
  <si>
    <t xml:space="preserve">filename</t>
  </si>
  <si>
    <t xml:space="preserve">otter timestamp</t>
  </si>
  <si>
    <t xml:space="preserve">entered by</t>
  </si>
  <si>
    <t xml:space="preserve">caller</t>
  </si>
  <si>
    <t xml:space="preserve">county</t>
  </si>
  <si>
    <t xml:space="preserve">city</t>
  </si>
  <si>
    <t xml:space="preserve">neighborhood</t>
  </si>
  <si>
    <t xml:space="preserve">district</t>
  </si>
  <si>
    <t xml:space="preserve">CM</t>
  </si>
  <si>
    <t xml:space="preserve">zone</t>
  </si>
  <si>
    <t xml:space="preserve">NPU</t>
  </si>
  <si>
    <t xml:space="preserve">ZIP</t>
  </si>
  <si>
    <t xml:space="preserve">address</t>
  </si>
  <si>
    <t xml:space="preserve">Atlanta</t>
  </si>
  <si>
    <t xml:space="preserve">other</t>
  </si>
  <si>
    <t xml:space="preserve">topic</t>
  </si>
  <si>
    <t xml:space="preserve">intent</t>
  </si>
  <si>
    <t xml:space="preserve">full text</t>
  </si>
  <si>
    <t xml:space="preserve">edited text</t>
  </si>
  <si>
    <t xml:space="preserve">FC-1</t>
  </si>
  <si>
    <t xml:space="preserve">VoiceMessage</t>
  </si>
  <si>
    <t xml:space="preserve">Kyle</t>
  </si>
  <si>
    <t xml:space="preserve">Lisa Garvin</t>
  </si>
  <si>
    <t xml:space="preserve">HOPWA</t>
  </si>
  <si>
    <t xml:space="preserve">Other</t>
  </si>
  <si>
    <t xml:space="preserve">Good morning. My name is Lisa Garvin and I serve on the advisory board of AID Atlanta, which is one of the largest HOPWA providers in the city. We provide access to stable housing for hundreds of people living with HIV. And as of today, the city of Atlanta as our agency over a half a million dollars for January through April of 2020. We also have not received executed contracts for the 2020 to 2022. Grant year, which were promised to be provided by June. We're hoping that we can either receive our contracts or our executed budget extensions before July 31. In order to avoid a major housing catastrophe for our 150 members. If we did not receive updated contract will be unable to pay rent for our clients on the TBR a program after July 31. We're calling on the city council To ensure that the Department of grants and Community Development at the City of Atlanta reimburses eight Atlanta and all h o w. h o p w A funded agencies for past due invoices and provide contracts or approved extension requests for agencies immediately to avoid homelessness crisis in the city. Eight Atlanta and countless other providers continue to face delays and contracts and payment reimbursements, which is causing significant hardships on the financial stability of our organizations, and constantly threatened service interruption to hundreds of HIV positive people who are in need. The contracting and reimbursement process must once and for all be rectified and improve. The contracting and reimbursement process must be rectified and improved. The needed funds can be used to assist us and our community most at risk for homelessness and poor health outcomes as a result of unstable housing. Thank you. So</t>
  </si>
  <si>
    <t xml:space="preserve">VoiceMessage (1)</t>
  </si>
  <si>
    <t xml:space="preserve">Patrick Pickens</t>
  </si>
  <si>
    <t xml:space="preserve">Hello, my name is Patrick Pickens and I serve on the advisory board for eight Atlanta, which is one of the largest hlp wha providers in the city. We provide access to stable housing for hundreds of people living with HIV. As of today, the city of Atlanta owes our agency over a half a million dollars for January through April. We have not received executed contracts for the 2020 through 2022 grant year, which were promised to be provided by June. We are hoping that we can either receive our contracts or an executed approved budget extension before July 31 in order to avoid a major housing catastrophe for 150 members. If we do not receive updated contracts, we will we will be unable to pay rent for our clients on the TBR a program after July 31. We are calling on the city council to ensure that the Department of grants and community Community Development at the City of Atlanta reimburses Aiden Lana and all h o p w A funded agencies for past due invoices and provide contracts for approved extension requests for agencies immediately to avoid a homelessness crisis. Eight Atlanta and countless other h o pw a providers continue to face delays and contracts and payment reimbursements which cause significant hardship on the financial stability of the organizations and constantly threatened service interruption to hundreds of HIV positive people in need. The contracting and reimbursement process must once and for all be rectified and improved so that we saw that the funds can be used to assist those in the community at most for homelessness and poor. We need your interventions now. Thank you so much.</t>
  </si>
  <si>
    <t xml:space="preserve">Hello, my name is Patrick Pickens and I serve on the advisory board for AID Atlanta, which is one of the largest HOPWA providers in the city. We provide access to stable housing for hundreds of people living with HIV. As of today, the city of Atlanta owes our agency over a half a million dollars for January through April. We have not received executed contracts for the 2020 through 2022 grant year, which were promised to be provided by June. We are hoping that we can either receive our contracts or an executed approved budget extension before July 31 in order to avoid a major housing catastrophe for 150 members. If we do not receive updated contracts, we will we will be unable to pay rent for our clients on the TBR a program after July 31. We are calling on the city council to ensure that the Department of grants and community Community Development at the City of Atlanta reimburses AID Atlanta and all HOPWA funded agencies for past due invoices and provide contracts for approved extension requests for agencies immediately to avoid a homelessness crisis. AID Atlanta and countless other HOPWA providers continue to face delays and contracts and payment reimbursements which cause significant hardship on the financial stability of the organizations and constantly threatened service interruption to hundreds of HIV positive people in need. The contracting and reimbursement process must once and for all be rectified and improved so that we saw that the funds can be used to assist those in the community at most for homelessness and poor. We need your interventions now. Thank you so much.</t>
  </si>
  <si>
    <t xml:space="preserve">VoiceMessage (5)</t>
  </si>
  <si>
    <t xml:space="preserve">Sandra</t>
  </si>
  <si>
    <t xml:space="preserve">Tuxedo Road</t>
  </si>
  <si>
    <t xml:space="preserve">trash</t>
  </si>
  <si>
    <t xml:space="preserve">Yes, my name is Sandra. I am a caretaker here at 2049 tuxedo road. I have a new road and a Mr. lens Crowley's been living here for 60 years. I helped him with his large yard last week. And I loaded up six bags and put them here in front of the house. They've always been going when I get back here today, and but they're still sitting here they've been rained on it looks horrible. They're six bags that I worked really hard to get set up there. So you guys could pick them up Wednesday, which I'll always pick them up on Wednesday, but they're still sitting there. And this is my question to you guys. When will you guys pick up these bags please here at 2049 tuxedo road, we we would really appreciate goodness stuff picked up. This man's been here forever and it's just looks bad. And I see a couple of things around the neighborhood and nobody's picked up Wednesday. So if you can please just remember this address. The day is Friday. Okay. Thanks a lot we sure would love to get these bags picked up you know thank you Baba.</t>
  </si>
  <si>
    <t xml:space="preserve">VoiceMessage (7)</t>
  </si>
  <si>
    <t xml:space="preserve">NotifyATL</t>
  </si>
  <si>
    <t xml:space="preserve">Following a water main break on a 36 inch transmission main at first Dr. Nw in Hampton Avenue Northwest yesterday, which interrupted service at the Hampton electric pumping station. A boil water advisory was issued out of an abundance of caution for residents and businesses and portions of the city of Atlanta, south of 17th Street NW and with to the flake drive se and the cities of South Fulton Union City, Fairburn and Chattahoochee hills. The issue has been effectively isolated to The localized area of Georgia Tech and repairs to the water main our ongoing service has been restored to all areas, although some customers may be experiencing lower than normal pressures. sampling of the impacted areas was initiated last night and lab results are expected after 7:30pm tonight, the Georgia Environmental Protection Division We'll advise the Department of watershed management when the advisory can be lifted. A map of the impacted service area is available at https colon slash slash Bitly slash three egos. While the system has returned to normal, those in the impacted areas should continue to boil water prior to use or use bottled water until the boil water advisories lifted. If you experienced a low water pressure or a loss of water at your address, but your address is not within the area described, the city recommends you follow the precautionary measures at https colon slash slash YouTube slash w NLM underscore ci all SC if you are still experiencing low pressure where you are without water service, please call for 045460447 for updates, visit our website at Atlanta watershed.org and Instagram at ATL watershed sign up for notify ATL to receive real time updates to your home mobile or business. Phone by text and voice.</t>
  </si>
  <si>
    <t xml:space="preserve">Following a water main break on a 36 inch transmission main at Ferst Dr. NW and Hampton Avenue Northwest yesterday, which interrupted service at the Hemphill electric pumping station. A boil water advisory was issued out of an abundance of caution for residents and businesses and portions of the city of Atlanta, south of 17th Street NW and with to the flake drive se and the cities of South Fulton Union City, Fairburn and Chattahoochee hills. The issue has been effectively isolated to The localized area of Georgia Tech and repairs to the water main our ongoing service has been restored to all areas, although some customers may be experiencing lower than normal pressures. sampling of the impacted areas was initiated last night and lab results are expected after 7:30pm tonight, the Georgia Environmental Protection Division We'll advise the Department of watershed management when the advisory can be lifted. A map of the impacted service area is available at https colon slash slash Bitly slash three egos. While the system has returned to normal, those in the impacted areas should continue to boil water prior to use or use bottled water until the boil water advisories lifted. If you experienced a low water pressure or a loss of water at your address, but your address is not within the area described, the city recommends you follow the precautionary measures at https colon slash slash YouTube slash w NLM underscore ci all SC if you are still experiencing low pressure where you are without water service, please call for 045460447 for updates, visit our website at Atlanta watershed.org and Instagram at ATL watershed sign up for notify ATL to receive real time updates to your home mobile or business. Phone by text and voice.</t>
  </si>
  <si>
    <t xml:space="preserve">VoiceMessage (8)</t>
  </si>
  <si>
    <t xml:space="preserve">The Department of watershed management has now lifted the boil water advisory issued on June 27 2020. For all affected areas. Sampling has confirmed that with no contamination of the public water system, water may be used for all purposes without boiling. The Georgia Environmental Protection Division has been notified. The main brake has been effectively isolated to The localized area of Georgia Tech and repairs to the water main our ongoing pressures are normal throughout the system. For more information, go to www dot Atlanta watershed.org or connect with us on our social media channels including Facebook, Twitter, and Instagram at ATL watershed. If you are experiencing low pressure or you are without water service, please call for 045460447</t>
  </si>
  <si>
    <t xml:space="preserve">VoiceMessage (9)</t>
  </si>
  <si>
    <t xml:space="preserve">Dorothy Gatewood</t>
  </si>
  <si>
    <t xml:space="preserve">police</t>
  </si>
  <si>
    <t xml:space="preserve">For Police (Support Budget)</t>
  </si>
  <si>
    <t xml:space="preserve">Dorothy Gatwood. I do not believe that you should defund the police. We need our safety and this should not happen. Please, please keep the police. We need the funds for the police. Thank you.</t>
  </si>
  <si>
    <t xml:space="preserve">VoiceMessage (10)</t>
  </si>
  <si>
    <t xml:space="preserve">Dorothy Gatewood, Chastain Park. Please, you should not defund the police. We need to help our community out, not destroy it.</t>
  </si>
  <si>
    <t xml:space="preserve">VoiceMessage (11)</t>
  </si>
  <si>
    <t xml:space="preserve">Patricia Allman</t>
  </si>
  <si>
    <t xml:space="preserve">My name is Patricia Allman from District 3 calling again defunding the police. It's up for a vote in July. I am against it along with my eight council people. Thank you.</t>
  </si>
  <si>
    <t xml:space="preserve">VoiceMessage (12)</t>
  </si>
  <si>
    <t xml:space="preserve">Lindsay Value</t>
  </si>
  <si>
    <t xml:space="preserve">Hello, my name is Lindsay Velew. I live in Zone 2. I can't believe defunding and police is a topic of discussion but the police put their lives on the line for strangers every single day, and I believe, if anything, they need more funding. And they're notoriously underpaid for the work that they do do. And I would definitely move out of Atlanta if the police were defunded. I already don't feel safe, and I can't imagine living in a city with a defunded police department. I've also realize you want to keep the peace, but this is just not the way. And I truly appreciate everyone who has voted against defunding the police. Thank you.</t>
  </si>
  <si>
    <t xml:space="preserve">VoiceMessage (13)</t>
  </si>
  <si>
    <t xml:space="preserve">Christian Schwartz</t>
  </si>
  <si>
    <t xml:space="preserve">Matzigkeit</t>
  </si>
  <si>
    <t xml:space="preserve">Peachtree Battle Circle</t>
  </si>
  <si>
    <t xml:space="preserve">This is Christian Schwartz calling from 976 Peachtree Battle Circle NW, Atlanta, JP Mazagkeit's district, and I wanted to call to express my absolute concern for any attempt to defund the Atlanta police. It's clear we need the police more than ever. I'm looking at how many shootings have we had reading from the AJC? It's clear that we're clearly clearly turning into the next Chicago. How many ATVs have been racing up and down Peachtree yesterday? What are the police doing? Nothing. Children throwing fireworks into the street on Peachtree Street? What are the police doing? Nothing, because the police have been neutered, and they don't have the ability to do their job because you're not supporting them. And I have to say it's absolutely irresponsible what you're doing placating identity politics, and quite frankly, not serving the people that need the police the most, which is South Atlanta. And that is just unbelievable. And I will say if you do decide to defund the APD I will make it my life's mission to absolutely haunt every one of you for that decision, and make sure that information becomes public. And if you have any questions, feel free to give me a call 415-987-7043, a disgruntled citizen.</t>
  </si>
  <si>
    <t xml:space="preserve">This is Christian Schwartz calling from 976 Peachtree Battle Circle NW, Atlanta, JP Matzigkeit's district, and I wanted to call to express my absolute concern for any attempt to defund the Atlanta police. It's clear we need the police more than ever. I'm looking at how many shootings have we had reading from the AJC? It's clear that we're clearly clearly turning into the next Chicago. How many ATVs have been racing up and down Peachtree yesterday? What are the police doing? Nothing. Children throwing fireworks into the street on Peachtree Street? What are the police doing? Nothing, because the police have been neutered, and they don't have the ability to do their job because you're not supporting them. And I have to say it's absolutely irresponsible what you're doing placating identity politics, and quite frankly, not serving the people that need the police the most, which is South Atlanta. And that is just unbelievable. And I will say if you do decide to defund the APD I will make it my life's mission to absolutely haunt every one of you for that decision, and make sure that information becomes public. And if you have any questions, feel free to give me a call 415-987-7043, a disgruntled citizen.</t>
  </si>
  <si>
    <t xml:space="preserve">VoiceMessage (14)</t>
  </si>
  <si>
    <t xml:space="preserve">Heather Edminston</t>
  </si>
  <si>
    <t xml:space="preserve">Hi, this is Heather Edmiston, resident in District 8 of the city of Atlanta. There have been a lot of raw feelings since George Floyd's death and police custody on May 25. The reflexive call to defund the police is not a warranted response. As angry as we are at the problems within our system of law enforcement, we must be careful to preserve what is good in the profession while rooting out all that is that while reducing funding is intended to force changes in police practices and redirect funds to community development, there's also an underlying element of retribution. Those who call for it or asking for money to be divested from the police and put into community initiatives like education and mental health services. While these are important, we must not fail to acknowledge the reality and the impracticality and risk namely the fact that we would still need a reliable system that can prevent and investigate crimes, while people with considerable means tend to reside in gated homes with private security or in other less threatening environments the most vulnerable among us than the inner city and at risk communities continue to endure high crime rates. defunding will have an adverse effect on citizens most in need of police protection. Reform flight This must not be knee jerk or reactionary please take time to make the changes following extensive study in thoughtful discussion, passing a hastily assembled budget in the wake of the Floyd tragedy. The well intended only gives the hollow appearance of police reform and does not serve anyone's best interest. Only thoughtful bold, will begin to mend the growing divide between the police and the communities they serve. If we want to reduce incidents of police misconduct, improve community relations and make neighborhoods safer, we should professionalize the police ensuring our officers are what</t>
  </si>
  <si>
    <t xml:space="preserve">VoiceMessage (15)</t>
  </si>
  <si>
    <t xml:space="preserve">John Smith</t>
  </si>
  <si>
    <t xml:space="preserve">Hi, my name is john smith, and I'm calling to let the city council know that it is imperative that you do not defund the Atlanta Police Department. As a taxpaying citizen, that is a law abiding citizen, with family members, small children, a wife and a successful business in Atlanta specifically in Buckhead. It is imperative that you do not defund the police. We need the police. We need them to have the ability to take the gloves off. When it comes to dealing with criminals. You forget that if our businesses and our homes fail and suffer, that you will be out of jobs and you will no longer have the power that you so desperately cling to and attempt to wield. You represent our interests, not the interests of criminals. Either. You represent the interest of law abiding citizens, and it is imperative that you support the police and give them the tools necessary to do their jobs. previous actions of the City Council and the current administration are wrong. To try to tie the hands of the police. Please consider what you would want if criminals were breaking into your own home. carjacking, you rioting or looting your businesses. Please be a decent human being otherwise we will vote you out of office.</t>
  </si>
  <si>
    <t xml:space="preserve">VoiceMessage (16)</t>
  </si>
  <si>
    <t xml:space="preserve">Ellen Whitney</t>
  </si>
  <si>
    <t xml:space="preserve">Dear council members, my name is Ellen Whitney and I live in the city of Atlanta. Please continue to fund our police departments. I support funding the police as well as funding police reform. Thank you.</t>
  </si>
  <si>
    <t xml:space="preserve">VoiceMessage (17)</t>
  </si>
  <si>
    <t xml:space="preserve">Melissa Miske</t>
  </si>
  <si>
    <t xml:space="preserve">Hi, my name is Melissa miski am I fk again Melissa muskie and I'm a resident of Atlanta. I stand with our law enforcement and the eight council members who are fighting the battle to keep our city safe. Please, please hear the voices in here or saying we support a law enforcement. They need our support. Thank you.</t>
  </si>
  <si>
    <t xml:space="preserve">VoiceMessage (18)</t>
  </si>
  <si>
    <t xml:space="preserve">Amanda Coleman</t>
  </si>
  <si>
    <t xml:space="preserve">Hi, this is Amanda Coleman. I was just calling to express my deep deep concern for the lawlessness that's going on in our city. Our police don't have any support. They're not allowed to prosecute criminals who are murdering each other who were holding people up. Just innocent citizens at gunpoint ATVs that are just driving down Peachtree Road at seven o'clock on a Sunday night. disturbing the peace protests that have been in my neighborhood after 1230 at night were there screaming cuss words and my children are waking up and being terrorized. We pay a lot of property taxes and I just don't understand why we live in Chaos is just horrifying. Please, please, please allow the police to do their job and support them. We do not need to defund the police. That will just result in more murders. This weekend, there were so many murders and shootings. It's just unbelievable. Thank you for not defunding the police and for supporting them.</t>
  </si>
  <si>
    <t xml:space="preserve">VoiceMessage (19)</t>
  </si>
  <si>
    <t xml:space="preserve">Alison Dixon</t>
  </si>
  <si>
    <t xml:space="preserve">My name is Alison Dixon, and I'm calling to encourage you emphatically not to vote to defund our Atlanta police. I work for a major employee, employer in the city of Atlanta. I spend much of my time in the city of Atlanta and my resources, my money, and I implore you to vote in support of fully funding. brave men and women of the Atlanta police department. They are understaffed. They need your support. They have no leadership. And I do not see how if you vote to defund the Atlanta police, how you will attract the world class police chief and leader that we so desperately need to see us into the future as a residential community of a arts and culture community as a business community where again, I choose to spend my time and my resources in the city of Atlanta. And I want to do so safely. You are seeing the results of the leadership void in the Atlanta police department. You are seeing the skyrocketing murder and crime rates the shootings are unprecedented for this time period. Please do not vote to defund the Atlanta police. They need your investment in training and recruiting. We need the best and the brightest. To see us into our beautiful future, do not vote to defund the police. Thank you so much for listening.</t>
  </si>
  <si>
    <t xml:space="preserve">VoiceMessage (20)</t>
  </si>
  <si>
    <t xml:space="preserve">Gianelli Presley</t>
  </si>
  <si>
    <t xml:space="preserve">Hi, my name is Gianelli Presley, and I live in Atlanta and I also work in Atlanta. And I understand that there's a call and a vote on the next council meeting to defund the police. I think that's absolutely ridiculous. And if that happens, then I know that my business as well as my residency will have to be terminated in the city of Atlanta because I will not feel safe. I work late hours I go in early hours and having to go through the city in the middle of the night or even during the day, is just ridiculous to not have any safety for the residents and the people who work there and the businesses. So I'm hoping that this is not going to be voted into effect. And if there if you have any questions or if you wish to contact me, my number is 678-468-9115. Again, my name is Gianelli Presley and I do not vote down on the defund the police action. Thank you.</t>
  </si>
  <si>
    <t xml:space="preserve">VoiceMessage (21)</t>
  </si>
  <si>
    <t xml:space="preserve">Beth Hornsby</t>
  </si>
  <si>
    <t xml:space="preserve">Yeah. My name is Beth Hornsby. I'm a resident of Atlanta. And I stand with the law enforcement in the eight council members who are fighting to battle to keep our students safe. I'm 65 years old, and I had never, ever had a gun. But I feel like I'm having to get a gun just to protect myself. I'm a widow. I live in a house by myself and are insecure. I am really scared of what y'all might do to these police departments. We need our police very bad. We need more police because you're just letting our streets run wild. I am totally against everything going on right now. Thank you.</t>
  </si>
  <si>
    <t xml:space="preserve">VoiceMessage (22)</t>
  </si>
  <si>
    <t xml:space="preserve">Atlanta city council members, I am calling in support of the Atlanta police force and funding them appropriately. I want to thank the eight members of council who voted yes to continue to fund the department because it speaks to your integrity and promise to keep your word. I especially want to thank Councilmember bond, you really were wonderful in your support of police officers. I urge and implore the city council members to also familiarize yourself with the rigorous training that officers go through. In doing this I urge you to go on a ride along with different officers in different shifts and different zones. Take the time to see how many calls an officer respond to you in one hour. In addition to that, I urge you to go through the use of force simulator and document your own results so that we as the public can see how you yourself react to split second decisions. It is mind boggling to me how Councilmember brown feels that he the youngest, most inexperienced, and also the loudest member of council feels that he represents so many people in Atlanta, when data clearly shows that he only received 500 votes in a city of 500,000 people. We need wisdom, not emotional inexperience, Mr. Brown. defunding police will increase crime. It already has. From May 31 to June 20 75 people have been shot in the city of Atlanta last year during this exact time span. There were 35 if this isn't a wake up call that we need police then I don't know what it is. Thank you.</t>
  </si>
  <si>
    <t xml:space="preserve">VoiceMessage (23)</t>
  </si>
  <si>
    <t xml:space="preserve">Stacy Scott Shelton</t>
  </si>
  <si>
    <t xml:space="preserve">Hi. My name is Stacy Scott Shelton, and I'm a resident in the city of Atlanta. I would like to explain that I do not support defunding the police. We have so many problems in the city, and I think this is a bad move. Hope everyone take this in consideration because we're fighting an alarming rate of crime and we need to support our police officers.</t>
  </si>
  <si>
    <t xml:space="preserve">VoiceMessage (24)</t>
  </si>
  <si>
    <t xml:space="preserve">Eric Shumwell</t>
  </si>
  <si>
    <t xml:space="preserve">suburbs</t>
  </si>
  <si>
    <t xml:space="preserve">My name is Eric shum well, or a 4434185 foreigners myself. We live in the suburbs. But we historically have enjoyed going into Midtown and downtown. And we also put on two huge, huge two rather large conferences a year hand in Atlanta. We don't go anywhere else. However, if you didn't fund the police, we won't be coming there to spend money on food and shopping or change sites. And we'll have to take her conferences elsewhere. Probably Cobb County. So all right. You know, the murder rate has quadrupled in the last three weeks. What's up with that?</t>
  </si>
  <si>
    <t xml:space="preserve">VoiceMessage (25)</t>
  </si>
  <si>
    <t xml:space="preserve">Allison Ellens</t>
  </si>
  <si>
    <t xml:space="preserve">Georgia</t>
  </si>
  <si>
    <t xml:space="preserve">My name is Allison Ellen's I live in Georgia. I've lived in Atlanta, Georgia all my life. I back the police are 100% the two that are there. Don't be bullied by the eight. It's not fair. It's not fair. take back our country. Get your backbone back. Trump 2020. Stand up for Atlanta. Stand up for who's protected you guys. It's not fair. You're leaving them hanging. You're leaving Damn hanging back the blue. They don't get paid near what they deserve, nor do they get the respect they deserve. And I'm sick and tired of hearing about Black Lives Matter. All lives matter and especially cops Lives Matter. Thank you. My phone number is 770-710-2224 Come on council members, the ones that got it right, stand up to the ones that don't stand for something or you'll fall for anything. God bless you and have a great day. And I'm proud to be an American that Donald Trump runs and Jesus Christ. Thank you. Please get a backbone and fund the police cars when they come for your kids and your family. You're going to be calling the police. Thank you. Have a nice day.</t>
  </si>
  <si>
    <t xml:space="preserve">VoiceMessage (26)</t>
  </si>
  <si>
    <t xml:space="preserve">Kristin Stockdale</t>
  </si>
  <si>
    <t xml:space="preserve">Hi, my name is Kristen Stockdale, and I wanted to talk on the defense of the police. I just want whomever is taking notes to make my voice very clear. I am a event coordinator that does two large events in the city of Atlanta, and I will not be doing them. If we are defunded any further. I respect our mayor very much, and I understand her points of view. However, on this, I do not think this is a wise choice and I do not stand with her for allowing our police chief to step down. Our police officers need anything more training, and if you defund them, you cannot hire enough and they will all be overworked. And if you think that now is an issue Wait until we do not have any police to that are in the place we do have are tired and angry, and so on. This is just a perpetuating. This just continues a cycle. And it is not, in my opinion, a smart move at all. Training would be a better option which requires money. More staff and proper hiring requires more money. That is where more money needs to be put perhaps instead of defunding maybe we allocate funds that are currently there. But I will be moving my events from Atlanta Atlanta is one of the most dangerous places to be and</t>
  </si>
  <si>
    <t xml:space="preserve">VoiceMessage (27)</t>
  </si>
  <si>
    <t xml:space="preserve">Sharon Brady</t>
  </si>
  <si>
    <t xml:space="preserve">Sharon Brady's please do not vote to defund the police. We need the police badly. Thank you.</t>
  </si>
  <si>
    <t xml:space="preserve">VoiceMessage (28)</t>
  </si>
  <si>
    <t xml:space="preserve">Anne Shunova</t>
  </si>
  <si>
    <t xml:space="preserve">Buckhead</t>
  </si>
  <si>
    <t xml:space="preserve">Normandy Drive</t>
  </si>
  <si>
    <t xml:space="preserve">Hi, my name is Anne shunova. I live on Normandy drive. in Buckhead, and I just wanted to express my opinion on defunding the police, I am not in favor of defunding the police. They're here to protect us. They need more resources, not fewer. How to handle specific criminal situations is a different story. That's about training, but the police need money. They have a very hard job, a very dangerous job. And the less money they get, the more criminals take advantage of the citizens of Atlanta. So please do not be fun to police increase their funding and make their pay higher so that they won't leave and good to Cobb County and elsewhere where they get paid more and have less dangerous work. Thank you very much.</t>
  </si>
  <si>
    <t xml:space="preserve">VoiceMessage (29)</t>
  </si>
  <si>
    <t xml:space="preserve">Nancy Drummond</t>
  </si>
  <si>
    <t xml:space="preserve">My name is Nancy Drummond. I have lived in the city of Atlanta for three Yours. Not too long after I moved into the city limits, I was attacked in my driveway by what we think was a gang member who was trying to steal my car. It's a wonder they didn't kill me. And so the police were responsive. But of course, no one was ever found. I do not understand why we think we should defund the police. And then the only thing standing in the way of the majority of these criminals thinking that they can get away with things. We've seen things go from bad to worse in the last, what two weeks, and we want to have a knee jerk reaction and just defund the police. That is the most asinine thing that I can think of that would be what needs to be done. Think about it, review what we're doing. It's not just the police. It's it goes all the way back to how children are taught. If we want to do that, let's go back to the schools. Let's go back to increasing parental programs, something that defunding The police is the wrong thing to do. And what I think you're going to see is the people that are supporting the city in this county Because I'm about to put my house on the market and then back to Florida. Thank you.</t>
  </si>
  <si>
    <t xml:space="preserve">VoiceMessage (30)</t>
  </si>
  <si>
    <t xml:space="preserve">Patrick Holder</t>
  </si>
  <si>
    <t xml:space="preserve">Fulton</t>
  </si>
  <si>
    <t xml:space="preserve">Hi, this is Patrick holder, resident Fulton County, City of Atlanta. And I was just calling to voice my opinion about regarding the funding of the police department. I'm totally against it. And I think most people in the city of Atlanta are against it. So I'm just one voice. But hopefully, you'll take that as a against defunding the place is not a good idea. And any rational person in this city does not want less policing. So we want bad cops off the force, of course, and good cops to remain on and good policing. And we want to continue to have those brave men service and we appreciate all the work they do. So please do not defund defund the Atlanta police department. Thank you very much.</t>
  </si>
  <si>
    <t xml:space="preserve">VoiceMessage (31)</t>
  </si>
  <si>
    <t xml:space="preserve">Lisa Sandusky</t>
  </si>
  <si>
    <t xml:space="preserve">Hi, this is Lisa Sandusky, born in 1966. Here in Atlanta, Georgia. Born and raised here, this is my city that I love. And I hate to see the direction we're going in. I stand behind the black and blue I stand behind the police. I stand for Atlanta, and I really hope you do as well. We we elected you into these positions, please stand up for us. This is not okay. The riots are not okay. If I went anywhere, and I was destructive to any personal property or person I would fully anticipate being arrested. This is not okay that they're getting away with this. The crime is is getting out of hand. Linux is getting out of hand with their crime there before this even broke out. So we knew stronger police presence. We need to not defund them. We need to not dismantle them. What we need is to stand behind them. We need to stand up for what's right and what Wrong. I don't care if you're Democrat or Republican, it doesn't matter. We all know right from wrong, and we need to stand up for what's right. This is at a hand. This is Alex Jr. So let's all get crazy. Let's not. Let's use our brains. Let's use your common sense. Please stand behind our black and blue. I have a 23 year old daughter who works near Linux, or probably will end up having to find a new position somewhere outside the city. If, if we continue in this direction. I have a son who goes to Georgia Tech, working on his master's if he continues, if it opens back up right now he's online, but if it continues, you'll have to stay on line. Please stand behind our black and booth. Please stand up for America. Please stand up for it. Hi, this is Lisa Sandusky Born in 1966. Here in Atlanta, Georgia. Born and raised. This is a city I love and I'm second to see that it's going in the direction it's going. Our crime rate is getting out of hand the violence</t>
  </si>
  <si>
    <t xml:space="preserve">VoiceMessage (32)</t>
  </si>
  <si>
    <t xml:space="preserve">Hi, this is Lisa Sandusky. I was born in 1966. Here in Atlanta, Georgia born and raised, this is a city I love. I hate to see what's happened to it. We're heading into a very dangerous and violent city. It's not okay it's not acceptable. It's not what we the people want. We the People want law and order we fully anticipate that we should have law and order. We voted y'all into Council and into office and and you need to stand up for the people which right? We all know what's right and wrong, whether we're Democratic or Republican, it should not matter. We know what's right and wrong and that's what we need to do. I stand behind the black and blue. I do not wish for any disk disk funding or any dismantling whatsoever. The black and blue we need actually more of a stronger police presence. Obviously our cities getting out of control. I have a daughter 23 working at Linux, or Mac or Linux. She very might be looking for a place to work. The son who was getting his master's at Georgia Tech. It's online right now, but when they open back up, does he want to go there? I don't know. We don't. We don't want to feel like we're not safe in our city. This is a beautiful city and I hate to see it go in the direction it's going. Please stand up for Atlanta. Please stand up and behind the black and blue. Help us make this city. A beautiful and great place to live. Thank you.</t>
  </si>
  <si>
    <t xml:space="preserve">VoiceMessage (33)</t>
  </si>
  <si>
    <t xml:space="preserve">Yes, good afternoon. This is Kristin Stockdale. And I wanted to make sure that my voice is heard for against the defunding of our police. I do several events within the downtown Atlanta area inside the perimeter, and I will discontinue going at this time. I do not go into downtown because I am scared for my life. Because the city is not taking good care of me and protects me as a citizen, I will therefore booth my events outside of the city of Atlanta. If this defunding nonsense is not halted, there are several solutions that do not require my safety to be at risk. I do believe that you are all you all are intelligent folks. I hire Atlanta PD for additional safety, especially in the deeper downtown parts of Atlanta. Because the city is not able to provide enough safety that I have to as a citizen, hire my own safety attendants. So as you know, I am against the defunding of the police and I do believe in more training and better hiring tactics as a solution. Taking my away from public safety is not intelligent. It is just perpetuating a terrible circle of violence and creating anarchy. And if you allow that to happen if you allow the enemy to win. That is what you are doing right now. Sorry, that's a little clunky.</t>
  </si>
  <si>
    <t xml:space="preserve">VoiceMessage (34)</t>
  </si>
  <si>
    <t xml:space="preserve">Lisa Knock</t>
  </si>
  <si>
    <t xml:space="preserve">Pharr Road</t>
  </si>
  <si>
    <t xml:space="preserve">My name is Lisa knock. I live at 250 far road in the city of Atlanta. And I'm highly concerned with the safety inside the city limit. We need more money for more police and better education as the police. Not the funding of the police. Please keep the safety of all citizens in mind. Thank you so much.</t>
  </si>
  <si>
    <t xml:space="preserve">VoiceMessage (35)</t>
  </si>
  <si>
    <t xml:space="preserve">Robert Davis</t>
  </si>
  <si>
    <t xml:space="preserve">Hello, my name is Robert Davis and I'm a resident of Fulton County, Georgia. First I want to comment on the Fulton County DA Paul Howard's press conference where he charged police officer Garrett Roth with murder. Two weeks prior he is on record saying that a taser is a deadly weapon. At his press conference, he accused the police officers of shooting race Shar Brooks in the back verbally slurring him, kicking him standing on him and delaying medical treatment. He provided a still photo but no video clip to support his absurd claims. I have watched all the videos and there is no evidence of these accusations. Yes, he shot Brooks in the back. When you're running from and firing on the police with a deadly weapon you did not run backwards offer so Ralph returned fire when fired upon and he was well within his rights and doing so. In addition, he also said that Brooks was calm and respectful for over 41 minutes and that he was even jovial as if somehow this excuse his behavior. punching police officers stealing their weapons and firing at a police officer. This is a travesty of justice in da Paul Howard should be removed from office. Also want to comment on the patently absurd idea of defunding the police. It is hard to believe that I'm even having to comment on such an ignorant stupid idea. I am not interested in having public safety compromised in the process of appeasing to the extreme left insanity. Please do not entertain this rampant stupidity. You are better than that.</t>
  </si>
  <si>
    <t xml:space="preserve">VoiceMessage (36)</t>
  </si>
  <si>
    <t xml:space="preserve">Jason Huddleston</t>
  </si>
  <si>
    <t xml:space="preserve">This is Jason Huddleston. I'm a resident of Atlanta and I stand with law enforcement and the eight council members who are being heroes and trying to keep police on our streets and keep us safe. It is redundant even not even think about the funding the police are you serious? Is that even? You're really talking about this is ludicrous. There's no reason to defund the police because they're protecting themselves against criminals who are attacking them. Be real, and use your brain for a little bit. This is ridiculous.</t>
  </si>
  <si>
    <t xml:space="preserve">VoiceMessage (37)</t>
  </si>
  <si>
    <t xml:space="preserve">VoiceMessage (38)</t>
  </si>
  <si>
    <t xml:space="preserve">January Howard</t>
  </si>
  <si>
    <t xml:space="preserve">Midtown</t>
  </si>
  <si>
    <t xml:space="preserve">Hello, my name is January Howard. I live in Midtown. I've lived in Atlanta off and on for 15 years, and I absolutely love the city, or I used to. I used to love the city when I felt safe. I used to love the city when we could go to church. I used to love the city when I felt like our government was actually for us and now I'm terrified and heartbroken. I'm heartbroken because I see small businesses burned to the ground. I'm heartbroken because our leadership is dividing us. Instead of bringing us together. I'm heartbroken because our police force is being attacked. I am absolutely against police brutality. But a police force is needed and how are we going to be fund? An already underfunded for? Our officers are being attacked in the streets. And our government is not supporting them. And terrified to even I've been staying in Alabama with my family because I don't feel safe. I don't feel safe because you guys are allowing rioters to burn our amazing city down. Atlanta is so special. We've worked so hard to be that awesome melting pot of a city. For you guys that are wavering. Please do not take any money away from those who protect Again, for those of you who are wavering, please do not take any money away from those who protect us. And please step up and start acting like the amazing city Atlanta is in build a bridge instead of Bernie.</t>
  </si>
  <si>
    <t xml:space="preserve">VoiceMessage (39)</t>
  </si>
  <si>
    <t xml:space="preserve">Olga Rose</t>
  </si>
  <si>
    <t xml:space="preserve">My name is Olga rose. I'm a resident of Atlanta. I stand with law enforcement and the eight council members who are fighting the battle to keep our city safe. I cannot believe that there are seven accounts for members that are that have voted to defund the police. That is shocking to me in a city that now has the crime that it currently has. The funding police will increase violent crime and it's going to decrease our family safety. It is frightening. I live in Buckhead and it's frightening to drive around and see what is happening. Please vote to increase funds for law enforcement And know that there are many of us that stand with law enforcement to try to keep our city safe. Thank you.</t>
  </si>
  <si>
    <t xml:space="preserve">VoiceMessage (40)</t>
  </si>
  <si>
    <t xml:space="preserve">Margo Berry</t>
  </si>
  <si>
    <t xml:space="preserve">This is Margo Berry. And I'm calling to first thank all the council members who stood strong, not to defund police. That is such a knee jerk, immature reaction to events that are going on. Yes, we need to assess the situation and police training and whether how which placement to keep and not to keep but we do not need to go out the baby with the bathwater. I think we are doing a huge disservice to the citizens to the taxpayers, to a community to Georgia to the future. businesses will not want to come and settle here. They do not think there's not gonna be protections for their employees. I want to thank again the city council. members who are not in favor of defunding police that is a knee jerk, again, immature reaction to events that have happened. We need to have discussion and dialogue and perhaps retraining and revisiting the issue. Thank you city council members who still support our police. We will be lucky if we have men who are women who will want to be policemen much longer. Thank you so much. Hi.</t>
  </si>
  <si>
    <t xml:space="preserve">VoiceMessage (41)</t>
  </si>
  <si>
    <t xml:space="preserve">Holly Sims</t>
  </si>
  <si>
    <t xml:space="preserve">Garden Hills</t>
  </si>
  <si>
    <t xml:space="preserve">My name is Holly Sims. I'm a fifth generation resident of Atlanta. I'm calling to leave a message to say that I stand with law enforcement and behind the eight council members who are fighting daily to try to keep the city state. defunding police is only going to increase violent crime. I have had three murders adjacent to my neighborhood in garden hills, which is also one block from a school we have numerous constant Car break ins. Our homes are broken into constantly and the final straw for me personally, was my son mugged and beaten over the head for his iPhone simply for standing on Piedmont. Do you know that if the city does not get a handle on the crime, your tax base is going to go away because our property values are declining, and every single moment, so please stand with the residents of Atlanta, not the people outside of the city, stand with us who live here who are tired who are fed up and want things to change. Thank you for those who have voted not to defund them.</t>
  </si>
  <si>
    <t xml:space="preserve">VoiceMessage (42)</t>
  </si>
  <si>
    <t xml:space="preserve">Tom Rawls</t>
  </si>
  <si>
    <t xml:space="preserve">My name is Tom Rawls. I'm a longtime resident of Atlanta. I'm calling to oppose effort to defund the Atlanta police department. I think that's a crazy idea. And you should stand up and not put up with it. That we need the police be safe. I don't want I live in a town where I don't feel safe. If you look at the Camden New Jersey experiment that was so successful, they increased police presence on the streets, they increase the funding. They didn't fund defund the police. They did lose some funding around, but they increase the overall budget. They increase the number of officers on the street and it takes money to do that. Don't be foolish. Don't make our city less safe. We will vote you out if you did. You do we will not stand for that. Be strong and support the police and support the community. That's it.</t>
  </si>
  <si>
    <t xml:space="preserve">VoiceMessage (43)</t>
  </si>
  <si>
    <t xml:space="preserve">Wendy Bullet</t>
  </si>
  <si>
    <t xml:space="preserve">There's training My name is Wendy bullet and I am a resident Atlanta. And I wanted to call in because I stand with law enforcement and I fully support the eight council members who are fighting to battle to keep our city safe. Currently, only 500 people out of the 500,000 voted in the youngest, most inexperienced and a lot of member of District And what we need now is wisdom, experience and leadership and not emotional inexperience. The safety of our city is at hand and defunding The police will increase violent crime. As we're already seeing decreased Family Safety, decrease our property value caused businesses to flee the city reduce our overall tech base and to bring the community to a halt. Just to name a few things. Not to mention we're scared to go downtown. We're scared to drive on our city streets. And we're scared to even go get our groceries for fear of being stopped, harass, having our cars been being taken out of our cars and has been violence against us and against our vehicles simply for for driving through our city and nothing more. Please, please support to keep law enforcement in instated and do not defund the police. This will not go well for our city. This is not The way to solve things and this all is doing is creating even more fear in our residence and I personally am very scared to even go into our own city right now. Please keep the funding for the police.</t>
  </si>
  <si>
    <t xml:space="preserve">VoiceMessage (44)</t>
  </si>
  <si>
    <t xml:space="preserve">Michael McBride</t>
  </si>
  <si>
    <t xml:space="preserve">My name is Michael McBride. I'm calling in reference to your defund the APD. That is a bad idea. One, both know when you defund the police, you're going to have truckers who are not going to come into the area below. Your large stores that don't get alerted and not go back up. The local will not have a place to go to shop. That is my feelings on this new taper. You're going to skyrocket your crime. Have a good day.</t>
  </si>
  <si>
    <t xml:space="preserve">VoiceMessage (45)</t>
  </si>
  <si>
    <t xml:space="preserve">Margaret Scholtes</t>
  </si>
  <si>
    <t xml:space="preserve">This is Margaret scholtes. I live in the city of Atlanta and I'm calling to express concern about this vote that is happening tomorrow on defunding the Atlanta City Police. I would like to stand in solidarity with the eight council members who who are in support of our law, law enforcement. I have always been pleased with the service that I've received and the protection I've received from the city of Atlanta, law enforcement officers. I am in favor of any any changes that need to be made after extensive studies and research has been done. Or I'm in favor of, of looking into this issue, of course, but not just a knee jerk reaction of defunding the police, just because those that are yelling the loudest are getting the most attention right now. There are plenty people that do not want this to happen. I think that the city of Atlanta would be in jeopardy of having homeowners move outside the city if they do not feel safe and protected if there are not any police officers, and that would greatly impact the funding of the city tax funding. I'm not interested in living in a place that does not have police and where the public safety is compromised. I'm not interested in having my property values decreased. And for businesses to leave the city because they do not feel safe and protected and supported. I think the tax base would be dramatically compromised. And so I would like to express my concern for the state funding and and let the council members know that I am not at all in support of it. Thank you very much for your time.</t>
  </si>
  <si>
    <t xml:space="preserve">VoiceMessage (46)</t>
  </si>
  <si>
    <t xml:space="preserve">Gayle McLean</t>
  </si>
  <si>
    <t xml:space="preserve">My name is Gayle McLean and I did not believe you may be found the police department Once separation you try to control what happens in Atlanta as it is now what is going to help you better be when there's not the cops of job. You take counsel people may get your shit get a Bentley don't have it together ever need to get rid of your mayor. Goodbye. Oh, oh. Oh</t>
  </si>
  <si>
    <t xml:space="preserve">VoiceMessage (47)</t>
  </si>
  <si>
    <t xml:space="preserve">Pamela Waller</t>
  </si>
  <si>
    <t xml:space="preserve">hi, my name is Pamela Waller I'm calling the city council and asking you to protect protect our citizens and protect our city and do not defund our law enforcement because we need them rioter and terrorists have taken over our city and nobody is doing anything about it. And I want y'all to uphold our law and protect our citizens. So we can go in our city of Atlanta, our beautiful city again and not have to worry about protesters and terrorist This has gotten ridiculous. And I'm just concerned that our city council cannot follow the law and do something about it. It's heartbreaking.</t>
  </si>
  <si>
    <t xml:space="preserve">VoiceMessage (48)</t>
  </si>
  <si>
    <t xml:space="preserve">Very hook up Buckhead calling to object to the daily encounters we have in this area. With thugs and criminals, carjacking, filling out versus shooting around us happened around us. requests that to keep the police who are funded and let them continue. Let them do their work and don't tie their hands. Allow them to back down these people and put and keep them in jail, particularly the many many repeat offenders that are just flat out. Thank you.</t>
  </si>
  <si>
    <t xml:space="preserve">VoiceMessage (49)</t>
  </si>
  <si>
    <t xml:space="preserve">Rosa Ramsay</t>
  </si>
  <si>
    <t xml:space="preserve">Hi, this is Rosa Ramsay and in I have section eight. I am calling to say that I think it's an awful idea to defund phone, the police. It will lead to more petty crimes. And more curious comes without waste, you do a great job. I know of three people, three people who were robbed within the last 24 hours, and another one was robbed last week. And these are all in areas that are generally very intense. As I know, it'll be hard to stop with the political winds, mail. And although there are lots of changes that need to be made, this is not one of them. Tony Evans is big on saying that we need security You need to work together. And believe that's completely right. Thank you very much for being strong and not voting for the defunding of our police and our protection as a Atlanta native for 60 years. a horrible idea and will ruin the city.</t>
  </si>
  <si>
    <t xml:space="preserve">VoiceMessage (50)</t>
  </si>
  <si>
    <t xml:space="preserve">John Siler</t>
  </si>
  <si>
    <t xml:space="preserve">This is a john Siler, I'm calling to request that Council. Please continue to support our police department and not the fund the police without a rational well thought out, plan to redistribute some assets. Right now. We need police presence in Atlanta. I think they're an essential part of our community and do a great job and calling to support the police department and ask that you not be fund the police. Thank you.</t>
  </si>
  <si>
    <t xml:space="preserve">VoiceMessage (51)</t>
  </si>
  <si>
    <t xml:space="preserve">Molly Weddington</t>
  </si>
  <si>
    <t xml:space="preserve">My name is Molly Weddington, and I live in district eight And I am highly against a funding the police. I think that they should have extensive studies and thoughtful discussion before any such decision should ever be made. And also I feel that doing so could potentially decrease public safety, decrease property value chase business of the City of Sydney and dramatically, potentially decrease the tax base. I trust that you will take this into consideration. And, again, I am very much against defunding the police. Thank you very much.</t>
  </si>
  <si>
    <t xml:space="preserve">VoiceMessage (52)</t>
  </si>
  <si>
    <t xml:space="preserve">David Johnson</t>
  </si>
  <si>
    <t xml:space="preserve">While I was David Johnson, I'm a resident of Atlanta family, law enforcement and eight council members who are fighting the battle to keep our city safe. You have two minutes a little passionate message the other day. I've been up in Atlanta for 60 years. He'd be fun deploy to my problem on your hands. We make this season Atlanta pool department, so you won't mabo there, keep them funded. Thank you.</t>
  </si>
  <si>
    <t xml:space="preserve">VoiceMessage (53)</t>
  </si>
  <si>
    <t xml:space="preserve">john</t>
  </si>
  <si>
    <t xml:space="preserve">Hi, this is Christine Carson. I would like to support the police in any way that I can. They are a valuable asset to our community. And I'm very, very against defunding any part of their budget. We need them so desperately. Please, please know that we do not want to defund the police. Thank you.</t>
  </si>
  <si>
    <t xml:space="preserve">VoiceMessage (54)</t>
  </si>
  <si>
    <t xml:space="preserve">This is Jodi and Diane McGrew. We're in district eight. And we would like to make the comment that we are totally against the funding the police. We support the eight council members who stood stood against it. And we think that there needs to be a lot more discussion and that we are just bowing to a lot of current pressures and making a mistake and not doing anything to keep our city safe are probably property values will decrease and our tax base will move out of the city This cannot happen. Thank you.</t>
  </si>
  <si>
    <t xml:space="preserve">VoiceMessage (55)</t>
  </si>
  <si>
    <t xml:space="preserve">Hi, this is Spencer Pryor and I'm calling on behalf of my wife, myself and my wife, Elizabeth Pryor. We're calling to let you know that we strongly support the eight council members who stood in support of our law enforcement. Any changes regarding our police policies in Atlanta and need to be made after there's extensive study and thoughtful discussion. Last minute decisions and knee jerk reactions are unwise and will have many unintended consequences. And finally, defunding the police will decrease public safety, decrease our property values chase businesses, including mine out of the city, and dramatically decrease the city's tax base. So my wife and I appreciate your public service and we strongly urge you not to defund the police. Thank you,</t>
  </si>
  <si>
    <t xml:space="preserve">VoiceMessage (56)</t>
  </si>
  <si>
    <t xml:space="preserve">Jason McBride. So as I understand it, we got some council members attempting to defund the Atlanta police department. I cannot begin to describe how stupid that is. So I'll say like, Oh, go on out. And that's a horrible bad vision. The only thing I can surmise is that we get some people there that are thinking a little bit extra off the top and what they're supposed to be. I know how this game is played. I don't appreciate you frank with the lives and the safety of the citizens of Atlanta at risk, because you guys want to play politics. I don't know if you know this, but the silent majority will blow you out. not happy with this. You guys want to play politics is going to end bad for you on election day. That is by no means a threat. That means that my vote will go to someone else. And the people that I knows both will go to someone, someone else. Stop playing politics, do your job and serve the people of Atlanta like you're supposed to.</t>
  </si>
  <si>
    <t xml:space="preserve">VoiceMessage (57)</t>
  </si>
  <si>
    <t xml:space="preserve">Yes, this is Teresa Gibson. I'm calling to request that you vote not to defund our police. They are the only thing that stands between us and the criminals and the thugs that are rampaging through Atlanta and our streets and into our neighborhoods. It is terrifying. And I cannot believe that we are only one vote away in your committee to the funding the only thing that stands between us And the sucks. And if this happens, you can bet there will be vigilante justice, because people have had enough of our streets, our shopping centers, our buildings, and now our monuments being torn up by people that are doing nothing, because they hate who we are, and they hate America. Please, please, please, for the city of Atlanta for the people of Atlanta, do not allow this to happen. We need our police.</t>
  </si>
  <si>
    <t xml:space="preserve">VoiceMessage (58)</t>
  </si>
  <si>
    <t xml:space="preserve">Yes, my name is Joseph Galloway and I'm calling in reference to the vote to defund the police monitor standing is that it's already been voted on several times. And it seems silly to continue to vote until you get your way. For those on the city council that are determined to defund the police. Think about one thing, think about several things. Who is going to be there to defend the children that are being abused who is going to defend the women that are being abused? I believe the funding the police will affect the poor, far greater than it will. The ones that are more fluent in the city. I feel like it's a horrible, horrible idea to defund the police. You promised in their raises. They've been depending on those raises and waiting on those raises. We're going to lose our police department. We're going to lose our leadership. If you defund the police and did not give them their raises. Thank you,</t>
  </si>
  <si>
    <t xml:space="preserve">VoiceMessage (59)</t>
  </si>
  <si>
    <t xml:space="preserve">Martha holder, do not defund the police. We need law and order in our city.</t>
  </si>
  <si>
    <t xml:space="preserve">VoiceMessage (60)</t>
  </si>
  <si>
    <t xml:space="preserve">Well, thank you for having this in our having our ability to call in on this. I hope that our leaders are like a lot of pips to step up and do the things that you're supposed to do. We have thugs running all over the city. We had been perceived as threatening people. Guns, but breaking in buildings breaking in storefronts houses, this is unbelievable. Anybody would even consider. Consider the funding of the police. That's the last, the last frontier that we have the very last. I can't believe it please do not defund the police Matter of fact, you should increase it. So and let them learn to do the things they need to do without worrying about it. Thank you. I didn't tell you my name is john Gibson. By the way, john gets some things by</t>
  </si>
  <si>
    <t xml:space="preserve">VoiceMessage (61)</t>
  </si>
  <si>
    <t xml:space="preserve">it. This is Jason Thomas. I work and live in the city of Atlanta. And this is directed towards the seventh we're trying to reduce the size of law enforcement to reduce their budget. Number one I'm in support of the eight are standing in defense of law enforcement and public safety. But AJC did an article. It says the exchange was surreal assign that the wheels may be falling off Public Safety and Atlanta. Fittingly, it happened Monday during the city council Public Safety Committee hearing as public members as council members and interim police chief Rodney Bryant are grappling with the unrest plaguing the city council member Antonio Brown who represents the district and also was trying to defund the police. Just he lives with his with his areas just west of downtown was grappling with getting ready to speak in a virtual meeting. When he told the chief I was just notified there was a young man who was shot and killed at 377 West Chester Boulevard. Can you get a unit out there? He's been on the ground and there's no police who have come yet. He's dead already. He's on the ground and the residents have put a cheat over him and the police will still haven't arrived. It sounds like Afghanistan. Can you please come and pick up the body. But there's more on June 13 and angry protester milled around the South Atlanta Wendy's The day after Rashad Brooks was shot in the parking lot by cop and an hours before the restaurant was burned down. There was a while shootout in the Edgewood neighborhood in East Atlanta. Five people were wounded and two were killed. Residents responded hearing perhaps 40 gunshots. Earlier this month the owner of a bar in the popular Edgewood Avenue nightlife district posted a photo online of the business's windows smashed by bullets. They said they left they felt unsafe and were closing their business until the city gets there. We need to defend our law enforcement we need to support them. We don't need to defund them. We need to increase the amount of money that we put into investing in them. The funding is going to get us more violent crime, reduce our tax base, lower our property values.</t>
  </si>
  <si>
    <t xml:space="preserve">VoiceMessage (62)</t>
  </si>
  <si>
    <t xml:space="preserve">Yes, I'm calling ahead of the July 6. City Council meeting. I want to express my support for the eight council members who stood in support of law enforcement. I want to say that I think any quick and hasty decision to defund the police Not only is irresponsible, but also economically It is harmful to the city of Atlanta. I don't know where a business would want to move its headquarters where there's no security or police, not to mention all of the sporting events we try to host here. It would be a shame to lose that and I think knee jerk reactions around defunding the police need to be paused. I support those eight council members and hope they will continue to stand strong.</t>
  </si>
  <si>
    <t xml:space="preserve">VoiceMessage (63)</t>
  </si>
  <si>
    <t xml:space="preserve">This is Susan Mason. I am a taxpayer and district eight. I am a strong supporter of our Atlanta City Police. I am appalled by any actions or recommendations by the City Council to just find out police a place our heroes, they protect us they keep us safe. They keep the people who need to be kept safe, safe. I think finding them will be a major mistake and I I'm calling to voice my support at a place and to voice my disapproval of any attempt to defund Atlanta place. Again, my name is Susan Mesa, I'm a member of District eight. And I appreciate your consideration. Thank you.</t>
  </si>
  <si>
    <t xml:space="preserve">VoiceMessage (64)</t>
  </si>
  <si>
    <t xml:space="preserve">Buckhead/Brookhaven</t>
  </si>
  <si>
    <t xml:space="preserve">This is Jodi Selby. I am a homeowner in the city of Atlanta in the Buckhead Brookhaven area. I have lived in this area for 32 years. And over the past three to five months, I have never seen the city in such a case of disarray. We need the police. We do not need to defund the police or put the money in another area. We need more policemen. We need to give them all of their powers back including the right to speak on social media or to the media and not have their voices put down by the mayor. I encourage each and every one of you to vote to fully fund the police department and give them all the raises that they need. The city has gone completely out of control. People are afraid to leave their houses. They let gangs have 1612 year olds on the corner of every major intersection abusing people. And part of this is because the police are no longer allowed to do their job. So I encourage you to find your voice. grow a pair and vote to keep funding our police. Thank you.</t>
  </si>
  <si>
    <t xml:space="preserve">VoiceMessage (65)</t>
  </si>
  <si>
    <t xml:space="preserve">My name is Paula Hawkins. I am a resident of Atlanta. I work in the city of Atlanta. I stand with law enforcement and the eight council members who are fighting the battle to keep our city state the defunding The police will only increase Violent crime. We are already seeing a decrease in our family's safety, a decrease in our property values and our businesses are fleeing the city. I stand with our police and law enforcement.</t>
  </si>
  <si>
    <t xml:space="preserve">VoiceMessage (66)</t>
  </si>
  <si>
    <t xml:space="preserve">This book unicorn sank to the civil well accounts when they needs the back there police force much more than they have. And quick turn in your head when you get these and Tifa protesters walking the streets. Thank you.</t>
  </si>
  <si>
    <t xml:space="preserve">VoiceMessage (67)</t>
  </si>
  <si>
    <t xml:space="preserve">You are not too honored to serve me if you're trying to defund the police. I would like to ask cancel person Brown. I didn't take it. Who is going to answer the phone call when somebody is being abused? Who is going to who's going to come and And help is going to help when there is a traffic accident. He's gonna hate when people are flying down the highway breaking speed limits, driving drunk and and hating other vehicles. You know the police are are a precious commodity in in our city. And it is just sad to say that you want to deep on the police. I don't know if you've noticed, but New York that hasn't worked well for them or Seattle. So I would hope that Atlanta would have a little bit more sense. Why don't you try some reforms instead of hating on the police. That's all I have to say. Good day.</t>
  </si>
  <si>
    <t xml:space="preserve">VoiceMessage (68)</t>
  </si>
  <si>
    <t xml:space="preserve">My name is john Pope. And I've got to say the idea of defunding the Atlanta police department is absolutely insane. Two things will happen. Crime will spike as it has done in the other cities where the same thing is done. But more importantly, do you really think we'll be able to recruit good young officers to come to the Atlanta police department? I don't think so. Secondarily, I know for an absolute back, we've already lost officers to the surrounding police districts who will benefit from this absolutely stupid idea of defunding the police department. I would respectfully ask that you look to the ones that voted for the funding, reconsider their boats and realize what an idiotic thing they're doing. Also, I will absolutely assure you that my representative, if they do both, they find the place whoever and I'm sure there will be somebody that will run against them based on this as a platform I will absolutely financially support them. Thank you very much.</t>
  </si>
  <si>
    <t xml:space="preserve">VoiceMessage (69)</t>
  </si>
  <si>
    <t xml:space="preserve">Yeah, I'm Mike keen and zone five, police zone five and a resident of Atlanta for 25 years. The current language I hear going on or out to fund the police is absolutely insane and will only further divide the city and drive your law abiding citizens out. I have been here for 25 years and have enjoyed Atlanta very much. But the current condition, current climate has been second guessing my stay here and moving back to Florida. You need to seriously consider the repercussions of defunding the police in way shape or form. These men and women have been left and hung out to dry by our current leaders. And the city council needs to support the men and women that work in the police and first responders today Otherwise is disingenuous to the people and the taxpayers that lanta and if you do continue to down this path and do indeed defund the police, then you need to be ready for a mass exodus from the city, which will affect not only the tax rates, but all the booming business that goes on the city. We are watching and we will see who votes what and see who needs to go. Thanks. And you find the police is ridiculous.</t>
  </si>
  <si>
    <t xml:space="preserve">VoiceMessage (70)</t>
  </si>
  <si>
    <t xml:space="preserve">Good morning. My name's Norman Miller. I'm in the eighth district. I understand that you're thinking about defunding the police. If y'all vote to defund the police. People gonna abandon all these condos that are high rise condos being built in the city. property values would go away down, businesses will leave and I don't believe that More conventions will be coming to the city of Atlanta if you do that, all of which means a dramatic reduction in revenues to the city of Atlanta. And so I believe all those things will happen. If there's a vote to defund the police. I think this is a huge mistake, and I hope you all will reconsider the murder or at least postpone the vote and study it further. Thank you for taking my comment.</t>
  </si>
  <si>
    <t xml:space="preserve">VoiceMessage (71)</t>
  </si>
  <si>
    <t xml:space="preserve">My name is john Wallace. I think defunding The police is a terrible idea. I think the it will weaken the public security, and it can only cause problems in the long run. Just want to call and said the idea of defunding The place is just a terrible, terrible idea. Thank you.</t>
  </si>
  <si>
    <t xml:space="preserve">VoiceMessage (72)</t>
  </si>
  <si>
    <t xml:space="preserve">My name is Hilary Gault. I am a resident of Atlanta, Georgia living in zone two currently. I want to thank you all so much for your serious considerations and for asking for public feedback. I think that we're treading on some very, very dangerous lines that I really want to make sure you guys are considering the potential unintended consequences. I am very concerned about the lack of respect that I am seeing across the board. That includes amongst my white wealthy neighbors, and my concern is that by defunding the police, you've put people in a position where they're going to be hiring more private security, they're going to be more likely to arm themselves and consider vigilante justice. Their means and I fear that this city is going to end up really big trouble unless we maintain law and order through our systems and the funding that system right now I understand we've already lost 35 police officers have called 911 I love 911 I want 911 to be available when there is a problem because my personal protection is not something I planned on undertaking and it's certainly not something that I am funding right now. Um, I we've got problems. Yes, we need to solve them. Yes. But making an emotional rash decision without considering unintended consequences. is doing Atlanta. Black residents are any favor. I want to see my neighbors starting to shoot when they shouldn't shoot. Thank you.</t>
  </si>
  <si>
    <t xml:space="preserve">VoiceMessage (73)</t>
  </si>
  <si>
    <t xml:space="preserve">Good morning. My name is Margaret Smith. I live in Buckhead and Of course I have grave concerns about all this talk about defunding our police department. I absolutely do not support it. I think it's the worst idea ever. And I just wanted to make my voice known. Again, my name is Margaret Smith and I live in Buckhead. My number is 404-429-9113. Thank you.</t>
  </si>
  <si>
    <t xml:space="preserve">VoiceMessage (74)</t>
  </si>
  <si>
    <t xml:space="preserve">Yes. Hi, my name is Leilani Otto and I'll leave on 1615 more smell. And I'm completely against the funding the police. We have seen an increase in crime, and it's getting ridiculous. We pay crazy amount of taxes and we need our police force. And whites frankly, we challenged the inexperienced people in the council that is voting against having a police force that would be good for this city. Thank you.</t>
  </si>
  <si>
    <t xml:space="preserve">VoiceMessage (75)</t>
  </si>
  <si>
    <t xml:space="preserve">Northwest</t>
  </si>
  <si>
    <t xml:space="preserve">Hi, my name is john Barry. Live in northwest Atlanta, I want to put in my opinion that we should not be fund the police. I think actually the opposite should be true we should increase funds of the police this we cannot have this unlawful unlawfulness going around when the real leaders to step up and state the real data, not this emotional video random is it's all just Bs, state to data, get the data from the police you have it. It does not it does not reflect poorly on our police department. Overall they do a great job. Justice is always served if they do something wrong. Thank you.</t>
  </si>
  <si>
    <t xml:space="preserve">VoiceMessage (76)</t>
  </si>
  <si>
    <t xml:space="preserve">Hi, my name is Melissa markdown and I'm a resident of Atlanta. I want to let be known that I stand with law enforcement and eight council members who are fighting the battle, keep our city safe. defunding The police is going to increase violent crime as we're already seeing increased Family Safety and our property values. Businesses are going to flee the city and reduce overall tax base and brings you the investments to a halt just to name a few. If you could please consider this message very heartfelt. defunding The police is not the answer. Thank you.</t>
  </si>
  <si>
    <t xml:space="preserve">VoiceMessage (77)</t>
  </si>
  <si>
    <t xml:space="preserve">Hi, I am voting not to the fund the police as because of crime in Atlanta has gone through the roof already and no one no mayor is responding to anything. Over the last two days. We've had 75 people shot 72 car stolen. looters at the shops of Buckhead and all over borrowed this is insane if you think it's a good idea to defund the police.</t>
  </si>
  <si>
    <t xml:space="preserve">VoiceMessage (78)</t>
  </si>
  <si>
    <t xml:space="preserve">Yes, this is Amber blanston. I live in Atlanta in district eight. And I'm calling regarding the city council meetings about the amendment to defund the police. We feel strongly that we do not support this. We do support the eight council members who stood in support of our law enforcement. We think that defunding the police will decrease public safety, decrease property value and chase businesses out of the city and it will dramatically decrease the tax base. We had an incident happened in our neighborhood just a couple of nights ago. were very concerned about the new protocols that allowed the police officer or that did not allow the police officer to pull over the suspect who had put a gun in the face of one of our neighbors. We are concerned and we do not support defunding the Police. Thank you.</t>
  </si>
  <si>
    <t xml:space="preserve">VoiceMessage (79)</t>
  </si>
  <si>
    <t xml:space="preserve">Hello, this is Patricia in men calling. I'm a resident of zone two police department in Atlanta. I'm calling to voice my concerns about defunding the police. crime in Atlanta is out of control already. property values are dropping. There's talk of people not paying their property taxes because we're not getting what we pay for. Please, please, please stay strong. Do not defund our police. Don't let our city go in the trash. Thank you.</t>
  </si>
  <si>
    <t xml:space="preserve">VoiceMessage (80)</t>
  </si>
  <si>
    <t xml:space="preserve">Hi, this is Ross pounders. I've lived in Atlanta for 23 years. And referring to the aspect of defunding the police. I do not agree with that whatsoever. I think that decreasing the funding for police department will decrease property value. Business owners will be very scared to do business And will actually decrease the tax base. This aspect is is very frightening coming from, you know, we've heard a lot in government not to make quick reactions to actually have studies and make full responses and accurate responses. And I think doing something out of a whim has never ever or rarely turned out to be great. And coming from something that's very fresh and new. We need to educate ourselves on this with reform, not with defunding, if not more and more funding to be able to educate not only the officers but also the public as well, of how to not only the officers reactions, but ours as well. So I really do not agree with the aspect of defunding the police department. I am a 23 year old individual I'm 23 years old, and I cannot tell you the countless amount of times in my 23 years that an officer either federal, state and door municipality have come into my aid Both needing to teach me a lesson and also to help me when I'm when I needed some help. So I really, really believe that we really need to stay funding this police force as a young citizen of the great city of Atlanta, Georgia. Thank you so much and God bless.</t>
  </si>
  <si>
    <t xml:space="preserve">VoiceMessage (81)</t>
  </si>
  <si>
    <t xml:space="preserve">My name is Andrew Craig and I support the police. And I do not want to defund anything and if anything, we ought to increase funding for police. Thank you.</t>
  </si>
  <si>
    <t xml:space="preserve">VoiceMessage (82)</t>
  </si>
  <si>
    <t xml:space="preserve">Good afternoon. This is Jay Ferguson. I live in district three. I'm calling in support of the council members who also support law enforcement. I my thought is that changes to law enforcement and funding for law enforcement should only Be made after a very extensive studies and thoughtful debate and discussions occur as opposed to a very quick decision that's made without proper studies and research conducted. I am very, very concerned that defunding Atlanta's police will decrease public safety, decreased property values for those who live in the impacted area, and would have an adverse impact and effect on businesses in the city as well. Thank you for your consideration of my comments. And Have a good afternoon. Bye.</t>
  </si>
  <si>
    <t xml:space="preserve">VoiceMessage (83)</t>
  </si>
  <si>
    <t xml:space="preserve">This is Eric Schoenberg. Do not defund the police don't defund the police. Thank you.</t>
  </si>
  <si>
    <t xml:space="preserve">VoiceMessage (84)</t>
  </si>
  <si>
    <t xml:space="preserve">Hi, my name is Elizabeth Pryor. I'm in district eight. I am very against defunding police. I'm very scared to have the funding of the police. I feel unsafe. It'll decrease our safety. We live in district eight. I'm worried about our property value, and in general just afraid. We support the eight council members who stood in support of our law enforcement and will continue to do so please do not allow them to defund the police. If they do so I will leave Atlanta. Thank you.</t>
  </si>
  <si>
    <t xml:space="preserve">VoiceMessage (85)</t>
  </si>
  <si>
    <t xml:space="preserve">Hello, my name is Rob Armstrong. I'm a city of Atlanta resident and taxpayer. I live in district seven represented by Howard Shook. I understand that there's going to be another vote taken on an amended resolution for the reimagine ation of the police department otherwise known as defunding the APD. This is being pushed through by Antonio brown and For I understand it was voted down once before by eight very brave council members, in my opinion, who have the wisdom and common sense to understand that Atlanta is already in a very tough position with staffing at very much have a low and morale being a low, low point as well. The funding the police is a terrible idea crime is not going to take a vacation. While these social programs are figured out, Atlanta is not Mayberry. I want you to understand that Atlanta is a very complex city, and can be a very dangerous place as we see on the nightly news daily. And I'll think it really all you have to do is watch the news and watch the escalations in violence and shootings that have occurred. I find it ironic that Antonio Brown was the Councilman calling the APD to ask for a dead body to be removed from his district Street. And a police officer had not showed up yet. And that's with the funding that we already have. How do you think that's going to work when you go to defund the APD hope that the same eight stands strong and defeat this amendment? Thank you.</t>
  </si>
  <si>
    <t xml:space="preserve">VoiceMessage (86)</t>
  </si>
  <si>
    <t xml:space="preserve">This is Kendrick Williams. I just wanted to say that definitely support the eight council members who stood in support of our law enforcement. We do not. I strongly believe that we should not defund the police. Defunding the police will decrease public safety decrease property value. It's actually very, very concerning and very, very scary. I highly support our Atlanta police men they have put themselves in harm's way repeatedly and I am very concerned citizen that within We would not back the police up, you know, for protecting our citizens. So I just wanted to say that and if any, you know, decisions need to be made, I think they need to make, have thoughtful consideration and extensive study before making them. Appreciate it. Thank you very much.</t>
  </si>
  <si>
    <t xml:space="preserve">VoiceMessage (88)</t>
  </si>
  <si>
    <t xml:space="preserve">My name is Suzanne Purcell and I'm a resident of the city of Atlanta and district nine. I'm calling to say that I stand with and support our brave law enforcement in the city of Atlanta. I also support and appreciate the eight council members including mine, who are fighting to keep our city safe, support our law enforcement and voted against the ordinance to withhold 73 million of the Atlanta police department's budget. The funding police will increase violent crime which we're already seeing decrease safety in the community which we're already seeing. decrease our property values caused by businesses and residents to flee the city and reduce our overall tax base. Many of the seven who supported this ordinance to the fund the police are the youngest and most inexperienced on the city council. Any changing changes to funding need to be done after extensive studies and thoughtful discussion, we don't need knee jerk reactions. Again, I support and appreciate the eight council member members who voted against this ordinance. Stay strong. Don't let the threats and bullying by many who don't even live in the state. Sway your vote. Thank you.</t>
  </si>
  <si>
    <t xml:space="preserve">VoiceMessage (89)</t>
  </si>
  <si>
    <t xml:space="preserve">Is Michael Dell any citizen of Atlanta for the message to the city council imploring you to not remove funding from the police department at a time when we need to keep this?</t>
  </si>
  <si>
    <t xml:space="preserve">VoiceMessage (90)</t>
  </si>
  <si>
    <t xml:space="preserve">Hi, my name is Amanda Coleman. I'm part of District eight. I want to call and express my great support for the eight council middle council members who stood in support of our law enforcement. I do not want to defund the police. I think any changes that you would make needs to be done after there's been extensive studies and thoughtful discussion and that has not yet been done. Last minute decisions and knee jerk reactions are not wise and they usually have lots of unintended consequences. If you defund the police, that will decrease public safety, decreased property value, decreased income, so city of Atlanta, it'll cause businesses to leave and you will have a much lower tax base. I stand in support of jp melda kite, my representatives and all those who voted to keep the police. They are intricate part tents. They have not been allowed to do their job. There's been a lot have horrible crime in our city. And I've heard lots of people, you know wanting to move their businesses away from Atlanta and leave the city. And I know you don't want that. Thank you so much.</t>
  </si>
  <si>
    <t xml:space="preserve">Hi, my name is Amanda Coleman. I'm part of District eight. I want to call and express my great support for the eight council middle council members who stood in support of our law enforcement. I do not want to defund the police. I think any changes that you would make needs to be done after there's been extensive studies and thoughtful discussion and that has not yet been done. Last minute decisions and knee jerk reactions are not wise and they usually have lots of unintended consequences. If you defund the police, that will decrease public safety, decreased property value, decreased income, so city of Atlanta, it'll cause businesses to leave and you will have a much lower tax base. I stand in support of JP Matzigkeit, my representatives and all those who voted to keep the police. They are intricate part tents. They have not been allowed to do their job. There's been a lot have horrible crime in our city. And I've heard lots of people, you know wanting to move their businesses away from Atlanta and leave the city. And I know you don't want that. Thank you so much.</t>
  </si>
  <si>
    <t xml:space="preserve">VoiceMessage (91)</t>
  </si>
  <si>
    <t xml:space="preserve">Bohler Court NW</t>
  </si>
  <si>
    <t xml:space="preserve">I encouraging the council to please continue to fund the police department at full budget. I am not in favor of the defund the police at all. I think in the name of public safety, we need the police that we do have, if not more, so I favor funding the police. My name is Arnold dill 1304. bowler court, Northwest Atlanta. 30327. lived in the city for almost 50 years.</t>
  </si>
  <si>
    <t xml:space="preserve">VoiceMessage (92)</t>
  </si>
  <si>
    <t xml:space="preserve">Hello, my name is Janelle Barnett and I am a resident of Atlanta. I stand with law enforcement and the eight council members who are fighting the battle to keep our city safe. Reducing the funding of police of our Police Force is a horrible idea as we've seen crime, including shootings and murders skyrocket over the past few weeks with officers calling in sick because they're scared for their lives. I want my taxpayer dollars together protecting our study. And the key to that is maintaining police funding funding. Thank you.</t>
  </si>
  <si>
    <t xml:space="preserve">VoiceMessage (93)</t>
  </si>
  <si>
    <t xml:space="preserve">Richard Morgan residences in Atlanta, in the bucket community, hoping that city council does not vote to defund the police. We need to spend more time and study this action before it's put to a vote I would highly recommend to put more time and effort into studying the repercussions of defunding and which support more time but the funding anytime in the near future is not the right answer. Thank you.</t>
  </si>
  <si>
    <t xml:space="preserve">VoiceMessage (94)</t>
  </si>
  <si>
    <t xml:space="preserve">Peachtree Battle Avenue NW</t>
  </si>
  <si>
    <t xml:space="preserve">Hi, this is Melinda Wilson. I'm calling from 650 Peachtree battle Avenue Northwest Atlanta 303 to seven, that's district eight and I am calling in support of the Atlanta police department and in support of those eight council members who voted against defunding the police. I don't believe that any changes should be made at this point until there's been no study and discussion. Defunding the place is going to do nothing but increase crime and increase the vulnerability of the good citizens of Atlanta, as well as property value and chasing businesses away. So I am not in favor of defunding the place and I appreciate those council members who voted against this. Thanks so much.</t>
  </si>
  <si>
    <t xml:space="preserve">VoiceMessage (95)</t>
  </si>
  <si>
    <t xml:space="preserve">Hello, my name is Patrick King, and I'm a red didn't have the city of Atlanta and I wanted to implore the council not to defund the police stand with law enforcement and the council members who are fighting to keep our city safe. And I fear that if the police are defunded, not only will we have businesses and talented people, no longer willing to support our city, but in fact that we will have existing businesses and people who could have prospects other where other other cities leave our city. So, again, ask the council, please do not defund our police department. Thank you.</t>
  </si>
  <si>
    <t xml:space="preserve">VoiceMessage (96)</t>
  </si>
  <si>
    <t xml:space="preserve">Hi, this is Mary Elizabeth elenberg. I'm in district six, and I'm calling to let you know that I support the eight council members who stood in support of our law enforcement. I support our law enforcement and any changes made in our law enforcement needs to be done after accident. of studies and certainly thoughtful discussion. Last minute decisions and knee jerk reactions are unwise, and will have many unintended consequences. defunding The police will decrease public safety, they'll decrease property value, they'll chase businesses out of the city and dramatically decrease the tax base. I'm also a licensed real estate broker in the state of Georgia and have been for over the last 15 years. And I've seen over 122 houses hit the market for sale in my district in the last 14 days. I live in district six. And I would like to strongly strongly in court purge you to support our law enforcement. Thank you.</t>
  </si>
  <si>
    <t xml:space="preserve">VoiceMessage (97)</t>
  </si>
  <si>
    <t xml:space="preserve">Hi, my name is Anne Matthews. I am calling and support of the city councilman This shows to the not to defund the Atlanta police department. I'm in full support of our police officers that put their necks on the line every day. I respect the city council. I respect the police officers. And I ask that we all respect one another. The anarchy that would ensue from not having police is not the kind of city that I want to live in. And I've lived my whole entire life here. Appreciate giving me an opportunity to state my opinion that I am in support of the eight community council members who have voted to keep the police and keep their funding. Thank you.</t>
  </si>
  <si>
    <t xml:space="preserve">VoiceMessage (98)</t>
  </si>
  <si>
    <t xml:space="preserve">This is Mildred Smith. I live in district eight and Fulton County and I am calling to express my concern and why we should definitely not defund the police. I support the eight council members who stood in support of our wonderful law enforcement and any changes may need to be done only after extensive studies and thoughtful discussion have been completed. Because last minute decisions and knee jerk reactions are unwise and will have many unintended consequences. If you defund the police, it will decrease our public safety it will decrease property values. It will change businesses out of the city and it will dramatically decrease the tax base. Please do not do this. Thank you.</t>
  </si>
  <si>
    <t xml:space="preserve">VoiceMessage (99)</t>
  </si>
  <si>
    <t xml:space="preserve">My name is Penny LeClaire. I'm a proud atlantan we've I've always loved Atlanta. We moved here 10 years ago to this area. I want to ask Support. I do not want the bill passed to defund the police. I want to call in support of the members of the council that are trying to block defunding the police. It's very important. I do not want our city to look like Minneapolis, or to be unsafe for us to come in to visit as we do frequently. Thank you very much.</t>
  </si>
  <si>
    <t xml:space="preserve">VoiceMessage (100)</t>
  </si>
  <si>
    <t xml:space="preserve">James Richter. Ric HDR. I live in district eight. I'm calling regarding the amendment to the fund police. I want to say that I think we should not defund. I think that I support the council members who have already stood in support of our law enforcement. I think if we do make changes, it needs to be very well thought out as opposed to a quick reaction. I think that our police are honorable and provide safety. And that safety provides not only an environment that I want to live in, but also improves our property values and provides for businesses. And anything that we do to defund the police and to order them not to do their jobs is short sighted and a bad choice. Thank you.</t>
  </si>
  <si>
    <t xml:space="preserve">VoiceMessage - 2020-07-03T144148.705</t>
  </si>
  <si>
    <t xml:space="preserve">My name is Karen has done I'm calling as a concerned citizen of the city of Atlanta, where I've lived for almost five decades. And I'm very concerned about the possibility of defunding our police department. And I am calling to voice my opinion about that. I would hope that you would highly reconsider and not fund not defund the police department. I know there's many council members that are leaning that way. Ridiculous, stupid and apps salutely unbelievable. Thank you.</t>
  </si>
  <si>
    <t xml:space="preserve">VoiceMessage - 2020-07-03T144152.061</t>
  </si>
  <si>
    <t xml:space="preserve">This is Denise Nyberg. Please, please, please show me that you are in fact honored to serve me by not voting to defund the police. Please do not defund the police. Thank you.</t>
  </si>
  <si>
    <t xml:space="preserve">VoiceMessage - 2020-07-03T144156.371</t>
  </si>
  <si>
    <t xml:space="preserve">Club Valley Drive</t>
  </si>
  <si>
    <t xml:space="preserve">Hi, this is Jane Reid said well at 4620 Club Valley drive Atlanta 30319. I'm calling in concern about upcoming boats to this gun, the Atlanta police. I think we can all get behind studies on the use of police force, and how it should best be structured but we can't do an automatic the funding of the place without understanding what are the better options and so forth. So please consider The, for the upcoming bet we need to keep law and order and for citizens sake. Thank you.</t>
  </si>
  <si>
    <t xml:space="preserve">VoiceMessage - 2020-07-03T144202.300</t>
  </si>
  <si>
    <t xml:space="preserve">Hello, my name is Alex and I'm a resident of Atlanta. I want you to know that I stand with law enforcement and the eight council members who are fighting the battle to keep our city safe. We are in a real crisis in Atlanta and our police have never felt so demoralized. And I'm very concerned. I am a gravy train doctor who is taking care of some of the poorest in our city. And I feel like I'm in a unique position to understand that the poorest in our cities suffer more than anyone. And if you continue with this push too deep on the police. It's going to be the poorest in our city that suffer. It's always that way and they are the ones that are not protected. Yes, we invoke cat I live in Buckhead. We are definitely overrun with crime right now. leads are not able to respond to 911 calls most of the time the 911 calls are not even being answered. I know this myself, because my car was attacked at the intersection of Peachtree and Linux road. The young children running just in and out of traffic. It's a tremendous danger. I'm a pediatrician and I am so concerned about those children and who was behind putting them out there. I don't think it's just some entrepreneurial spirit. I believe that there are more evil motivations behind what those kids are doing and I think it's adults that are pulling the strings there. Nevertheless, simply tell me that they are not allowed to respond. I appreciate you listening. And please, please don't be on the Blaze.</t>
  </si>
  <si>
    <t xml:space="preserve">VoiceMessage - 2020-07-03T144206.865</t>
  </si>
  <si>
    <t xml:space="preserve">My name is Mitzi Lau. I am a 30 As a 30 year resident of Atlanta, and Stanford Law Enforcement and eight council members who are fighting the battle to keep our city safe. I do not want the city of Atlanta and the City Council to vote to defund police. It will only increase violent crime as we've already seen. It will decrease every family's safety in our city or decrease our property values caused businesses to leave and reduce your overall tax base. We need to keep the police in force and we need to back them up and protect them because they are the ones that protect us in the end. So please, do not defund the police department. It would be absurd and it it will cost the city invaluable resources. So again, please do not defund the police. And again, my name is Mitzi Lau and a 30 year resident of city of La Thank you.</t>
  </si>
  <si>
    <t xml:space="preserve">VoiceMessage - 2020-07-03T144210.884</t>
  </si>
  <si>
    <t xml:space="preserve">Hi, my name is Mark Ruchi. I live in district eight. I'm calling to emphasize how strongly I feel that we should not defund our police department. I support the eight council members who support our law enforcement efforts. Any changes that need to be made ought to occur only after extensive studies and lengthy discussions. Quick knee jerk decisions and reactions are not wise at all and will often have unintended consequences. defunding The police will decrease public safety, property values and threaten businesses in our city. Thank you very much.</t>
  </si>
  <si>
    <t xml:space="preserve">VoiceMessage - 2020-07-03T144214.138</t>
  </si>
  <si>
    <t xml:space="preserve">Yes, my name is change grace, and we just like to make a few comments about the vote to be taken on July 6 to about different The police. I mean, there are a lot of positive things that we can do in the city. But we don't need to be voting this soon on defunding the police maybe we can vote on a study and have some dialogue on the matter involving everybody and then make a decision. Let's just not go off and make decisions that we might be sure we made. I just, I just don't I don't see why we would want to do something like that. Anyway. My advice would be to support the council members who currently stand in support of our law enforcement officers. Thanks for listening. Thank you so much.</t>
  </si>
  <si>
    <t xml:space="preserve">VoiceMessage - 2020-07-03T144217.574</t>
  </si>
  <si>
    <t xml:space="preserve">The money Miss Scott. Akers, I live in the Buckhead section of Atlanta and I was calling to just to ask the commission the please not deep on the police department. I'm afraid that it would be very unwise to do so. And I can assure you that many of the people in Buckhead would be would not feel good about paying their real estate taxes. If they're not getting the security of the police. And we would appreciate you not be funding the police department and not encourage the commission to reject that idea. Thank you very much.</t>
  </si>
  <si>
    <t xml:space="preserve">VoiceMessage - 2020-07-03T144221.619</t>
  </si>
  <si>
    <t xml:space="preserve">towing</t>
  </si>
  <si>
    <t xml:space="preserve">Yes, this Sheila Cavett, I was wondering if my daughter is going out of town, and she needs to park a vehicle at my location here in Midtown, where her car gets towed it I don't want him to get towed. So that's my concern. My number is 470 by 057144 Thank you and I would for someone to come back. I guess I'll keep digging for more information to actually speak to who dabbles in the sector nowadays.</t>
  </si>
  <si>
    <t xml:space="preserve">VoiceMessage - 2020-07-03T144224.565</t>
  </si>
  <si>
    <t xml:space="preserve">Pine Hills, Buckhead</t>
  </si>
  <si>
    <t xml:space="preserve">Hi, my name is Kevin Williams. I live in Pine hills and Boquete go 303 to four. It's calling to voice my support for the city council members who voted against the funding of the police. I would encourage you all to take your time before you making any such drastic taking any such drastic actions and the actions that may be taking need to be thoughtful, well thought out actions. to reform anything to do with our police. The funding our police did nothing besides create chaos, decrease our safety. Drive businesses out of our city drive people out of our city decreasing our price. values. We need our police. And for any of you to make a decision so quickly, without thought like it was going on in New York, we need our police. So I would encourage you all to think about that. Without a police. I just purchased a nice home in Buckhead without police. I'm moving. My tax dollars are gone. I pay $10,000 a year and just in taxes on property taxes. I'm out of here. Now, so I would very much encourage you all to think about what these eight city council members that have voted against it, standing up for our rights as citizens. We are the silent majority. We support the blue line, we support our police. Thank you for considering my, my my thoughts. Thank you.</t>
  </si>
  <si>
    <t xml:space="preserve">VoiceMessage - 2020-07-03T144534.022</t>
  </si>
  <si>
    <t xml:space="preserve">Hi, my name is Matthew Dolan. I'm resident of Atlanta and I stand with law enforcement and the eight council members who are fighting the battle to keep our city safe. Do not feel that this is the time to defund the police. It is a dangerous slope. And I think that if we go down that road and we take away their ability to do their jobs, we will all be the poorer for it. And we'll be wondering about the chaos that we live. Please Please do not do this. Thank you.</t>
  </si>
  <si>
    <t xml:space="preserve">VoiceMessage - 2020-07-03T144538.270</t>
  </si>
  <si>
    <t xml:space="preserve">Hello, my name is Lynn riddle or DDL a. My husband john and i want to support the eight council members who support law enforcement and did not want to defund the police. This should not be done hastily. A decision like this nice extensive studies. I think decreased it'll decrease safety property value. Businesses laid and people will move, decreasing the tax base. Please do not defund the police. Thank you. We're in. We're in a district council at history.</t>
  </si>
  <si>
    <t xml:space="preserve">VoiceMessage - 2020-07-03T144541.415</t>
  </si>
  <si>
    <t xml:space="preserve">My name is Susan Virgin and I'm calling to support the eight council members who voted in favor of law and order in Atlanta. This is why we should not defund the police department and repeat not defund the police department. Defending police, I mean, defunding police will decrease public safety. It will decrease property values. It will chase businesses out of the city and keep businesses from coming and it will decrease the tax base. Please do not be fun. The police department. Thank you for your service and thank you for considering my message. Have a good day.</t>
  </si>
  <si>
    <t xml:space="preserve">VoiceMessage - 2020-07-03T144544.514</t>
  </si>
  <si>
    <t xml:space="preserve">Hi, my name is Reggie Provo. I am a resident of Atlanta. I stand with law enforcement and eight council members who are fighting the battle to keep our city safe. 40 hours out that over the only 500 people at a 500,000 burden you longest most inexperienced novice member of the Council into this position Antonio Brown, we need to wisdom and leadership, not emotional and experience. The seven council members ignoring the safety of 500,000. For the screens, a 500 will be voted out because their complete disregard for public safety. Defunding the police will increase violent crime. As we've already we already are seeing decrease our family safety, decrease our property values, cause division just deplete a city, reduce our overall tax base and bring communities and investments to a halt just to damage you. I definitely will support the police and stand with them. It is a safety issue with our community and with our neighborhoods, as we're already seeing black on black crimes, white on white crime, black on white crimes black on white, it's all over. We need to support our police defunding has gone to do nothing good for the city. Thank you</t>
  </si>
  <si>
    <t xml:space="preserve">VoiceMessage - 2020-07-03T144548.140</t>
  </si>
  <si>
    <t xml:space="preserve">This is Chris molar and I'm a resident of zone two. And I'm appalled to think the council is thinking of defunding $1 or the police budget. That's nonsense. It's idiotic. We cannot be following these radical communities, such as being done in New York, Seattle and the like. We're better than that. And we cannot I would not be fun the police who are obviously providing an invaluable service. A bad apple doesn't spoil the entirety of the police department. Let's be sensible.</t>
  </si>
  <si>
    <t xml:space="preserve">VoiceMessage - 2020-07-03T144551.425</t>
  </si>
  <si>
    <t xml:space="preserve">Hello. My name is Eva Whitaker, and I'm calling to voice my opinion about defunding the police. I absolutely do not believe that the police should be defunded. I do believe we need major structural changes and I do understand the rage, the outrage and the pain that a lot of incidents have caused in our community. However, to not have police protecting us looking out for us is crazy in my opinion and I will not feel comfortable going outside shopping or walking or anything if I don't feel like I would be able to call on a police officer in a time of need. Thank you very much.</t>
  </si>
  <si>
    <t xml:space="preserve">VoiceMessage - 2020-07-03T144555.148</t>
  </si>
  <si>
    <t xml:space="preserve">Yes, this is Lisa loudermilk to go in. I am calling I am district eight. And I'm calling to please ask that the council do not vote to be fund the police. I feel this will make our city very unsafe. People will move out of the city. businesses will leave our tax base will go down. This could be completely tragic for the whole city and everybody will feel very unsafe. It's dangerous people are taking up arms and defending themselves and their homes and it will turn the city into Warzone please do not vote to defund our police. We can do a very careful study and root out any police that are not worthy of the office. But so many policemen are nice, wonderful people and they have no other option but to leave the city and go to other places. This would be a tragedy. So please vote to keep our policeman funded. Thank you.</t>
  </si>
  <si>
    <t xml:space="preserve">VoiceMessage - 2020-07-03T144558.552</t>
  </si>
  <si>
    <t xml:space="preserve">This is Richard Maddox and my DD awakes, and I'm calling with a comment regarding the defunding of the police force. That is a very bad idea I have not bought and I want the council to not take the action to too deep on the police defunding lonely deep Safety not increases, it will have adverse effect on property values. It'll chase businesses out of our city and, in the long run, decrease our tax base where the criminals will even take more effect. I live in district eight, and I strongly oppose the idea of defunding the Atlanta police department. Please record this message with Mr. Mesolithic and, and other city council representatives. Thank you.</t>
  </si>
  <si>
    <t xml:space="preserve">VoiceMessage - 2020-07-03T144603.198</t>
  </si>
  <si>
    <t xml:space="preserve">Sweet Auburn</t>
  </si>
  <si>
    <t xml:space="preserve">Good evening. My name is Anthony Tyrone. JOHN. I live in the sweet Auburn area of downtown Atlanta. I've been here for about three years and I'm definitely against defunding the police. I believe that defunding the police is really bad in the sense that it won't provide it Yeah, yeah, just on a sliding scale.</t>
  </si>
  <si>
    <t xml:space="preserve">VoiceMessage - 2020-07-03T144607.987</t>
  </si>
  <si>
    <t xml:space="preserve">My name is john Walter, I would likely strongly recommend to the council, but they do not defund or reduce the budget of the Atlanta police force. Thanks for your consideration. JOHN Walton.</t>
  </si>
  <si>
    <t xml:space="preserve">VoiceMessage - 2020-07-03T144610.999</t>
  </si>
  <si>
    <t xml:space="preserve">Susan cotton. And I would like to say that I believe the police officers deserve more money than they make, and they deserve the respect of this city. Thank you, you.</t>
  </si>
  <si>
    <t xml:space="preserve">VoiceMessage - 2020-07-03T144614.455</t>
  </si>
  <si>
    <t xml:space="preserve">I'm in Atlanta resident. And I just felt very important to call in and just be heard on this issue. I feel as though there's a lot of divisive things going on right now. And what we really need to be doing is I'm just talking about defunding outright, is actually put things in place where officers, council members, the general public can come together and actually have meaningful dialogue, decided to try to defund the police and trying to hide away money in some secret account or separate account is all that's doing is taxing one half of the problem that while while we're trying to actually talk about doing this, how about we actually think about those reforms instead of just arguing about where money is placed. So please, bring us all together so we can all talk and all have our voices heard, so we can understand each other and everyone's position. Being a public servant, you're supposed to be neutral and detached. Let us all just be neutral and detached and coming together as one so we can make the city a better place. Thank you. Hi.</t>
  </si>
  <si>
    <t xml:space="preserve">VoiceMessage - 2020-07-03T144618.526</t>
  </si>
  <si>
    <t xml:space="preserve">My name is David Burke. I'm calling in reference to defunding the police. Why are we defunding the police? We need the police. Why don't we do something even better and defund the city council which is over waited? Why do we have 15 council members and one council president does Absolutely nothing except referee meeting. Why do we have three at large posts? How come other cities the same size? For example sacramento california only has seven council people. And we have 16 total. Why are we have such an inflated budget with these council members? it it's very annoying to spend all that money to get nothing. I mean, think it highway looks like bank at highway over the last 30 years and I've lived here. It's like a warzone. The rest of the rest of bank and highway and Joseph Lowery and English Avenue and candidates, they're still sell heroin 40 years down the road. I mean, why, why are we paying council members? Nothing's getting done. The major achievement over there has been the bridge that goes over North Side drag from North Side drag to Mercedes Benz. You call that a 15 or $16 million cheap when I call that garbage? Thank you.</t>
  </si>
  <si>
    <t xml:space="preserve">VoiceMessage - 2020-07-03T144622.106</t>
  </si>
  <si>
    <t xml:space="preserve">My name is Roland Jones. I'm calling for you guys not to defund the Atlanta police department.</t>
  </si>
  <si>
    <t xml:space="preserve">VoiceMessage - 2020-07-03T144625.983</t>
  </si>
  <si>
    <t xml:space="preserve">Hi, yes, my name is summer Benton. I actually work and I live both in the city of Atlanta. I actually live in district one. I just want to leave a message saying that I do not believe that the police should be defunded at all. If you look at the crime stats, now, they're off the charts. And that's because the officers don't feel that the citizens and the government have their back. And 99% of these officers work very, very hard to do an amazing job for us as our as citizens and I support them 100%. in any profession, you're going to have some bad apples, but I have had nothing but amazing dealings with the Atlanta police department and I am 100% against the funding them. I truly believe that if we do defund them, our crime will go up. businesses and tourism will go down. And I urge you to please do not defund the Atlanta police department. Thank you.</t>
  </si>
  <si>
    <t xml:space="preserve">VoiceMessage - 2020-07-03T144629.625</t>
  </si>
  <si>
    <t xml:space="preserve">Hello, Councilman. I am Blanche Holmes. I am a city of Atlanta employee. I'm calling because I think it would be a very drastic move to defund the police department. Yes, a lot of mistakes have been made on both the police as well as the civilians. But overall, we have some very good professional, God fearing police officers. Please think hard and long. If you choose to default on the phone, the police department at this time because it will have long difficulty and very bad precedent being set. Again, think it over real strongly. And may God bless you all with this most terrible time we're going through. Keep your mind focused and be as objective as you can and know is subjective to subject matter. And that is also affecting us emotionally because we have people's lives taken. Please think it over thoroughly and just implement guidelines that will help keep everybody in CIC as well as be able to see what's going on in a more transparent way. Have a blessed day. And thank you.</t>
  </si>
  <si>
    <t xml:space="preserve">VoiceMessage - 2020-07-03T144632.688</t>
  </si>
  <si>
    <t xml:space="preserve">My name is Evelyn shields. I live and work in the city of Atlanta. And I want to say that the finding the police will be the most counterproductive as the city council can do for the CD as well as the surrounding areas as well as the black population. Defundng the police will take away this disease which will harm jobs which will hurt livelihoods. Even for the police officer that you that want to be fun, it will hurt them as well. With no law enforcement, there will be no structure. Crime is already high in the city and crime will only continue to go up once there is a public display of the funding the police campaign, the funding the police is not what we should do. Instead, we should require better training for officers more community policing, more black and brown officers that want to do the right thing. So do not be found the police</t>
  </si>
  <si>
    <t xml:space="preserve">VoiceMessage - 2020-07-03T144636.342</t>
  </si>
  <si>
    <t xml:space="preserve">name. I'm in North America in our Allen I'm calling about and support Have the eight council members who stand in support of our law enforcement. They're not insane, stated that if it wants to decrease the funding that law officers they just out of touch with reality. Did Correction Law Enforcement, nothing more than mentioned the theory community making the big issue about the date Sunday. So I support a council members who stand in support of our lawn forcement. And please don't make any quick decisions just because it's quick, proper plan to do. Thank you, Bubba.</t>
  </si>
  <si>
    <t xml:space="preserve">VoiceMessage - 2020-07-03T144639.103</t>
  </si>
  <si>
    <t xml:space="preserve">airport</t>
  </si>
  <si>
    <t xml:space="preserve">my mama's boy, our cable and a half for eight kilometers. I've been there for three years. To move health care insurance to move the $600 for unemployment is not there a lot of film that will go hungry? Some people will not be able to feed a family. Some family will not be able to pay their rent. Keyshia Matt, Keisha Lance bottom we know you have the power to help us because the city of America has given millions of dollars to rent Relief Act directly and up to the other companies of airports. We invite you to come come stay with us. For Atlanta workers on July 18. At on brown Thank you have a voice.</t>
  </si>
  <si>
    <t xml:space="preserve">VoiceMessage - 2020-07-03T144642.529</t>
  </si>
  <si>
    <t xml:space="preserve">Jason traveling. I lived in work in Atlanta. I think it is crazy to defund the police. Sometimes my neighborhood sounds like a warzone with the guns being shot off. We may need more funding for more police, not less. Please stand your ground and do not give into the naive, misguided and inexperienced proposal of Councilman Brown. Thank you for your service and have a safe day.</t>
  </si>
  <si>
    <t xml:space="preserve">VoiceMessage - 2020-07-03T144646.262</t>
  </si>
  <si>
    <t xml:space="preserve">Good afternoon. My name is Adrian Goodwin. I'm a host at the Atlanta International Airport or a company called HMS. I've been with the airport for about four years now. I like to express my concerns when the $600 federal unemployment ends on July 31. The first sacrifice for me is something simple as a cell phone bill. I'm not quite here in Atlanta. I have a girlfriend as a smarter, working in something simple as my cell phone bill on our groceries for myself. Among other bills that I have to keep on and pay for to keep me going. Miss bottoms, we know you have the power to help us because the city of Atlanta has given millions of dollars for rent relief. Were the companies at the airport and we would like to invite you to come to conversate with us on July 10. Thank you and you have a great day.</t>
  </si>
  <si>
    <t xml:space="preserve">VoiceMessage - 2020-07-03T144650.045</t>
  </si>
  <si>
    <t xml:space="preserve">Hi, my name is Linda Harris. I work at the Lana Hartsfield Jackson airport for Aries. I've been there five years working in specialty stores as a clerk. To me losing my health insurance right now means my immediate issues as far as high blood pressure and arthritis. I'm gonna lose my medication on a daily basis so illnesses do not go away because my insurance is stopped when a $600 federal employment money ends on July 31. The first sacrifice I will have to make is my medication. mare but we know you have the power to help us because of city council. The city of Atlanta has given millions of dollars released to the companies at the airport. You are invited to come to a conversation with your airport workers on July 10. And round to start. Thank you and have a great day. Linda Harris eriko 678663507?</t>
  </si>
  <si>
    <t xml:space="preserve">VoiceMessage - 2020-07-03T144653.603</t>
  </si>
  <si>
    <t xml:space="preserve">Yes, my name is Thomas marinelle. My council woman representative is narrow and Archibald, and I'm calling to express my concern and my support or not defunding, please are making radical changes in place funding at this time. And my primary reason for that is I think that any decision like this should be more thought out and more provided and more opportunities for debate and understanding provided. I know that we have a lot of issues facing up facing us in social change. But I totally disagree with the idea of scapegoating. The poor. As far as funding issues, I think that we are all working together together to find other solutions. So I am in favor of not defunding the place. Okay. Thank you very much. Bye.</t>
  </si>
  <si>
    <t xml:space="preserve">VoiceMessage - 2020-07-03T144656.569</t>
  </si>
  <si>
    <t xml:space="preserve">Hi, my name is Julia Turner. I work at echo in Atlanta airport. I was there for five years. Losing my insurance, doing a pandemic is very frustrating, especially as I also get sick. I'll have to come up my pocket with my offer. There binos you know, you have the power to help us. I'm inviting you to go to a conversation with your co workers on good luck. Thank you. Have a great day.</t>
  </si>
  <si>
    <t xml:space="preserve">VoiceMessage - 2020-07-03T144700.417</t>
  </si>
  <si>
    <t xml:space="preserve">Hi, my name is Sherry. Lindy Howard chick is our representative. And I'm calling to state my absolute support for funding our police department. We Our family is horrified by the amount of crime The way it has escalated in the past few weeks. We are very invested in this community. We have three children and three different schools. I'm a teacher. We're members of a church in the area. But we are considering leaving because we are so discouraged by how violent and horrible the crime has been recently, and no one's even addressing it. I don't see Mayor bought, you know, bottoms addressing this on the news anywhere. The last thing we need is to defund our police now, y'all want to do something to help the homeless with a different program. I think that's fantastic. But our police need absolutely the best training the best pay so we can have the best candidate. Otherwise you're going to lose your tax paying everyday citizens who are just trying to go about their business. They're law abiding. Again, I absolutely support the eight councilmen who have To keep our please find at please can you to to do so as you voted originally. Thank you.</t>
  </si>
  <si>
    <t xml:space="preserve">VoiceMessage - 2020-07-03T144959.594</t>
  </si>
  <si>
    <t xml:space="preserve">Hello, my name is Jimmy sia Mowbray and I'm in fear of losing the $600 federal unemployment. Money is in July 31 of this year. And the first sacrifice I will have to make is I may not be able to pay my rent next month, I'll be able to buy groceries for me and my two children. So Mayor bottom we know you have all the power in your hands for this city to help us and Atlanta has given millions of dollars and it will be so these companies, big corporations, and pacifically at the airport and we are inviting you to come and have a conversation with us. Apa workers on July 12. Thank you all have a great day.</t>
  </si>
  <si>
    <t xml:space="preserve">VoiceMessage - 2020-07-03T145151.302</t>
  </si>
  <si>
    <t xml:space="preserve">Hello, my name is Stanley Thompson. And I am calling about the city council meeting July the sixth that is going to have a vote on an amendment to different weeks. And I want to say that I'm opposed to that. I think that I want to support the eight council members who stood in support of our law enforcement. Any changes that need to be made, they need extensive studies and thoughtful discussion before any actions were taken. Last minute decisions and new jerk reactions are unwise and will have many unintended consequences. defunding The police will decrease public safety, decrease property value, Chase business out of the citizens and dramatically increase the tax base. They're already substantial burden, my taxes as an area of this district seven where I live will is pays a disproportionate amount of the cost of operating the city. But we do not get the support that we pay for in in from from the city. So I would appreciate if you would take this into consideration vote and don't do pose. Thank you.</t>
  </si>
  <si>
    <t xml:space="preserve">VoiceMessage - 2020-07-03T145154.326</t>
  </si>
  <si>
    <t xml:space="preserve">Okay, good afternoon. This is Michael Kleinfeld. I'm an employee at the Atlanta airport with arms. I've been there for four years, and at this time, I'm afraid about losing my health insurance to a guy that needs my insurance. So if you will, please You have the power to help us. Because city of Atlanta gets you in the Dallas for the least, to the airport. So legally invites you for open conversation with airport employees on July 10. So Please join us. Thank you Have a good day.</t>
  </si>
  <si>
    <t xml:space="preserve">VoiceMessage - 2020-07-03T145157.443</t>
  </si>
  <si>
    <t xml:space="preserve">Yes, my name is Marie Mack Adam, and I live in the city of Atlanta Fulton County. And please, please do not vote to defund the police. This is just out of the question. I'm all for retraining, trying some new things, but please do not take away funding from our police force. I beg you. Thank you. That's my comment.</t>
  </si>
  <si>
    <t xml:space="preserve">VoiceMessage - 2020-07-03T145200.997</t>
  </si>
  <si>
    <t xml:space="preserve">Yes, good afternoon, Miss Keisha Lance. My name is Rodney watch. I work for Hartsfield Jackson airport. What you like here, I've been at the airport. The thing is, this pandemic is very scary. But as a joke for this bottom We have no insurance and the companies, one of the company, HMS host that got the bailout money for the release. They doing nothing for the employees, you know, and I'm a type two diabetic, you know, and I and I apologize for calling you you don't saying but this is very urgent, you know, because right now they're gonna they're not helping us with insurance. So a lot of work of set worked at Hartsfield Jackson, one of the biggest airports around is suffering with no health insurance. Miss Keisha Lance bottom on July the 10th. We're going to have a townhome meeting on zoom. And we're asking you, we're begging you to hear us because we really need to, because you have the power to make these companies that took that rent money went free to help the employees because we've made Hartsfield Jackson, whether it is it was the employee, it was the associate. It was In the company, it was the people that work public comparables. Were asking you at July 10, at 230, what you please be on the line with us just here on this bottom. We love you, I support you, but you have that power to make these company helps the employee. Thank you. You have a blessed day.</t>
  </si>
  <si>
    <t xml:space="preserve">VoiceMessage - 2020-07-03T145204.230</t>
  </si>
  <si>
    <t xml:space="preserve">Hi, my name is Michael speak wit. I am calling in regards to defunding the Atlanta police department. I've been a 20 year resident of the Atlanta city and for you to talk about defunding our police department, which is in dire need of training. They need equipment, and they need additional resources to get into this mob mentality to try to defund yourself. officers who put their lives on the line every single day. Just to make the masses happy, is absolutely disgusting. You all need to vote to fund our police department because our officers are some of the best in the country. And I have traveled my entire life. And all I want to see is our Atlanta police officers work with our community and to work with our politicians instead of y'all work in a park. Please do not be fun. The police department, please work with the police department and stop listening to this mob mentality. it's sickening. It's dividing. It is not helping us. Thank you. Y'all have a blessed day. Please please back. Our officers</t>
  </si>
  <si>
    <t xml:space="preserve">VoiceMessage - 2020-07-03T145207.248</t>
  </si>
  <si>
    <t xml:space="preserve">are you doing mailbox? My name is Simon cook at the airport I've been there for five years. I was losing my healthcare insurance right now means I have to make sacrifices. And these are my health care, all my bills. And once this $600 a week is unlimited you have sacrifice and we are so you will be posted mega talk about it and then at work just saying. Thank you once again. I like</t>
  </si>
  <si>
    <t xml:space="preserve">VoiceMessage - 2020-07-03T145210.421</t>
  </si>
  <si>
    <t xml:space="preserve">that afternoon. My name is Herbert Matthews. I am a Atlanta resident. I'm 26 years and I'm calling to voice my support for the eight city council members that voted Not to be found the Atlantic City Police Department. Any idea of defunding this form it will do nothing but lower the standard of living quality of life and pursuit of happiness of all citizens within the city of Atlanta. It also has the potential to lower property values and bring those into our city, who do wish to do nothing but create harm through damaged business, and ruin lives, any idea or any inclination of defunding the police department or hand counting them anyways, they cannot do their job not only responds it also risks the pursuit of happiness and ability to live comfortably and safely within the city of Atlanta. I implore all city commissioners, city council members, anyone within a position of power within the city to rethink any idea of defunding or allowing our police departments to not be supported in any way that they could not do their job. I also implore the city council members to take under consideration a vote of no confidence under the city of Atlanta Mayor Keisha Lance bottoms due to her complete disregard and abandonment of our city police officers and anyone in a position of power that thought otherwise, to keep them boarded. Thank you for your time. And thank you for your consideration on these matters.</t>
  </si>
  <si>
    <t xml:space="preserve">VoiceMessage - 2020-07-03T145213.135</t>
  </si>
  <si>
    <t xml:space="preserve">Defund Police (Amend Budget)</t>
  </si>
  <si>
    <t xml:space="preserve">My name is Ted cop and I work in live in the city of Atlanta and I do not stand with law enforcement. I really feel like there should be a defund of police so we can distribute those funds to the appropriate department. Again, I do not believe in police brutality or any quality or any citizen of the United States. I do not stand with law enforcement. Thank you</t>
  </si>
  <si>
    <t xml:space="preserve">VoiceMessage - 2020-07-03T145216.227</t>
  </si>
  <si>
    <t xml:space="preserve">can ask them afternoon. My name is Felicia machine. I work in the Put as a cook no I don't have any health care. I'm confused and I'm afraid I don't know what to do. But I'd like to actually assistand standing up Chinese companies we need our healthcare. There's so many of us that are a whole lot worse off shape denier. And I don't even know how to make without their health care, some on dialysis, some are chemo. Some has sickle cell. Holiday gonna even maintain</t>
  </si>
  <si>
    <t xml:space="preserve">VoiceMessage - 2020-07-03T145219.205</t>
  </si>
  <si>
    <t xml:space="preserve">Hey Miss Mayer, this is Rick van James. Work at the airport. Hartsfield Jackson and I would love to for you to come to our town hall meeting. Because we want to talk about our, our having our health insurance, keeping our health insurance in this country. Thank you.</t>
  </si>
  <si>
    <t xml:space="preserve">VoiceMessage - 2020-07-03T145222.069</t>
  </si>
  <si>
    <t xml:space="preserve">Hello, Mayor bottoms. My name is April Williams. I work for HMS host at the airport. I've been there for 17 years, and I'm calling on behalf of my main losing my health insurance benefit. Also, I'm calling about wanting to invite you to have a conversation with the airport workers on July 10. And thank you and you have a great day. Bye.</t>
  </si>
  <si>
    <t xml:space="preserve">VoiceMessage - 2020-07-03T145225.594</t>
  </si>
  <si>
    <t xml:space="preserve">Hello, my name is Corey Maisel. I work it for a summit. I work at HMS host in Atlanta airport. To me losing my health insurance right now means me not being able to go to the doctor when I need to be not being able to get my medication because I have asthma and I need to go to the doctor regularly. When or and also the $600 unemployment money is on July the first sacrifice I will have to make is I will not be able to pay my rent, because I will be only making so much I will not be I have two kids, meaning I will not be able to provide for them the way that I can. Mayor bottoms we know you have the power to help us with because the city of Atlanta has given millions of dollars of rent relief to pay companies at the airport. You're invited to come to a conversation with your airport workers on July 5. Thank you Have a great day.</t>
  </si>
  <si>
    <t xml:space="preserve">VoiceMessage - 2020-07-03T145229.001</t>
  </si>
  <si>
    <t xml:space="preserve">Good afternoon, Mayor bottoms. This is Ashley Williams. I have worked at your Atlanta airport for over nine years. I'm calling because when the $600 federal unemployment money ends on July 31. The first sacrifice that we'll have to make is deciding which essential bill will get paid and which one will not. Mayor bottoms we know you have the power to help us because the city of Atlanta has given millions of dollars of rent relief to the companies at the airport. You are invited to come to a conversation with your airport workers on July 10. Hope to see you there. Thank you and have a great day.</t>
  </si>
  <si>
    <t xml:space="preserve">VoiceMessage - 2020-07-03T145232.384</t>
  </si>
  <si>
    <t xml:space="preserve">There's a stand with law enforcement a council members who are fighting the battle to keep our city safe. Make no mistake those council members who learns polluted this funding, were ignoring the safety of the citizens of Atlanta and may be voted out of office once the citizens of Atlanta realized that they are no longer In the city they work analyzing the funding, the police will undoubtedly increase violent crime. property values will drop in the spirit of crime throughout the city will drive businesses to close and move outside of the city. Tourism in the city will also decrease. Let's face it, no one wants to invest in a city that is overrun with crime and demoralized police. officers will be ill equipped to deal with these challenges through the lack of funding and a lack of support from our elected officials. Let's not be swayed into making a knee jerk reaction because people are yelling to the fund the police. They want the city to cave in to their demands that the city can fall into. They don't want to live by the rules that were put in place to protect our citizens, children and property. This became very clear in the recent weeks of looting, destruction of businesses and riots. Is this how you want to live? Is this how you want our children to live? Not knowing when they will become a victim because you reduce the number of officers on the streets due to the fun The message that the funding sends to people is that the law and order do not matter. The funding is not the answer is the creation of problem that will grow over time. When the police and the communities work as one great things can be accomplished.</t>
  </si>
  <si>
    <t xml:space="preserve">VoiceMessage - 2020-07-03T145235.982</t>
  </si>
  <si>
    <t xml:space="preserve">Hello, my name is Tamika and I've been worked for at&amp;t phones for almost 20 years. I have recently lost my health care insurance. I'm very worried that when I get sick, I will not know what to do. I know that you have the power to help me and the airport workers because of the city hall has given millions of dollars for rent for airport whose lease I think we should be debating should make them pay for their workers healthcare, and also inviting to join us in this compensation, zoom town hall meeting that we are having to Logitech at 230.</t>
  </si>
  <si>
    <t xml:space="preserve">Hello, my name is dummy call and I've been worked for at&amp;t phones for almost 20 years. I have recently lost my health care insurance. I'm very worried that when I get sick, I will not know what to do. I know that you have the power to help me and the airport workers because of the city hall has given millions of dollars for rent for airport whose lease I think we should be debating should make them pay for their workers healthcare, and also inviting to join us in this compensation, zoom town hall meeting that we are having to Logitech at 230.</t>
  </si>
  <si>
    <t xml:space="preserve">VoiceMessage - 2020-07-03T145239.608</t>
  </si>
  <si>
    <t xml:space="preserve">Washington, DC</t>
  </si>
  <si>
    <t xml:space="preserve">My name is Tanya Alejandro assert and I work in DC however, I was a student of Atlanta police officer for six and a half years. This is a great department. It does not need to be defunded. This department has worked miracles for the Atlanta Police Department and the whole city as one. Please do not be conned them. They're great officers. One person does not mean that you have to get rid of everybody. Please do not Do not Do not.</t>
  </si>
  <si>
    <t xml:space="preserve">VoiceMessage - 2020-07-03T145243.006</t>
  </si>
  <si>
    <t xml:space="preserve">I'm David cannon. Elana resident and I work mostly in the city. I'm outraged at the mere thought of defunding the Atlanta Police Department every day. I see the news I see robberies carjackings, shootings, etc. Approximately 80 people have been shot in the city within the last month not by police. The actions of city leaders to include the Marin and da have been completely disgusting cowardice. The police department has already been beaten down for political gain. And now we have to discuss whether or not to defund them. You continually use the police in your political games. But for once we would like to see you truly support the police has support a safe environment. Even if you don't agree with current laws or policies, that doesn't mean these officers that are being persecuted, have done anything wrong. If you believe they need to be trained better or differently, that cost money. If you need new or better equipment that costs money. If you need more better personnel that cost money taken away from an organization that you want to perform underwears already in almost hospital environment is not the answer. Why do you think officers are leaving an alarming rate and other areas are hiring gladly hiring them. In most cases, those other jurists Hiring Our officers are already safer that ladder. If you're okay with this, if you think the funding that the police is the answer, then you obviously prioritize prioritize your political games ahead of the safety of the people on land. After that there will be no forgiveness. businesses and people will leave for a safer environment. And people like me will devote their time to making sure you are all voted out of office to be replaced by people who actually care about the safety of Atlanta.</t>
  </si>
  <si>
    <t xml:space="preserve">VoiceMessage - 2020-07-03T145246.666</t>
  </si>
  <si>
    <t xml:space="preserve">Hello, my name is Shirley Lewis, I am HMS host for the years as the pandemic has may in the face with the whole company. I have my health care insurance, too For I am also a sickle cell patient and I have different needs and different medications that I get. I cannot afford and when has been getting very much about with a Money for the company stuff they have low. We're still not able to keep our health insurance, what other companies are keeping their health insurance is being extended to the server. If they can please see they can do something about this. I really, really appreciate it because it's hard out here right now to keep insurance and paying out of pocket with unemployment line that we don't use our</t>
  </si>
  <si>
    <t xml:space="preserve">VoiceMessage - 2020-07-03T145249.994</t>
  </si>
  <si>
    <t xml:space="preserve">Hello, my name is Robert Helms, and I live in the city of Lima. I want to make a comment, pause. defunding the police, I think is a bad idea. You know, I appreciate the members of council that actually stood up and fought for this. I've been living in the city of Atlanta for about 14 years. I moved here because of the progressive metadata. Atlanta has been in In the last 20 plus years I think it's going to be a very difficult city if somehow we don't have as a law enforcement that we have or the amount of offers I had about officers quitting and all this stuff so I just want to support these guys I know it's a hard job you know I couldn't do it sure all you guys couldn't do it and yet be a certain type of person to run towards bullets when this fine or even going to certain situations. So that is support these guys and I know it's a tough job so I figured my first and only time to voice my opinion but</t>
  </si>
  <si>
    <t xml:space="preserve">VoiceMessage - 2020-07-03T145253.543</t>
  </si>
  <si>
    <t xml:space="preserve">Hello, my name is john schefren. I live in Atlanta in Buckhead and I stand with law enforcement. I feel extremely strongly about supporting the council members who are fighting to keep the city safe. And by giving the well deserved raises to police officers. We want more green for more blue. I feel so strongly about this. I want to be sure everyone knows that I'm prepared to spend time energy and money getting unelected anyone who votes to take away the very well deserved pay raises for the Atlanta police department.</t>
  </si>
  <si>
    <t xml:space="preserve">VoiceMessage - 2020-07-03T145257.813</t>
  </si>
  <si>
    <t xml:space="preserve">Yeah, it's funny. City of Atlanta, many of your other city I stay in with a council members who are fighting to battle to keep our city safe. I have no choice but to up and keep fun in the police department if you want to be voted back in. There are over a million people in the city that you are accounted for and to protect As well as my family and yours. I do not agree with Antonio Brown. He is a police department so it means he's against my family. Thank you.</t>
  </si>
  <si>
    <t xml:space="preserve">VoiceMessage - 2020-07-03T145301.506</t>
  </si>
  <si>
    <t xml:space="preserve">High Point</t>
  </si>
  <si>
    <t xml:space="preserve">Hello, my name is Paul Santos. I live in highpoint estates. I've been a resident of the city of Atlanta for over 22 years. I was directly impacted by the violence and protests that occurred at the Wendy's burning of the Wendy's on on University. And I've been made aware that Council is considering defunding the police department. That would be a foolish, foolish mistake. Without law enforcement will be left hanging without protection. I strongly support the Atlanta police department and all the efforts that they make to maintain order and any to stop any disruptive activities among glad to see the things have settled down in that area. And anything that needs to be done to strongly support the police department council needs to vote on. defunding is not an option I repeat, not an option. Thank you for your time.</t>
  </si>
  <si>
    <t xml:space="preserve">VoiceMessage - 2020-07-03T145305.584</t>
  </si>
  <si>
    <t xml:space="preserve">Putnam Drive</t>
  </si>
  <si>
    <t xml:space="preserve">Hi, this is Lynne Thomason at 91. Putnam drive and Lisa, like the defunding of the police will decrease public safety and decreased public value repaid a lot of money for house and we feel like it is getting vandalized and people, businesses getting chased out of the city a dramatic decrease in the tax base limited to decision and the nature of reactions and otherwise have unintended consequences. We support councils to eight members to seven supportive our law enforcement. Thank you.</t>
  </si>
  <si>
    <t xml:space="preserve">VoiceMessage - 2020-07-03T145309.093</t>
  </si>
  <si>
    <t xml:space="preserve">Hi, my name is Laverne McCoy. I'm a cook and I work with OSHA and the S In the airport, I call because we have lost our insurance, trip insurance. And the $600 would be me in this moment, 31st and I would like to know, you a great person that can help us Miss Keisha bottoms. Mayor, I'm sorry. We need to hear Mr. White to invite you to this town meeting. Divided I would like for you to join us. So y'all know what's going on with us. The issue that I'm having right now is with the health insurance. I needed to have I needed a medication and that department. Also the systems out we weren't enough. We are not working right now. And we needed what we have to pay rent, food. And I mean utilities. We need this to real well. Please join us come to Kiss. Thank you.</t>
  </si>
  <si>
    <t xml:space="preserve">VoiceMessage - 2020-07-03T145313.925</t>
  </si>
  <si>
    <t xml:space="preserve">Good evening. My name is Deb Robinson. I'm a new resident to to give Atlanta I live in high point estates. I have been there about two years now. I have come to love the community and my makers, but I am seriously concerned with the safety that is going on in the area. I drive from out of state two days a week and I come into that area like in the evening. I have had incidents where I had a lady jump on the hood of my car. And that is very concerning for me. As a resident of this area, I would greatly appreciate it if we back law enforcement. I understand there have been issues but I also understand And I have concerns and the law enforcement will deal with those issues. I felt that there are many things we could do to make things better. But defunding law enforcement, what the disaster if you need to reach me I do have an Alabama phone but I do live. As I said in high point of state. My numbers 205-413-0514 Thank you so much. and have a wonderful day.</t>
  </si>
  <si>
    <t xml:space="preserve">VoiceMessage - 2020-07-03T145641.875</t>
  </si>
  <si>
    <t xml:space="preserve">How you doing? My name is James card. I work for the airport. I work for arm everywhere retail management. I am one of the furloughs that have been laid off, but it's COVID-19. Unite Here also after union We have at the airport, and that's around the country. We're having problems with our healthcare, and some of our healthcare is going out, which means at a certain time, people are not going to help healthcare. But we're not going to help healthcare. And we're out of work. And it's not fair for us that we're not going to have healthcare anymore. For the mayor, and we are we've invited you to a live chat mirror of zoom chat with us. And I know you already got it. And I want to let you know, personally that the fact that business has gotten a free rein at the airport, but your workers who make the airport run and make the airport go, aren't they they're trying to fight for their lives because medication costs, and we're not working right now. So we definitely need our healthcare. And you've been on Oprah and you've been up places and whatnot. And you talk about the people when you got black people right here in Atlanta this evening. You to step up to the plate and do what you should have been doing a long time ago. So you don't have Mom, I support you, and whatnot. You know, but that goes so far. We need your help. And we need you to stand up for what's right. And do the people of Atlanta proud and do what you need to do for Atlanta to help us out better. Because right now, it's not a good situation, but you're going to call it you're going to cause a lot of death by people not being able to afford their health care or afford their medicine. Thank you, James guard, our airport retail management.</t>
  </si>
  <si>
    <t xml:space="preserve">VoiceMessage - 2020-07-03T145644.739</t>
  </si>
  <si>
    <t xml:space="preserve">This is Phyllis Sawyer. I am a member of the Atlanta Police Department and the community fare liaison. And I want you to express my opinion about defunding the police which I plead as not to do simply because even in these covert times as well as the protecting times The emails that I still receive are endless from people in the community needing police officers to come to their area to patrol for various problems where people are setting up camp stroke camps, etc on there three, or even trespassing on private property, who's going to answer those calls, if we have to please defund it. I can't send a social worker out there. All I have to do is have to reroute that information to the zone, so to see what that limited act can do to help our citizens. So my job is community affair liaison is to help citizens and I don't know any other recourse but to call our outstanding APD officers, so to defund them would be criminal. Thank you.</t>
  </si>
  <si>
    <t xml:space="preserve">VoiceMessage - 2020-07-03T145648.340</t>
  </si>
  <si>
    <t xml:space="preserve">Jenna, Michael Lewis, not a police department, either. I just like to say I retired last week and I think it would be a travesty to deep on the police department funding. We have a lot of hard work in offices, you got a lot of millennials, they a lot of them did something I wouldn't have done sit down because I think you'd go, oh speaks to an oath to the citizens of a Nana, not the mayor of achieve or de Howard. So I'll just leave that at that. But you've been in the police, you got a lot of hard working young officers that aren't making what their counterparts in other city across the US are making. What you're doing is writing a check that poor people in zone one, three, and four will have to cash at your bus, the upper end of cascade and right parts of zone four, zone five, zone two, they're going to be taking care of like they always do to get the majority of people when they come they go to zone two, zone five, zone six, they're always fully staffed zone one is always understaffed. Now you're not going to pay people and expect them to perform to the same level. It's not going to happen instead of some of these calculations. People should get out on the forefront and say, hey, look, we support y'all. Let's just let it play out in court. But you didn't do that. Some of y'all went behind tried to deep on something that you'd already Okay, which makes it retaliatory. You're gonna make it so officers don't think they're being backed. There's a lot of liabilities. officers were let go without any due process. What do you think that's going to do to the officers? What would they do if I just came in all of a sudden, the Hey, happy all have gone out and you didn't have nothing you followed? Everything you're supposed to do? that's going to cause a backlash and all the people are going to suffer for a lot of people 911 calls are going to be answered. People go out and being proactive won't happen. Don't do it.</t>
  </si>
  <si>
    <t xml:space="preserve">VoiceMessage - 2020-07-03T145652.163</t>
  </si>
  <si>
    <t xml:space="preserve">Hello, I'm calling from Amanda and Knox Thompson. We live in district eight and we are calling to support the council members who are opposing defunding the police We feel like it will decrease public safety. We feel like this is not the way to solve the problems in the police force nationally, and it's a quick decision based on events of the past month or two. Please note that we do not support defunding the police. Thank you.</t>
  </si>
  <si>
    <t xml:space="preserve">VoiceMessage - 2020-07-03T145655.759</t>
  </si>
  <si>
    <t xml:space="preserve">Hello, my name is Daniel Jeter. I'm a big data logger deck and I bought and I've been working there for almost three years now. And when when the $600 federal unemployment money is on July 31, it would be hard for others to pay the bills and correct me if I'm wrong. No, you have the power to rebel. Because the city of Atlanta has given me that I was relieved to the competent app. What really bonuses Come on through a compensation with a with the F word workers own last. And I want to thank you and you have a great day.</t>
  </si>
  <si>
    <t xml:space="preserve">VoiceMessage - 2020-07-03T145700.095</t>
  </si>
  <si>
    <t xml:space="preserve">My name is Shannon Dantonio. I live in the city of Atlanta, and I stand behind our law enforcement.</t>
  </si>
  <si>
    <t xml:space="preserve">VoiceMessage - 2020-07-03T145703.918</t>
  </si>
  <si>
    <t xml:space="preserve">Marlo column of column properties. Please do not defund the police department. Thank you.</t>
  </si>
  <si>
    <t xml:space="preserve">VoiceMessage - 2020-07-03T145707.254</t>
  </si>
  <si>
    <t xml:space="preserve">My name is Susan crier. I'm a resident of either living in far north northwest Atlanta. I'm calling to please implore the city council to abandon any future efforts to defund the Atlanta police department. We need to live in a civil society predicated upon laws and the enforcement of those laws. And the police department is the arm of our society that been entrusted to do so abandoning the notion of having a fully funded Police Department will could lead to mayhem enhanced crime, decrease in property values, the loss of jobs, businesses fleeing the city, reducing the tax base. There's no upside to defend, to defunding the Atlanta police department. I implore you to please, please keep the APD funded and working on the behalf of citizens here in the city of Atlanta. We depend upon them, we trust them, and we want to see them continue to serve as a valuable and integral part of our community. I thank you for your time. And I implore you please do not defund the Atlanta police department. Thank you very much for your time.</t>
  </si>
  <si>
    <t xml:space="preserve">VoiceMessage - 2020-07-03T145710.351</t>
  </si>
  <si>
    <t xml:space="preserve">Yo, yo talking about the fun and appropriate Look, I live in a community. That would be a foolish move. I'm speaking as a black man, saying Don't let the goddamn Don't let the man man when asylum I please use your wisdom. We voted out to be wise counsel first Don't let the media wag you people. I'm a Democrat. mo na blew up and down a ticket just to get Trump out of there.</t>
  </si>
  <si>
    <t xml:space="preserve">VoiceMessage - 2020-07-03T145714.677</t>
  </si>
  <si>
    <t xml:space="preserve">name is Jeff Shipman. I'm a resident of Atlanta. Leaving this message that you know, I stand with law enforcement, the eight council members who are fighting the battle to keep our city safe. Seven council members that obviously don't care about the businesses, the citizens have our one scrape city. We need at this time wisdom and leadership on Council. The seven council members ignoring safe safety of 500,000 people. Dude a 500 be voted out because of their complete disregard to the safety of the citizens and police officers and the businesses of Atlanta. defunding our police department is ridiculous.</t>
  </si>
  <si>
    <t xml:space="preserve">VoiceMessage - 2020-07-03T145717.793</t>
  </si>
  <si>
    <t xml:space="preserve">Hello, I hope I reached the right number. My name is Amanda Francis. I work and live in Atlanta. I am a 48 year old black single female who really Lie on law enforcement to keep my children safe as they attend school, parks and events. without the presence of law enforcement, I feel unsafe, even in my own neighborhood, even in my own home with all the crime around my neighborhood. I sincerely support that. I think eight Councilman members was fighting that battle for us to keep law enforcement and to keep the safety of us in our neighborhood. Please don't take that away. I beg you. Please don't take that away. Don't defund them. They assist us. They help us. We want to feel safe in Atlanta again.</t>
  </si>
  <si>
    <t xml:space="preserve">VoiceMessage - 2020-07-03T145721.241</t>
  </si>
  <si>
    <t xml:space="preserve">8th Street</t>
  </si>
  <si>
    <t xml:space="preserve">Hello, my name is Clay Horton. I live in the Midtown community of Atlanta, particularly at 95 h Street. In the heart of Midtown. I was calling just to voice my concerns about the recent agenda put out there by our council members to defund the police. I think with the recent uptick in violent crime, with an individual being shot on par with almost every other day, and then the recent uptick in murders that we need to keep a police presence and to keep a police presence to deter those certain things. We need to keep our funding on par with what has been given to the Atlanta Police Department prior. I think there needs to be a conversation. But that conversation doesn't involve cutting funding because at the end of the day, if you can't pay pay people a good salary, then then we're going to be left with the bottom of the barrel and we don't need that here in the city of Atlanta. Thank you.</t>
  </si>
  <si>
    <t xml:space="preserve">VoiceMessage - 2020-07-03T145725.072</t>
  </si>
  <si>
    <t xml:space="preserve">Hi, this is Karen Wilmer July 2, it's Thursday morning. I'm calling about defunding the police. It sounds pretty egregious, because it sounds like I'm eliminating the police force. It's been proven that reform is far more economical for a city than incarceration. So I would like to find out what is exactly meant by defund the police. If we eliminate them, we know it'll be ad hoc mass confusion and chaos and those most vulnerable and in the poorest areas will be the most abused by their absence. Could you please contact my email Karen Wilmer, Wi l m, er at Hot nail and clarify this place to eliminate the police would be devastating to reallocate funding might be another story. So that definitely needs to be done with more de escalation training and that type of thing. But I'd like to find out more. Thank you so much again, clarifying deep on the police at Karen wilmer@hotmail.com. Thank you. Bye bye.</t>
  </si>
  <si>
    <t xml:space="preserve">VoiceMessage - 2020-07-03T145728.732</t>
  </si>
  <si>
    <t xml:space="preserve">Henry County</t>
  </si>
  <si>
    <t xml:space="preserve">Good morning. My name is Kelvin Garvey. And I'm actually a probation officer out in Henry County but my wife, she works at Grady and Fulton County, and I do not agree with different policies have an opportunity to be approved to defund the police or different law enforcement agencies in the city of Atlanta due to her safety. Also a stand with a council members who are fighting the battle to keep our cities Safe not just our city but one of those busiest counties in areas of our city which is Atlanta. also like to say that we need the wisdom and leadership of actual Atlanta Police Department officials, as well as council members. So I do not agree with defund the police. Thank you.</t>
  </si>
  <si>
    <t xml:space="preserve">VoiceMessage - 2020-07-03T145732.463</t>
  </si>
  <si>
    <t xml:space="preserve">This is Tina Maddox. I am in district eight. I support the eight council members who stood in support of our law enforcement. Defunding police will decrease public safety decreased property value chase business out of the city and dramatically decrease the tax base. Please vote for a non for do not defund the police. Thank you.</t>
  </si>
  <si>
    <t xml:space="preserve">VoiceMessage - 2020-07-03T145736.331</t>
  </si>
  <si>
    <t xml:space="preserve">Park Road SE</t>
  </si>
  <si>
    <t xml:space="preserve">It was Chris Mello. I live at 1542 Park Road, Southeast Atlanta, Georgia 30315. I want to call in Just leave a comment about the recent police budgets vote at 187 forward with it and the efforts to defund the police. So I've lived in Atlanta for 15 years now, downtown for 1010 years of that. Absolutely. I'm opposed to defunding of the police, I understand to make some changes. I understand that we need to focus on community policing. And I understand that there are inequities in the system. But the way to solve these, in my opinion is with better and more consistent training, and not by giving less resources to the police. So I think we should be looking at all options in terms of which types of calls need which types of support, how the police can support those in a leading role, how police can support those in the supporting role. Making sure police are getting trained on de escalation and training that is happening on an ongoing, consistent basis, probably 20 25% of the time, but I don't think any of that equals defunding the police. If you have any questions or if there's any additional any additional information I can provide or opinion I Provide please feel free to call me. Again. My name is Chris Melo. 404354019 for thanks.</t>
  </si>
  <si>
    <t xml:space="preserve">VoiceMessage - 2020-07-03T145739.442</t>
  </si>
  <si>
    <t xml:space="preserve">This is Joseph hikmah. resident, please do not be funding the Atlanta police department. They work very hard and do an outstanding job of keeping every citizen in this city safe. They love us. They're part of us, lets them continue to fund them and continue to work together to make this city a better place. Not divided, but united. And we need the Atlanta PD to do that as a team. Thank you.</t>
  </si>
  <si>
    <t xml:space="preserve">VoiceMessage - 2020-07-03T145743.123</t>
  </si>
  <si>
    <t xml:space="preserve">Hello, my name is Carol schefren. I live in Atlanta. My zip code is 30305 and I definitely stand with a law enforcement</t>
  </si>
  <si>
    <t xml:space="preserve">VoiceMessage - 2020-07-03T145747.102</t>
  </si>
  <si>
    <t xml:space="preserve">Good morning. My name is Carol Safran. I live in Atlanta. My zip code is 300. And I definitely stand with our law enforcement. I stand with the council members voted to give our police officers a well deserved salary raise they deserve and your support. Please do the right thing. God bless. Bye.</t>
  </si>
  <si>
    <t xml:space="preserve">VoiceMessage - 2020-07-03T145750.633</t>
  </si>
  <si>
    <t xml:space="preserve">Hello, my name is published Rocher. I'm leaving this message to say that I do Stanford Law Enforcement. I stand with eight council members who are fighting for the Badger keeps a steady state as you guys to please not defund the police department and to continue fighting for the rights of your citizens to make sure that we are safe on knowing I've been watching the news and I've been seeing that the crime rate has been going up because the police officers are stepping back a little bit. So We need to make sure that we are backing them up and providing what they need so that we can stay protected.</t>
  </si>
  <si>
    <t xml:space="preserve">VoiceMessage - 2020-07-03T145753.591</t>
  </si>
  <si>
    <t xml:space="preserve">Limit betting for drone and it is my concern that the council wants to fund the police department. I am completely against that. I don't think that's the right path and idea Atlanta should take. It's extremely concerning. We need police. We need the department here to protect us and that's what we're here for. I think it's absurd that the council is willing to risk our safety, too. follow a trend that is ultimately going to be dangerous for committees everywhere and completely against the council and its members to support any idea to abolish or deform the police department. Thank you.</t>
  </si>
  <si>
    <t xml:space="preserve">VoiceMessage - 2020-07-03T145757.036</t>
  </si>
  <si>
    <t xml:space="preserve">Yeah, this is Jeff Terry. I'm a resident of the city of Atlanta. I've lived on the west side for 15 years now grew up in this town. I just wanted to strongly voice my disapproval of any effort to defund our police department, and how disappointing it is that our leadership even thinks that remotely is a decent idea. And I don't know what else I need to say, but I'm discouraged. I'm worried about property values in terms of our public safety, and the crime rates going up. It's, it's really disheartening, and I just want to make sure that my voice is heard. Concerning supporting our police officers, I have good friends within the department. They've done incredible work. And I really hope that any idea of the funding or taking money away from our police department is voted against and strong We support our Atlanta police department. And like I said, I can't believe there's even thoughts be finding it the way the crime rates are going up in this setting. Jeff Terry, sure you can reach out to me if you want to talk more about it. Thank you.</t>
  </si>
  <si>
    <t xml:space="preserve">VoiceMessage - 2020-07-03T145801.350</t>
  </si>
  <si>
    <t xml:space="preserve">Hey, Brandon in the jazz Clifton, I live here in Fulton County in Atlanta, Georgia. And I would like to voice my support for the Atlanta police department and all funds available to support their efforts to protect myself and my family and the community that I live in. I would not support any efforts to defund or reduce pay to the Atlanta police department or fire department for that matter. I believe that good and right for you all to support their cause and defend them and their job which is very dangerous, and is something that should be valued and not devalued. Thank you.</t>
  </si>
  <si>
    <t xml:space="preserve">VoiceMessage - 2020-07-03T145805.274</t>
  </si>
  <si>
    <t xml:space="preserve">This is Elizabeth day. I am a homeowner in Atlanta. I have lived my entire life in Atlanta and I'm calling about my public concern is defunding the police. I know that city council represents the Atlanta constituents of which I am one and so I am voicing my opinion. I was appalled to learn that the city council came one vote from discontinuing or defunding the police. And we do have the names of everyone who voted in favor of defunding the police and I promise you when it comes election time, those people will not be on my list to vote for. The crime hits Paul Howard did not back the books is shooting and the crime has gone up the morale of our officers are greatly in jeopardy officers are have left the force are going to leave the force are planning to leave the force. We were already greatly understaffed and underpaid. So to even consider defunding the place to meet is absolutely, absolutely something that should not be considered. businesses. homeowners are not going to want to come into our city. The lawlessness that exists right now is absolutely. unlike anything I ever thought could happen to my city. The mayor has completely abandoned our city. She has no interest in trying to become a vice presidential candidate. And Atlanta is suffering greatly with the crime. The so the future with this continuing, the future for this is property values are going to decrease. There's going to be less funding for city council and it is in the works if this continues along that path. So I encourage city council members to please hear the play.</t>
  </si>
  <si>
    <t xml:space="preserve">VoiceMessage - 2020-07-03T145808.969</t>
  </si>
  <si>
    <t xml:space="preserve">Yes, I am calling regarding the rumor of the defunding of the police department. I feel that the police department is very well needed and are not community with the crime that spiking of since Mayor bottoms has been in office. We definitely need to police. Without the police. You will notice that more crime was spiked higher, violent crime will go high as it is doing now. Also in certain neighborhoods, such in the predominant black communities. There will lack of of some kind of positive role models on for the community. Police Department defunding the police department would take away the ability to do extra stuff to combat these crimes. If you do find the police department you will take away the equipment from the police department. You defund the police department you take away the lack of training with a police department with lack of training for the police Department will also will also create more officers involved shootings with our black man. So I feel that the defunding of the police department is not a good idea at all. If you do commit this, allow this to happen, you'll lead you'll lose a lot of residents, tax taxpayers, really, people will not want to visit this this wonderful city, and therefore you will lose your own city. So it's a common sense. It shouldn't even happen. Imagine if we had to bring the National Guard in because crime is so high because police officers can't control that control. But I thank you for your time. And I pray that we all make the right decisions. Thank you.</t>
  </si>
  <si>
    <t xml:space="preserve">VoiceMessage - 2020-07-03T145927.317</t>
  </si>
  <si>
    <t xml:space="preserve">Old Fourth Ward</t>
  </si>
  <si>
    <t xml:space="preserve">This is Michael Levi. I live in the old Fourth Ward district. I'm calling them reference to information That we in the community are hearing in regards to potentially defunding our Atlanta police department. And the Fort Hood area, we are concerned, seriously concerned because we've seen an uptick in crime in the last month specifically related to violent crime, and we are concerned that with any defunding of our police department, we will continue to say</t>
  </si>
  <si>
    <t xml:space="preserve">VoiceMessage - 2020-07-03T150124.135</t>
  </si>
  <si>
    <t xml:space="preserve">my name is Greg crier. I'm a city resident of the city of Atlanta. This message is to the city members, city council members and especially Antonio Brown, and Dickens in any of those that are calling for the defunding of our Atlanta police department. I want you to please know one thing, when I'm sure that you've read this through your education and experience No vacuum goes unfilled if you defund or marginalize our police enforcement, without any question, there will be somebody somewhere to fill that vacuum and it will be criminal forces. Every society worldwide throughout history has a very small but devastating criminal element. That's nothing to do with race, religion or political ideology. Do not marginalize our police in any way. We need to protect our citizens. And if you don't, there'll be people like myself, who will just pick up and leave Atlanta. We are taxpayers we pay over $30,000 a year in taxes to the city into the Fulton County. So I am telling you don't mess with our police department. protection is vital for any civilized community. And when you take that away and there's not going to be any temporary rental cops or computer Workers are social workers that will be able to do the job of a professionally organized police force. You may want to retrain and develop the police in better ways, but by no means do you defund them. If you do, you will be watching the beginning of your city's demise. It'll take a little time. But it won't take five to 10 years. You will lose tax base, you will be losing good, taxpaying citizens and when you lose those people that can afford to move, you're going to have a worse situation on your hands and you can ever dream of. You'll end up ultimately with a South Chicago, please.</t>
  </si>
  <si>
    <t xml:space="preserve">VoiceMessage - 2020-07-03T150127.966</t>
  </si>
  <si>
    <t xml:space="preserve">Chicago</t>
  </si>
  <si>
    <t xml:space="preserve">My name is David German. So my wife my wife and I are recently retired and our 70s until two years ago, we lived in a beautiful home in Virginia Highlands, very near Piedmont Park. We now live just outside the city of Chicago and enjoy the food and the dining at the Atlanta city council radicals succeed in their ridiculous idea to defund APD We will immediately change our habits or begin spending our entertainment dollars on something but many flourishing venues outside the city of Atlanta, can no longer get my two high tax dollars for real estate. As a result of my move, make this mistake and you will see my entertainment money and sales tax dollars being spent in my own neighborhood. Thank you very much.</t>
  </si>
  <si>
    <t xml:space="preserve">VoiceMessage - 2020-07-03T150132.048</t>
  </si>
  <si>
    <t xml:space="preserve">My name is Paul Marin, I both work and live in the city of Atlanta. And I just want to comment about the effort to defund the police Doing this will result in the catastrophic effects that are not I don't think a lot of people are screaming this but if we do this, it will reduce the amount of the quality of officers that are in the city will take away from the budget that needs to be used to improve the police department, as well as the communities interesting now with the high increase in crime, the communities that will both be affected by this our inner city community so we need to do everything. We can to not go down this path, in addition to increasing crime observers property values go down like everybody safety, it'll affect tax base as well as the convention income, because people are not going to want to come to the city when they see the crime levels that are going to go on. So once again, I strongly strongly oppose the effort to defund the police. I feel that it's a small amount of citizens that are pushing this radical agenda, go to any npu meeting and in any of the inner city neighborhoods and they'll be calling for more police, not less police, not less qualified police. Thank you.</t>
  </si>
  <si>
    <t xml:space="preserve">VoiceMessage - 2020-07-03T150135.297</t>
  </si>
  <si>
    <t xml:space="preserve">My name is Anita German. nwsl, Rn, retired Emory nurse of 30 years and former Virginia Highland homeowner for 20 years. I stand with law enforcement and the eight council members who are fighting the battle to keep Atlanta safe. I am appalled that Mayor Keisha Lance bottoms has not supported APD and has demonstrated poor leadership for the city of Atlanta. If the police are defunded and remain unsupported, I will no longer feel safe on Atlanta city streets. I will take all my medical, dental, social and entertainment dollars to other areas of the state where the police are respected and supported. Thank you.</t>
  </si>
  <si>
    <t xml:space="preserve">VoiceMessage - 2020-07-03T150139.388</t>
  </si>
  <si>
    <t xml:space="preserve">Hi, my name is Kevin Campbell. I live in work in the city of Atlanta. I'm in zone four. I just wanted to reinforce that policing at its most generous is a band aid fix for our city's problems. It's really time to start fixing on long term solutions. Police officers wants to domestic this view and form parties involved with the civil issue that they can assist with what if we had a domestic crisis worker who responded two separate parties can victims afford to their options for alternative housing, safe extraction, counseling, legal options and then followed up with them twice for that month to check back in? A police officer? She's a homeless person on private property. What does that ultimately do? What if we gave resources to people trying to end homelessness? What if We have a team of guidance counselors in every school working with every single kid, partnering with local businesses to provide work study opportunities, set up kids and summer programs. Just make sure every kid knows about college application processes sec guidelines, there's just there's so many options. Police don't have the resources to fix these things. All they can do is a rest day or get it off one property until it goes to the next one. I believe in Atlanta, I believe we have the tools to be the forefront of change. I'm just asking you to please be a part of this. Like tell us just be leaders for the entire nation. Thank you.</t>
  </si>
  <si>
    <t xml:space="preserve">VoiceMessage - 2020-07-03T150142.908</t>
  </si>
  <si>
    <t xml:space="preserve">My name is Nancy Duncan. And I was calling to let the council know that I am not in favor of the funding of our police department. I feel like that crime in Atlanta is worse than it's ever been. And we need our policemen and even more to take care of incidents where happened. Crime is up quite a bit in my neighborhood and It's frightening. Thank you.</t>
  </si>
  <si>
    <t xml:space="preserve">VoiceMessage - 2020-07-03T150149.526</t>
  </si>
  <si>
    <t xml:space="preserve">Hi, my name is Lisa Diorio and I live right off of peach tree. Clearly I'm a resident of Atlanta, and I am begging you to please stand with law enforcement. We need them. There are good cops. The good cops don't like the bad cops as much as all of us don't like to get the bad cops but we desperately need them. I live on the duck pond right around the corner from the intersection of Grandview and far where there been multiple shootings. My friend was mugged at the BP station across from Houston's on Peachtree two weeks ago. They attempted to steal her Range Rover and made away with her purse instead after pulling it off of her shoulder. Beyond that, that's just a couple of examples. But I just really, really want you guys to please hear us and to support us. And that's all I have to say my number is 404307 Then 9468 and I live at 107 Lakeview Avenue 30305. Thank you.</t>
  </si>
  <si>
    <t xml:space="preserve">VoiceMessage - 2020-07-03T150153.611</t>
  </si>
  <si>
    <t xml:space="preserve">Hi, my name is Sarah Johnson. I'm calling on behalf of my concerns for defunding the police department. As a resident of the city. I am terrified of what this will do. It will cripple the economy and further endanger innocent people. Please, I beg of you to use common sense and understand that we are in a moral issue and rather than a police brutality issue, we have the actions of a very small group of people trying to control a great city. We do not want to let that a police force. We do not want to have any more issues about defunding the state and have more officers resigning. The state of police is very important to our security and our safety and removing friends from them. It would be very, very disastrous for the city. Thank you.</t>
  </si>
  <si>
    <t xml:space="preserve">VoiceMessage - 2020-07-03T150157.201</t>
  </si>
  <si>
    <t xml:space="preserve">Hello. My name is Marina. I'm a hostess at a restaurant in Atlanta airport. I've been working there for almost a little over a year and a half. The reason why I'm calling is because when our 600 unemployment ends at the end of July, there's gonna be no way to pay for my insurance. And this is the worst time to not have insurance, especially being that we're going through a pandemic right now. Mayor bottoms I know that you care about the citizens of Atlanta, you've shown that when Governor Kemp wanted to reopen the city early you were against that. I applaud you for that. When the young man got shot at the Wendy's, you made sure that you know There was justice, that that man would be the police officer would be arrested. So we know that you truly care. Mayor bottoms about the citizens of Atlanta. So we just wanted you to be there for us like you always are. We so appreciate it. We thank you for everything that you do for the city of Atlanta. And we just wanted to invite you to this meeting for next Friday, July 10. So that we can discuss or come up with options of not losing our health insurance. But when we need that employment. Yes. So we just want to invite you to that meeting. And thank you so much for being there. And just thank you for everything that you've done for the city of Atlanta. We really appreciate you, and much gratitude. Thank you. Hey, everybody.</t>
  </si>
  <si>
    <t xml:space="preserve">VoiceMessage - 2020-07-03T150201.072</t>
  </si>
  <si>
    <t xml:space="preserve">My name is Jennifer black. I'm a lifelong learner. lanson I'm calling about the vote next Monday to defund the police department. And I want to strongly discourage you from voting to defund the police department. I'm concerned about public safety. I'm concerned about my property values. I am concerned about people leaving the city of Atlanta while our taxes continue to go up. I find all of this completely unacceptable. All this going on in our city and we're thinking about defunding the police department. I'm going to ask all of you council members that voted to defund it to strongly reconsider your vote and be concerned about all citizens, not just the one to nated in the news recently, thank you very much.</t>
  </si>
  <si>
    <t xml:space="preserve">VoiceMessage - 2020-07-03T150204.552</t>
  </si>
  <si>
    <t xml:space="preserve">Hello, my name is wil fries. No and I currently on furlough. I work for Delaware North which is an Atlanta airport. I've been with this company. little over three years. I would like to invite Mayor bottoms to a town hall meeting with their app for workers to discuss some of the issues. We feel then no one's talking about on July the 10th. Again, that's July the 10th for an invite and any other council members that would like to attend this meeting, to talk with their constituents about issues we're having that nobody wants to talk about. And like Mayor bottoms, went on Oprah and said, to reach out to her I would like to reach out to her and invite her to this conference call and and talk about our self care and our unemployment and when can we go back to Why? When can we get those release that she gave to all these companies and things like that? Thanks. Have a good day.</t>
  </si>
  <si>
    <t xml:space="preserve">VoiceMessage - 2020-07-03T150207.772</t>
  </si>
  <si>
    <t xml:space="preserve">Hi, my name is Kyla Maris and I'm a resident of the city of Atlanta and I live in Buckhead. I'm calling on behalf of the Atlanta Police Department's funding. And I believe that we need to continue to fund the police department. We have had issues in the past where we haven't had enough police officers to keep our city safe, and we need that more than ever. We also need to ensure that we have great salaries for police officers because we have lost police officers due to lower salaries and the risk of the job that they do. So I really think that we need to be able to fund having more officers and having better salaries for those officers. And I do think they need equipment such as that cameras. So I believe that we should continue to fund the police department and that they should have an adequate budget in order to do their job. I stand with law enforcement and the eight council members who are fighting the battle to keep our city safe. I hope that you'll listen to my words and I hope that you'll continue to give adequate if not improved funding to our police department. Thank you very much.</t>
  </si>
  <si>
    <t xml:space="preserve">VoiceMessage - 2020-07-03T150211.277</t>
  </si>
  <si>
    <t xml:space="preserve">My name is Jason Smith. I am a voter and a resident in district nine. And I wanted to leave a comment about the proposal that you're gonna be voting on which is the defunding of police which is absolutely insane. I fully support the police as you should. If anything, we need more police. What you were seeing on social media is not repeat not what I am talking to all my neighbors about. People are worried about this. People are watching and people want the police and they want The police fully funded. Thank you.</t>
  </si>
  <si>
    <t xml:space="preserve">VoiceMessage - 2020-07-03T150214.647</t>
  </si>
  <si>
    <t xml:space="preserve">Hi, my name is Dr. Eric Ferrara. I live in the city of Atlanta and work in the city of Atlanta and I own a business in the city, Atlanta. I'm calling about the meeting on July 6. I propose No, do not be fun. Police. We need a strong police force. lawlessness is unacceptable. We need better education for the officers. We need support for the officers. We need protection for the citizens. It's ridiculous to defund the police force. When crime goes up. Statistics show it's worse. My support is for the council members that vote to not to defund the police. I hope this goes that way. We need leadership at this time. We need education at this time. We need experience at this time. And defunding the police would do all negative to all of those aspects by getting rid of good police officers not providing educational resources they need. It's time for But the change is the time for educating the police officers to understand what the public wants and how they can be better citizens in the public as well as we can be better citizens for the police. Thank you. Eric Ferrara, I live in Riverside Drive in Atlanta, Georgia. Thank you.</t>
  </si>
  <si>
    <t xml:space="preserve">VoiceMessage - 2020-07-03T150218.619</t>
  </si>
  <si>
    <t xml:space="preserve">Chastain Park</t>
  </si>
  <si>
    <t xml:space="preserve">Laurel Drive</t>
  </si>
  <si>
    <t xml:space="preserve">This is Patricia Ross calling and I live in the city of Atlanta on Laurel drive by Chester in park. My comment is that we should not defund the police may be reorganized, of course, but not defund. 404-841-7276. Thank you.</t>
  </si>
  <si>
    <t xml:space="preserve">VoiceMessage - 2020-07-03T150221.497</t>
  </si>
  <si>
    <t xml:space="preserve">Brookhaven</t>
  </si>
  <si>
    <t xml:space="preserve">Yes, my name is Christine race. I've been a resident of Atlanta for 16 years I do live in Brookhaven but I'm very concerned. I understand. The Atlanta city council has another meeting on July but sticks about an amendment deep on the play. I want to say I stand in support of the council members who stood in support of our law enforcement. Any changes that they need to have an extensive study and thoughtful discussion before completed, defunding the place will decrease public safety. They decrease property value chain, businesses and Atlanta is pro business out of the city and dramatically decrease attacks. Please pay attention to this call and we hope you pass this information on before the July ballistics meeting. Again, my name is Christine Reese, and if you want to call me back, I'm happy to discuss it further. Thank you very much. Have a good day. Bye bye.</t>
  </si>
  <si>
    <t xml:space="preserve">VoiceMessage - 2020-07-03T150224.923</t>
  </si>
  <si>
    <t xml:space="preserve">My name is Andrea Edwards and I stand against women that play My city, temporary statistics do not support that there has been an increase in unjustified quantities, and particularly not in the African American community fighting criminal students database of police shootings in 2019. The vast majority of us killed were armed. And there were more suspects than Boston suspects code 371 versus 236. Last year, there were four spaces in which unarmed African Americans may be shot by the police. And in fact, in most cases, the police was attached prior to the studio. This is a small number in a country of 325 million people. In fact, the birthplace shooting is dropping in 2015 on black Americans, 32 white Americans were killed by the police. That must be doing something right. The last last, the last year was the safest for an armed suspect of white of all resist. The Washington service began tracking police shootings at the same time, this country has remained a dangerous place for officers. 48 police officers were killed last year. That's more than the number of justice killed at all races, not to mention the number of police have been killed or injured during the recent protests. to support our police in Atlanta not defunding them. I support BDS questioning and increasing funding by the influence cameras. We need more police force out on our streets to finding a place for increased violent crime as we are already seeing. Atlanta is a city of all been privately eventful of culture and tourists destructions increasing lack of opportunity to be a detriment to our city. I support the council members voting against the funding the police and I support city employees in a police department and extremely grateful for police putting their lives at risk.</t>
  </si>
  <si>
    <t xml:space="preserve">VoiceMessage - 2020-07-03T150228.424</t>
  </si>
  <si>
    <t xml:space="preserve">I live in Atlanta and I want To express my opinion about the amendment that some of the council members want to add on to the bills. I think that we should continue on with the bills and get that settled. This is such an important thing for her police department. And adding on more to the village itself can only confuse people that would like to go for the hazards. To the point, if they may say, now I won't go. I just want to express my opinion. I hope that you will can continue on with what you come up with and do the best for the citizens. lanta Police Department. Thank you, guys. And I hope that you will show up by the way you go. Thank you.</t>
  </si>
  <si>
    <t xml:space="preserve">VoiceMessage - 2020-07-03T150231.800</t>
  </si>
  <si>
    <t xml:space="preserve">Southwest</t>
  </si>
  <si>
    <t xml:space="preserve">Hello, my name is James Jackson and I live in southwest Atlanta, which would be some four of the Atlanta PD. Stand with law enforcement and the eight council members who are battling to keep our city safe. We have a city who needs the protection of the police force. I was a public servant for 30 years on the fire department and worked with PD officers many many many times on seeing accident Domestic disputes, shows that the whole nine yards, and they will always be there to make us feel safe. When we were going in to help to save lives. The finding the police would be a big mistake in a city like Atlanta or anywhere. We have approximately 500,000 people in this city. And all of them are not law abiding.And I would venture to say that less than a percentage that I would like to take would be willing to put on that badge and uniform and go out and actually fight crime on a daily basis. Like the folks who are part of our police force. I truly, I truly do. that you guys will be making a big mistake and I implore you to not de fund the police department simply because you will be taking them. Please don't remove the barrier between us and the criminals. Thank you so much. Goodbye.</t>
  </si>
  <si>
    <t xml:space="preserve">VoiceMessage - 2020-07-03T150235.504</t>
  </si>
  <si>
    <r>
      <rPr>
        <sz val="11"/>
        <color rgb="FF000000"/>
        <rFont val="Arial"/>
        <family val="0"/>
        <charset val="1"/>
      </rPr>
      <t xml:space="preserve">My name is Jerry Reinhardt. </t>
    </r>
    <r>
      <rPr>
        <i val="true"/>
        <sz val="11"/>
        <rFont val="Cambria"/>
        <family val="0"/>
        <charset val="1"/>
      </rPr>
      <t xml:space="preserve">(This really is the entire message. -editor)</t>
    </r>
  </si>
  <si>
    <t xml:space="preserve">My name is Jerry Reinhardt.</t>
  </si>
  <si>
    <t xml:space="preserve">VoiceMessage - 2020-07-03T150238.897</t>
  </si>
  <si>
    <t xml:space="preserve">Yes, this is Captain Miller just wanted to say this embarrassing for the city of Atlanta to to to take away funding for the police department. There are many, many residents who want to have police Play Stick to help. Of course there can be improvement. But we need we need the place and we're losing Losing the the numbers in the police department is really embarrassing that no one will stand up for what is good. What is better for the for the for the city.</t>
  </si>
  <si>
    <t xml:space="preserve">VoiceMessage - 2020-07-03T150242.384</t>
  </si>
  <si>
    <t xml:space="preserve">My name is Gary Hart and I've been a resident of the city of Atlanta for over 20 years and I beg you please do not pick on the place. In my opinion they have done a great job they are vitally needed in our city. And I encourage you do not please please do not defund the place we need them specially at this point in time. Thank you for your consideration.</t>
  </si>
  <si>
    <t xml:space="preserve">VoiceMessage - 2020-07-03T150246.869</t>
  </si>
  <si>
    <t xml:space="preserve">Hello, this is Brandon crumble. I am asking you to not repeat not defund the police. They are a vital piece of the community and ensuring everyone's safety along with response times when emergencies are needed. We cannot allow People to dictate the security of the community by defunding the people that are protecting it. Thank you.</t>
  </si>
  <si>
    <t xml:space="preserve">VoiceMessage - 2020-07-03T150250.418</t>
  </si>
  <si>
    <t xml:space="preserve">Yes, my name is Paul green, and I've been a homeowner in Atlanta since 1985. And I'm calling to voice my displeasure at the City Council's attempt to defund the police in Atlanta. You can't really have change unless you have peace in order and protection from criminals in strongly, strongly protest. The efforts by the Atlanta city council to defund the police, it makes no sense for our businesses, and for our homeowners, and for the least of us who need to be protected where most of the crime takes place in Atlanta. That would be a huge, huge mistake for the city. Violet to do this. So please consider my my comments. And hopefully this will positively resolve itself with complete support for the Atlanta police. You can't be fun the whole system with one or two bad police actions. Nobody is perfect no segment of the country is perfect no segment of the city. Business. Society is perfect. Every buddy makes mistakes and you gotta reform more from within. I'd be in favor spending more money for training police and better practices, but to defund the police is ridiculous. No, thank you very much, Bubba.</t>
  </si>
  <si>
    <t xml:space="preserve">VoiceMessage - 2020-07-03T150346.886</t>
  </si>
  <si>
    <t xml:space="preserve">Atanta</t>
  </si>
  <si>
    <t xml:space="preserve">Hi, my name is Lee Caswell. I live inside the city limits of Atlanta. And I'm outraged that anyone could would consider defunding the APD It's outrageous. It's scary. It's concerning. beg you not to do it. Thank you.</t>
  </si>
  <si>
    <t xml:space="preserve">VoiceMessage - 2020-07-03T150350.467</t>
  </si>
  <si>
    <t xml:space="preserve">Yes, this is Nancy Caswell, a Buckhead resident for over 30 years. I would strongly encourage the Atlanta city council to back the blue to support our policeman and not vote for anything that defunds them. I strongly encourage you to think through this decision. Thank you.</t>
  </si>
  <si>
    <t xml:space="preserve">VoiceMessage - 2020-07-03T150606.313</t>
  </si>
  <si>
    <t xml:space="preserve">This is Barbara Westbrook. I live in district five. I also have a business in district five Westbrook interiors. If tip is absolutely ludicrous to defund the police department. It makes no sense at all. If anything, we need more policing and Atlanta as we hear lots of Have speeding cars through the night in Atlanta going up and down peach tree. I'm completely against the funding the police department I hope council members stand strong against that. I've already thought about moving out of the Atlanta area into one of the suburbs because of crime. And if the police department is to fund it, this is something that I will consider strongly. I'll sell both my house and the business I own and move. And we've talked about that within the walls of our our business if the police department is defunded, it makes no sense. Thank you by</t>
  </si>
  <si>
    <t xml:space="preserve">VoiceMessage - 2020-07-03T150609.634</t>
  </si>
  <si>
    <t xml:space="preserve">Dr. Marion Stafford, taxpayers city of Atlanta supports a council members who stood in support of our law enforcement. Any changes may need to be done. After extensive studies, and a thorough discussion has been completed, these last minute decisions are unwise and will have many bad effects. Defining defunding the police will decrease our public safety, safety, decreased property values, and and businesses will leave the city and your tax base will be altered. Unfortunately, I firmly believe that we should not do anything to defend and defund the place but should change the way they're doing things without doing that. Thank you.</t>
  </si>
  <si>
    <t xml:space="preserve">VoiceMessage - 2020-07-03T150613.119</t>
  </si>
  <si>
    <t xml:space="preserve">Georgia, not Atlanta</t>
  </si>
  <si>
    <t xml:space="preserve">Hi, this is Rebecca Arnold. I am a resident of Georgia and I visit family in the Atlanta area including Fulton County, I understand that I have this opportunity to leave A Two Minute Message concerning the city council's consideration of the funding the police department. I have seen a couple of videos that were said to be done in the Atlanta area. It could happen anywhere, but in anything that's going on these days has got to be addressed with authority of the police department and other law enforcement. personnel. It is ridiculous to consider the funding any police department the morale of these men and women in their, their skills, their their training, all of it needs to be encouraged increased training in increasing their morale, increased support by any local, state and federal government. increased support from these entities needs to be a primary increase support, increased backing, increased giving of authority to increase to support of the sorting of these police and law enforcement agents for the public safety for the good of the community.</t>
  </si>
  <si>
    <t xml:space="preserve">VoiceMessage - 2020-07-03T150616.810</t>
  </si>
  <si>
    <t xml:space="preserve">Vidalia, Georgia</t>
  </si>
  <si>
    <t xml:space="preserve">My name is Martha shepherd. I live in Vidalia, Georgia. But I have a daughter and a precious family who lives in Atlanta in Fulton County. And I am very disturbed that she would even consider the fact that you would defund the police, the police In the city, you would have blood on your hands of thousands and thousands of people that need your help. And you and then you're just ignoring them because you don't have the manpower. In fact, you don't have the manpower now. We know that because some little hoodlums several years ago, were in my daughter's neighborhood and they were caught on their video running through their yard. They had broken into a car look like they were getting ready to break into my husband, my son in law's car. And the police said they couldn't respond to that kind of misdemeanor that they had too many other important calls to answer. So you need to think long and hard and pray about your decision and consider the the people have Your Community before you make such a dire, reckless decision to defund your police. I know it's been a hard time in Atlanta. But even considering this would even make it more much more dangerous and out of control. In fact, I don't think you're doing enough. Thank you very much for your consideration.</t>
  </si>
  <si>
    <t xml:space="preserve">VoiceMessage - 2020-07-03T150620.319</t>
  </si>
  <si>
    <t xml:space="preserve">My name is William Ryan shell. I'm a resident of Georgia and a former resident of Atlanta. I vigorously oppose the notion of defunding the police. This is the opposite of what should be done. The City Council's responsibility is to help guarantee security and safety for the residents of Atlanta. If you vote a different opinion You are neglecting your duty.</t>
  </si>
  <si>
    <t xml:space="preserve">VoiceMessage - 2020-07-03T150623.906</t>
  </si>
  <si>
    <t xml:space="preserve">Hello, my name is Cynthia Paige mitts and I am a resident of the city of Atlanta and I am in district eight JP mine streets section and I'm calling to voice my support for the council members who stood in support of our law enforcement. I am calling in to voice my concern with the Met council members who are considering or have put forth the position that to defund the police and I am highly against this. And any changes that need to be made to the police department should be done only after extensive extensive studies and thoughtful discussion, not a knee jerk reaction, not any last minute decisions that are unwise that will have many unintended consequence. quinces as a resident of the city of Atlanta. I'm very concerned that deep funding police will decrease public safety, decrease property value, Chase businesses out of the city and dramatically decrease the tax base. Again, I'm in district eight. My name is Cynthia Paige Schmitz, a resident of the city of Atlanta for the past 33 years and I appreciate your taking this information into consideration. Thank you so much, and have a wonderful July 4 holiday weekend.</t>
  </si>
  <si>
    <t xml:space="preserve">Hello, my name is Cynthia Paige mitts and I am a resident of the city of Atlanta and I am in district 8, JP Matzigkeit's section, and I'm calling to voice my support for the council members who stood in support of our law enforcement. I am calling in to voice my concern with the Met council members who are considering or have put forth the position that to defund the police and I am highly against this. And any changes that need to be made to the police department should be done only after extensive extensive studies and thoughtful discussion, not a knee jerk reaction, not any last minute decisions that are unwise that will have many unintended consequence. quinces as a resident of the city of Atlanta. I'm very concerned that deep funding police will decrease public safety, decrease property value, Chase businesses out of the city and dramatically decrease the tax base. Again, I'm in District 8. My name is Cynthia Paige Schmitz, a resident of the city of Atlanta for the past 33 years and I appreciate your taking this information into consideration. Thank you so much, and have a wonderful July 4 holiday weekend.</t>
  </si>
  <si>
    <t xml:space="preserve">VoiceMessage - 2020-07-03T150627.570</t>
  </si>
  <si>
    <t xml:space="preserve">Yes, calling in support of the council members to stand in support of our law enforcement and just hope that people will stay firm and not become our police and that any changes that might be They, they asked a bunch consideration and debate with him, I am okay. Thank you.</t>
  </si>
  <si>
    <t xml:space="preserve">VoiceMessage - 2020-07-03T150631.075</t>
  </si>
  <si>
    <t xml:space="preserve">Hi, this is Amy maitri and a tr e i am calling about the report that just came out today where they have updated crime statistics 28 days of the last month versus last year 133% increase in murder. hundred and four increase in shooting victims 94% increase in shooting incidences. And you guys are on the brink of defunding the police but I heard one vote is all that kept that from happening. I'm sorry. We did not put you in city council to defund the police training. Yes. But defunding now get it together city council you won't be there much longer there are more citizens then you know that are upset about this. And this is murders. We're also upset about these water boys and you know what I'm talking about. They are in the middle of the street. One was murdered this week over a $10 bill. They're not out there selling water as a lot of the community would like to claim they're out there to cause chaos, to be obnoxious to get a rise out of legal, law abiding citizen and we the citizens are tired of it. The sun the police, and you guys will not be sitting on that city council any longer. I guarantee you Amy maitri. You can call And you can email me please call me email me whatever you would like to do 443263546 I am a voter I vote every time. Primary general You got it. You guys are on the brink of making huge.</t>
  </si>
  <si>
    <t xml:space="preserve">VoiceMessage - 2020-07-03T150634.908</t>
  </si>
  <si>
    <t xml:space="preserve">Yes, this is Teresa Gibson. I am 75 years old. I was born off of Linux road in Peachtree Park. I have lived within a five mile square radius of this address my entire life and I have never seen Buckhead and surrounding area that I live in. So up in arms about what's going on in our city to think that you are even considering defunding The police is an abomination. They are the only people that stand between us and the fuckery that is going on. Hence, Lenox square, Phipps Plaza all the way down to the street to town. If we did not have Police to stop this. They would be rampaging not only through our business district, but into our neighborhoods. And we are not armed people. And even if we were we would be blamed if anything were to happen that we tried to protect ourselves and our family and our property. So this is a absolutely unacceptable position for you to take. And for the American people, and particularly right now, the people of Atlanta. Buckhead surrounding areas downtown, everywhere in Atlanta that you have jurisdiction over is totally against what needs to be done. We need more police. We need more funding, we may need more protection. Please do not fall prey to the stupidity of this black lives matter which black lives do matter. My life matters. I'm white My housekeeper, please do not defund our police.</t>
  </si>
  <si>
    <t xml:space="preserve">VoiceMessage - 2020-07-03T150638.414</t>
  </si>
  <si>
    <t xml:space="preserve">Yes, I'm a resident of Atlanta. My name is Febreze. I've been at the same address for 33 years, and I am totally against defunding of the police was like a very seriously about the crime that we've all been experiencing. And this is not the time to take this action. And actually we should be doing more for our police officers. And I appreciate it. Thank you.</t>
  </si>
  <si>
    <t xml:space="preserve">VoiceMessage - 2020-07-03T150641.756</t>
  </si>
  <si>
    <t xml:space="preserve">Hi, my name is Terry Mullen and I've been a resident of the city of Atlanta for the past 20 years. I've lived in district two for the entire time. I'm against defunding the police. I support the eight council members. I support council members she stood in support of our law enforcement any changes that need to be made needs to be done after extensive studies and thoughtful discussion. Last minute decisions based on emotional knee jerk reactions are unwise and will have long term unintended consequences. defunding police will decrease public safety, decrease property values, Chase businesses out of the city and dramatically decrease the tax base who we call if we need help. So I hope everyone will stand with the police and not defund the police. Thank you.</t>
  </si>
  <si>
    <t xml:space="preserve">VoiceMessage - 2020-07-03T150645.020</t>
  </si>
  <si>
    <t xml:space="preserve">Hi, my name is Christina lives also and I have lived in the city of Atlanta for 13 years. I am against defunding the police. I support the eight council members who stood in support of our law enforcement. Any changes that need to be made needs to be done after extensive studies and thoughtful discussion. Last minute decisions based on emotional knee jerk reactions are unwise will have long term unintended consequences. defunding police will decrease public safety, decreased property values, chased our businesses out of the city and dramatically decrease the tax base. Please reconsider. Thank you and again, Li Zi a s Oh, Chrissy I</t>
  </si>
  <si>
    <t xml:space="preserve">VoiceMessage - 2020-07-03T150648.803</t>
  </si>
  <si>
    <t xml:space="preserve">Hello. I am calling on behalf of my wife and I to strongly support continued funding and increased funding of law enforcement and law enforcement training in the city of Atlanta. We stand against any ordinance that withholds reduces or sequesters law enforcement funding. The city of Atlanta is our home. And we have lived in the same house in district seven since 1995. Recent are two children who also live in Atlanta. Love Atlanta, and we love the people of Atlanta regardless of race, and ethnicity. It increased crime over the years and for us, it has been primarily Car break ins damaged and stolen property. Then horrifically one morning in broad daylight, or Sun was robbed at gunpoint in our drive like authority is determined the salience for gang members using the stolen car and our experience following an existing pattern that has not yet been reached. For us, no one was found. No justice was served. We consider moving out of Atlanta, but we did not want to make a decision based on fear. So we are here, at least for now. Well, every city in our country have had historical issues. Atlanta has been exemplary in handling some of the biggest issues with balancing grace. This time for this Atlanta city council to stand for the protection of all constituents across all districts. We ask you to uphold your oath of office for the public good, and the interests of the city and to not permit your firm to be influenced by fear, paper affection, rewards for the mayor. Thank you God bless America. God bless Atlanta. At the Independence Day, Mark Schultz.</t>
  </si>
  <si>
    <t xml:space="preserve">VoiceMessage - 2020-07-03T150652.453</t>
  </si>
  <si>
    <t xml:space="preserve">Mark Dodson do DSO in Peachtree hills in Atlanta for 31 years. Do not be fun to eat glace. I mean, what can be more ridiculous crime murders are up 84% crimes up. And you're looking at the funding the police whose morale is in the pits now. 60 applications from the Atlanta police departments are already in Cobb County, we've had over 20 something resigned, and you're gonna defund them. You do that at the risk the safety of your citizens. So act responsibly, don't get caught up in the political climate. do what's right do not fund the police. Thank you.</t>
  </si>
  <si>
    <t xml:space="preserve">VoiceMessage - 2020-07-03T150656.363</t>
  </si>
  <si>
    <t xml:space="preserve">My name is David Halpern, and I moved to Atlanta some years ago from Cleveland, Ohio. I came here because I liked what Atlanta was building towards the Now Atlanta is at a crossroads like Cleveland was when I left. Violent crime is on the rise with more shootings and murders every day. And from what I can tell it to start in the same way Cleveland did by the lack of policing the streets, which was brought on by cutting the police. I would ask all council members to listen to if they haven't already the remarks given by Reverend Daryl Scott when he testified before the congressional hearings about police reform in America. His thoughts resonated strongly with me and I hope they will be met by all of you with understanding at the City Council truly believes that the funding the police is the best option and I challenged the mayor and all public figures to give up their police protection. He tips go out to the streets plagued by gang violence, talk with the criminal elements that are there on a regular basis. But you have to do this without all the police protection. I say this because you can't stop funding the police for the taxpayers, but keep your own police protection as a safety net. That is extremely hypocritical and will not gone unnoticed by the voters. But I don't believe it'll come to this. I believe the right thing will be done. I love this. I never want to move but I will if things aren't properly handled. I need y'all to please send a strong message of safety for all Atlanta. Please continue to fund the police department make knowledgeable and factual decisions for change and invite officers from the frontlines to the meeting to discuss real reforms that will actually work within the community. Emotional one sided reform decisions made without factual research and based on mob rule will never work and ultimately the chaos in the streets which we are already witnessing. We cannot leave the police out of the discussion because the police will never feel competent in performing their duties. We need the police and they need us for the community. We need the police and they need us for the community to grow and prosper. Please keep Atlanta safe and keep funding the police before the problems we have get out of hand. Thank you.</t>
  </si>
  <si>
    <t xml:space="preserve">VoiceMessage - 2020-07-03T150659.376</t>
  </si>
  <si>
    <t xml:space="preserve">Hi, I'm a constituent My name is Judah melon mo n and any efforts to the fund as the police are very foolish. We can have program To help educate them and workshops to help improve the quality police and hiring a place but to defund them is nothing short of catastrophic. And indeed it will result in more.</t>
  </si>
  <si>
    <t xml:space="preserve">VoiceMessage - 2020-07-03T150703.489</t>
  </si>
  <si>
    <t xml:space="preserve">My name is Judas mo n mo e n I'm a constituent any effort to defund the Atlanta police will result in the death of more black people within our community. So if you really care about Black Lives Matter, you will make sure that our police are effective and community oriented spend your money and programs that make our police more integrated into our communities but do not defund our police or there will be widespread violence and our black communities will be hurt the most. Thank you. Bye.</t>
  </si>
  <si>
    <t xml:space="preserve">VoiceMessage - 2020-07-03T150707.053</t>
  </si>
  <si>
    <t xml:space="preserve">Yes, excuse me. My name is Mary Gibson. And I have lived in a district for 37 years. So, City of Atlanta tax payer. Up until about two years ago, I used to shop in the city of Atlanta. I wouldn't go near Lenox mall if you paid me because the crime is so bad. And I just wanted to express my opinion on this defunding the police. This is a knee jerk reaction. It is so apparent. This is not what the taxpayers want. And last, I looked back to your representative representing this isn't about your own wishes. It's about the tax payers wishes. If y'all want to regroup and do a well thought out plan. Point, everything cools down. I wouldn't be opposed to some sort of modification, but the crime rate and for the Mayor bottoms to say, this is going on all over the country. That's not an acceptable answer. an acceptable answer is how are we going to fix the city of Atlanta in defunding The police is not the way. Thank you.</t>
  </si>
  <si>
    <t xml:space="preserve">VoiceMessage - 2020-07-03T150710.753</t>
  </si>
  <si>
    <t xml:space="preserve">Hi, my name is Robin Elliot, I live in district six, and I've lived in the city of Atlanta for over 30 years. I've been in the Atlanta metro area for over 40 years. And anyway, I'm just calling about the D fund, police boat that I think is going to happen on Monday again, and I wanted to leave my comment. I absolutely think that there needs to be some changes made with regard to how we feel with human beings in the in the city of Atlanta specifically with black individuals, but I don't think defunding The police is the answer. We need our police. We need them. And we we need to try to make things better. Not worse for our city. I love the city and I want to stay here so much. But I just need to be able to be sure that we are safe and that life is good for all all people, all members, all residents of the city of Atlanta. We need that because we need to not defund the police department. Because I think that would be harmful to public safety property values. It'll chase businesses out of the city. I mean, we just need to maintain our city and and be proud of it. Thank you so much for listening. Robin Elliot. District six. Thanks, bye.</t>
  </si>
  <si>
    <t xml:space="preserve">VoiceMessage - 2020-07-03T150714.039</t>
  </si>
  <si>
    <t xml:space="preserve">West Conway</t>
  </si>
  <si>
    <t xml:space="preserve">This is Gail and Bob O'Leary on West Conway drive closest to Northside right behind the firehouse number 303 to seven Please, please back the blue. We need the policeman. We have an extra policeman in the Mount paranor side area who goes around on his in his car and checks on us and helps us tremendously. We need the police department. Please do not defund them. Please to God, this is not the time to do that. We need help the robberies that go around up here they they steal cars, they break in the middle of the day. It is absolutely terrible. We need the police, not less police. We need more police. Thank you. Please consider that. Thank you very much.</t>
  </si>
  <si>
    <t xml:space="preserve">VoiceMessage - 2020-07-03T150717.697</t>
  </si>
  <si>
    <t xml:space="preserve">Hi, my name is Aaron Judd and I am a city center of the city of Atlanta and I reside in zone one. And I'm calling to express my opposition to defunding the police. We need our men and women in blue now more than ever to protect and serve the community. And so I am calling to encourage you to continue to support our police departments. Please do not fun, defund the police. We need our officers, again, now more than ever, so calling again to express as a citizen of the city of Atlanta, that important for my family, for the community that we need our police and that we need to continue to support them financially as well as emotionally. So again, encouraging my city council members to continue to support them Do not be fund the police. Thank you. I appreciate your time.</t>
  </si>
  <si>
    <t xml:space="preserve">VoiceMessage - 2020-07-03T150721.495</t>
  </si>
  <si>
    <t xml:space="preserve">My name is Anne Carson. I am a lifelong resident of Atlanta and have always lived in the city limits I vigorously oppose the thought of defunding the police. And I'm shocked that our city council would even consider such a dangerous move for our wonderful city. Please, we consider this terrible idea and keep us protected as we move forward to cure the ills that are claiming our city at this time. Thank you very much.</t>
  </si>
  <si>
    <t xml:space="preserve">VoiceMessage - 2020-07-03T150725.507</t>
  </si>
  <si>
    <t xml:space="preserve">Yes, my name is Mindy Berenson. I am calling at the member community as a member of the community to voice my objections my very, very, very, very strong objections to defunding the police. If anything, they should be getting more money. To deal with the abuse and violence they are having to deal with. any money taken away from them will make our communities less safe. It will drive businesses away it'll drive homeowners away. There's enough chaos going on. And God bless these men and blue women and men in blue who go out and defend us every day. We hope that this council does not cower to the mob. It is not the right thing to do. defunding The police is not the right thing to do. We hope this is taken into consideration and that the community is kept safe as it should be. Thank you.</t>
  </si>
  <si>
    <t xml:space="preserve">VoiceMessage - 2020-07-03T150729.327</t>
  </si>
  <si>
    <t xml:space="preserve">Hi, my name is Carrie graves. I live here in Atlanta and I'm calling in support of the police. We need police in our city to keep us safe. I shouldn't have to say that it's obvious. The idea of defunding The police is extremely dangerous and disturbing. My family owns a business here in Atlanta and we cannot afford to hire private security. And we also don't want to have to move outside of the city because it's become so dangerous if you want to create reforms with the police force with police officials, okay, but defunding The police is not the answer. We already have a lot of police officers who are calling out sick and quitting because they cannot do their jobs. It's not safe for them because government officials like the mayor and the corrupt da have been actively working against the police. This is not okay. You guys need to do better and use wisdom. We need police. Thank you. Bye.</t>
  </si>
  <si>
    <t xml:space="preserve">VoiceMessage - 2020-07-03T150732.748</t>
  </si>
  <si>
    <t xml:space="preserve">Hi, my name is Gail, Allison and my entire family we live in Atlanta, and I'm calling about the police agency and the attempts to maybe defund it. We totally think that is a horrible idea. We already got crime going up. What we need to do is get some order back and get our town back and everyone needs to work together. We are very much against the finding the police and Justin is going to be your outer chaos. Crime going around. We have district law enforcement in the past families and I do not think defunding police is any answer. So all of us agree and we'll all call but just want you to know, please do not defund the police. Thank you. Bye, bye.</t>
  </si>
  <si>
    <t xml:space="preserve">VoiceMessage (101)</t>
  </si>
  <si>
    <t xml:space="preserve">Good afternoon. My name is Kevin Pulford. And I am calling I understand that you guys voted for. And I'm assuming that you guys did not put together a meeting where the public can come in to defund the police. I think this is absolutely ludicrous. To be able to withhold money from the police department, and then somehow trying to figure out how every of the other citizens are going to be protected, I think is absolutely ludicrous. And I'm angry as hell, that you did this vote without going to having a public hearing on it. More importantly, and that you're giving into the people that are riding out there and all that stuff, and not paying attention to the folks that pay attaches to the city.</t>
  </si>
  <si>
    <t xml:space="preserve">VoiceMessage (102)</t>
  </si>
  <si>
    <t xml:space="preserve">Hi, this is Sarah Hill George. I'm live in the city limits of Atlanta and historic Brookhaven. I am very concerned about the defunding of the police and the Atlanta, Chevy or even Fulton County area. This is all but ridiculous. It would cause mayhem. I am very much so against defunding the police department. I never thought I would even think this would even be subject to anybody. We need our police. Yes, there's some things that need to be changed but that can't anything. Please do not vote to be fun. The Atlanta police I am I have pain taxpayer and I'm very concerned about our not having the proper police protection. Again, this is Sarah Hilliard. I live in historic located in the city limits Atlanta, Georgia. Thank you.</t>
  </si>
  <si>
    <t xml:space="preserve">VoiceMessage (103)</t>
  </si>
  <si>
    <t xml:space="preserve">Hi, this is Tom Prichard. I'm a resident of the city of Atlanta and would like to encourage the council under no circumstances to defund the police. It's a crazy idea and all it's going to do is result in the most vulnerable people in Atlanta being the victims of more crime. Please don't do that. Thank you.</t>
  </si>
  <si>
    <t xml:space="preserve">VoiceMessage (104)</t>
  </si>
  <si>
    <t xml:space="preserve">Maria Chandler, I'm a resident of Atlanta and calling to urge the council to support the police and not to defund our police to back the blue. We can I believe you can fix the abuses that may be within the police department. By defunding the police. You are really changing Atlanta interested he like Detroit, not the beautiful, wonderful city that it is. We need to keep Working hard to continue to make everything good in our city. So please back the police. Thank you</t>
  </si>
  <si>
    <t xml:space="preserve">FC-2</t>
  </si>
  <si>
    <t xml:space="preserve">Hello, my name is Melissa lor. I'm calling I understand that the city of Atlanta is having a council meeting on Monday July 6, about the fundings of belief. That's very concerning to say as a Georgian citizen and I oppose this put on a book. I support the police put their life on the line for us every day. Without them crime and violence that will all range Atlanta will no longer be safe for people to work or visit. Come on and Atlanta that's definitely not like a way of saying</t>
  </si>
  <si>
    <t xml:space="preserve">yes, if you decide to be found the Atlanta Police Department I will most certainly guarantee a pile of dead bodies on my front porch. Have a nice day.</t>
  </si>
  <si>
    <t xml:space="preserve">Yes, if you decide to defund the Atlanta Police Department I will most certainly guarantee a pile of dead bodies on my front porch. Have a nice day.</t>
  </si>
  <si>
    <t xml:space="preserve">VoiceMessage (2)</t>
  </si>
  <si>
    <t xml:space="preserve">"just south of Atlanta"</t>
  </si>
  <si>
    <t xml:space="preserve">My name is Jennifer credit. Go. I'm a longtime resident just south of Atlanta and heard that there's a meeting coming up where defunding The police will be discussed. My heart is broken for the place that our country in our city has come to an end. And no defending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t>
  </si>
  <si>
    <t xml:space="preserve">My name is Jennifer credit. Go. I'm a longtime resident just south of Atlanta and heard that there's a meeting coming up where defunding The police will be discussed. My heart is broken for the place that our country in our city has come to an end. And no defunding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t>
  </si>
  <si>
    <t xml:space="preserve">VoiceMessage (3)</t>
  </si>
  <si>
    <t xml:space="preserve">Yes, my name is Brenda house. And I think it would be a great disservice because the foods of Atlanta to defend please 99.5% or more of our placement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defending police than their name needed. They're necessary people. Thank you very much.</t>
  </si>
  <si>
    <t xml:space="preserve">Yes, my name is Brenda house. And I think it would be a great disservice because the foods of Atlanta to defund police 99.5% or more of our policemen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defunding policemen their name needed. They're necessary people. Thank you very much.</t>
  </si>
  <si>
    <t xml:space="preserve">VoiceMessage (4)</t>
  </si>
  <si>
    <t xml:space="preserve">My name is Sherry Abood and I'm calling to say that I support all the men and women in law enforcement but but their lives on the line every single day and the thought of the police to Cartman being defended is the saddest thing I've ever heard. We need to protect our men and women in blue, for all the things that they do and all the risks that they take every single day. Thank you.</t>
  </si>
  <si>
    <t xml:space="preserve">My name is Sherry Abood and I'm calling to say that I support all the men and women in law enforcement but but their lives on the line every single day and the thought of the police department being defunded is the saddest thing I've ever heard. We need to protect our men and women in blue, for all the things that they do and all the risks that they take every single day. Thank you.</t>
  </si>
  <si>
    <t xml:space="preserve">travels to Atlanta</t>
  </si>
  <si>
    <t xml:space="preserve">Hello, my name is Jason Glover. I do travel to Atlanta multiple times a week for my job. And I just wanted to voice my opinion on the defunding of the police. I would like to ask that Atlanta does not even entertain that idea. That is a horrific idea to defend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ratio Brooks bye To the end,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t>
  </si>
  <si>
    <t xml:space="preserve">Hello, my name is Jason Glover. I do travel to Atlanta multiple times a week for my job. And I just wanted to voice my opinion on the defunding of the police. I would like to ask that Atlanta does not even entertain that idea. That is a horrific idea to defund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Rayshard Brooks incident,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t>
  </si>
  <si>
    <t xml:space="preserve">VoiceMessage (6)</t>
  </si>
  <si>
    <t xml:space="preserve">Now, and, and I have been a resident, my entire life of Georgia. I strongly support our police officers, and I am completely against any defending of our police officers. We need all of our police officers to keep us safe. Therefore, I completely condemn and thought of defending our police department.</t>
  </si>
  <si>
    <t xml:space="preserve">Now, and, and I have been a resident, my entire life of Georgia. I strongly support our police officers, and I am completely against any defunding of our police officers. We need all of our police officers to keep us safe. Therefore, I completely condemn and thought of defunding our police department.</t>
  </si>
  <si>
    <t xml:space="preserve">outside Atlanta</t>
  </si>
  <si>
    <t xml:space="preserve">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define the police department. We need the street. We need the polish to protect the pub. So thank you and have a nice day.</t>
  </si>
  <si>
    <t xml:space="preserve">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defund the police department. We need the street. We need the polish to protect the pub. So thank you and have a nice day.</t>
  </si>
  <si>
    <t xml:space="preserve">My name is Carrie metal. And I'm begging you please do not D fund the police department. We need each and every one of them. Actually, we need more of them. We need them fully armed and be able to handle anything, things are getting worse. And if you defund them and take their arms, things are going to get Worse, do not give in to street thugs. Please support the police department completely 100% do not defund the police department. You can just forget about it and it won't be printed in the paper. Nothing. Forget these thugs respond with force full force and let the police do their job or they can take your constitutional rights and act as a police officer. And they will and they should I will support this. Do not defund them. I beg you. I demand full please.</t>
  </si>
  <si>
    <t xml:space="preserve">Good afternoon. My name is Marilyn Keeley. And I am calling to voice my opposition to be funding the Atlanta police department. I think that is the crazy idea and I am totally against it. I think anyone with any common sense would be totally guessed as well. Again, my name is Marilyn Gilley. I live over in post Peachtree hills apartment complex, which is off of it's between Piedmont and Peachtree Road. My zip code is 30305. My phone number is 770-896-3426. Thank you.</t>
  </si>
  <si>
    <t xml:space="preserve">Hello, my name is Tanya Bella, and I have been going to Atlanta fairly frequently over the last several years. For a while I was coming down once a month now I just make it every few months to Atlanta. Love Atlanta. However, I'm very concerned with what I've seen on the news. I have to be able to feel safe. When I'm driving through Atlanta when I'm in Atlanta, And, and I know I'm not the only person who is having these kind of apprehension about visiting in a large city right now in the United States. But the things that we're seeing on the news about my entire are just quite, quite concerning. So please just remember that, you know, lots of tourists, lots of people love to come to your city. But if we don't feel safe, we won't be able to make it there. Anyway, do you love Atlanta? I hope I hope everything works out because myself, my family, we all want to come back and visit Atlanta.</t>
  </si>
  <si>
    <t xml:space="preserve">My name is Jessica cash and I am calling to voice my opinion about the funding the place or abolishing the police. That is not a good idea. Many people who are in need of officers who need someone to be there not only when you take that away you also take away like your first responders because if they don't go the other ones don't go. You have to have all of it. Maybe come up with a better solution to work with the ones who are against police and try to find a common ground but abolishing them would absolutely destroy your city. You can't do that. And I completely and wholeheartedly support in fact my blue family Thank you Have a good night, Jews,</t>
  </si>
  <si>
    <t xml:space="preserve">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defend the police defending the police. You're taking away better training. You're taking away a ton of other stuff that you guys do not even know. And that is about the dumbest thing that you can do. You defend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define.</t>
  </si>
  <si>
    <t xml:space="preserve">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defund the police. Defunding the police. You're taking away better training. You're taking away a ton of other stuff that you guys do not even know. And that is about the dumbest thing that you can do. You defund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defund.</t>
  </si>
  <si>
    <t xml:space="preserve">Yes, my name is Stacy Freeman. I found out that there's going to be a sort of city council meeting on Monday concerning defending the police in Atlanta. I'm calling to voice my extreme opposition to this proposal. If you defend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defending the police. This is outrageous. Thank you</t>
  </si>
  <si>
    <t xml:space="preserve">Yes, my name is Stacy Freeman. I found out that there's going to be a sort of city council meeting on Monday concerning defunding the police in Atlanta. I'm calling to voice my extreme opposition to this proposal. If you defund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defunding the police. This is outrageous. Thank you</t>
  </si>
  <si>
    <t xml:space="preserve">Kansa Watson we need to get Mayor bottoms gone. I know she's an elected official but she needs to be gone and we need to make sure that the police are taking Kara, we need to drop charges on the officers. And y'all are running this city into the ground. Thank you.</t>
  </si>
  <si>
    <t xml:space="preserve">Oh, yes, I would like to voice my support of the law enforcement officers in the city of Atlanta. I think it's vitally important to have law enforcement and the police. I'm completely anti against defunding the police. As a matter of fact, I think we need more funding in Atlanta, especially now that the reputation of our city has been completely damaged and tarnish, it's going to be incredibly difficult to recruit people. I'm in the, you know, health care recruiting business and finding it difficult to find people who want to come to Atlanta. And so I think that At least if we had the level of law enforcement that we needed, it might be easier, won't even get into property values. Or, you know, anybody here There couldn't be any I mean, people that are retired, retiring will not stay in Atlanta because of safety issues. So I definitely think that we should say, you know, somehow position this, not only saving law enforcement, but positioning as a safe city. I think that's going to be our biggest challenge going forward. So thank you very much.</t>
  </si>
  <si>
    <t xml:space="preserve">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the ones on threes don't six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find your police force. Thank you.</t>
  </si>
  <si>
    <t xml:space="preserve">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Zone 1, Zone 3, Zone 6,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fund your police force. Thank you.</t>
  </si>
  <si>
    <t xml:space="preserve">Yes, my name is Joyce general. And I'm calling because I support the men in blue. I support the police officers. Please don't consider defending the police. Thank you.</t>
  </si>
  <si>
    <t xml:space="preserve">Yes, my name is Joyce general. And I'm calling because I support the men in blue. I support the police officers. Please don't consider defunding the police. Thank you.</t>
  </si>
  <si>
    <t xml:space="preserve">Yes, this is Kelly Colvin I had called just a moment ago and I wanted to make sure that that my statement was clear. I work with gang members in the prison system on the Atlanta area. And I wanted to make sure that my Burbidge was correct to please do not whatever you do defund the police. Thank you very much. God bless.</t>
  </si>
  <si>
    <t xml:space="preserve">Mark Lancaster, I support all law enforcement officers that put their lives on line every day. Thank you.</t>
  </si>
  <si>
    <t xml:space="preserve">Good morning. This is Sherry bangle. I live in Buckhead and I am calling to ask not to defund the police. They're variable necessary force that we need. Crime will go up. And we pay exorbitant taxes to keep our city safe. And this is unacceptable. Do not be fund the police. Thank you.</t>
  </si>
  <si>
    <t xml:space="preserve">Loganville</t>
  </si>
  <si>
    <t xml:space="preserve">Good morning. Today is July the My name is Bill Chapman and I live in loganville, Georgia. I am leaving this voicemail in opposition to the proposition of defunding the Atlanta police. The police put their lives on the line every single night to protect the citizenry. If this proposition goes forward, I will never enter the city of Atlanta city limits ever again. That means I will never come downtown to spend money when I cannot be assured that there is an adequate police force to protect my safety and to ensure my safety. I believe that this is a sentiment that is held by many of the people that live in the state of Georgia that enjoy coming to downtown Atlanta to see All of the wonderful things that are downtown including the high Museum of Art, CNN Center, and many of the hotels and restaurants that are downtown. I urge you to vote no. On this proposal to defund the police. Thank you.</t>
  </si>
  <si>
    <t xml:space="preserve">My name is Emily Allen, and I support the police department and all emergency personnel. Thank you.</t>
  </si>
  <si>
    <t xml:space="preserve">not atlanta citizen</t>
  </si>
  <si>
    <t xml:space="preserve">My name is Mandy Slaton. And although I'm not a citizen of Atlanta, my family frequently visit there for entertainment purposes or just to introduce my children to the culture in Atlanta. And if the police department is defunded there we will no longer be visiting. I do support the men and women who protect that city and help me to feel calm. trouble getting into that city. I just wanted to let you know my opinion. Thank you.</t>
  </si>
  <si>
    <t xml:space="preserve">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defend the police. Please continue to fund the police give them raises. They are protecting our city and we need them.</t>
  </si>
  <si>
    <t xml:space="preserve">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defund the police. Please continue to fund the police give them raises. They are protecting our city and we need them.</t>
  </si>
  <si>
    <t xml:space="preserve">Job Hogan. I'm a lifetime resident of Atlanta. I grew up here I'm 71 years old. Understand there's going to be another vote on defunding the police department it just I just shudder to think of the idea that that's even on the table to define that would be a huge mistake.</t>
  </si>
  <si>
    <t xml:space="preserve">Job Hogan. I'm a lifetime resident of Atlanta. I grew up here I'm 71 years old. Understand there's going to be another vote on defunding the police department it just I just shudder to think of the idea that that's even on the table to defund that would be a huge mistake.</t>
  </si>
  <si>
    <t xml:space="preserve">My name is Lisa Sullivan. My husband and I have lived in Atlanta our whole lives. And we are totally against defunding the police. It is this city has gone crazy. It is not what it ever was. And I'm scared. It's never going to be what it was, again, with the violence and and the police not being supported by the mayor. It's awful.</t>
  </si>
  <si>
    <t xml:space="preserve">And I'm Timothy shit and I wanted to call because I have things where they're talking about defunding the police department in Atlanta. There's already a major issue with morale there. So the concept of defunding the police department is completely I don't even know how to this just completely ignorant. So if you want that city to be written the cram, that's your best option. Otherwise, I think you probably want to add more money to the police. apartment and try to inspire the officers to stay there and work.</t>
  </si>
  <si>
    <t xml:space="preserve">Roswell</t>
  </si>
  <si>
    <t xml:space="preserve">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define the police department in Atlanta. I'm a resident of Roswell, Georgia, but anything that happens in Atlanta, well, that will affect people living in the communities all around Atlanta if it involves increases in crime In the area, thank you.</t>
  </si>
  <si>
    <t xml:space="preserve">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defund the police department in Atlanta. I'm a resident of Roswell, Georgia, but anything that happens in Atlanta, well, that will affect people living in the communities all around Atlanta if it involves increases in crime In the area, thank you.</t>
  </si>
  <si>
    <t xml:space="preserve">My name is Connie Shannon. And I've lived in Georgia my whole entire life. I'm 61 years old. And I think it's just crazy. If anybody's thinking about defending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t>
  </si>
  <si>
    <t xml:space="preserve">My name is Connie Shannon. And I've lived in Georgia my whole entire life. I'm 61 years old. And I think it's just crazy. If anybody's thinking about defunding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t>
  </si>
  <si>
    <t xml:space="preserve">My name is Susan hurt and I think it's totally stupid to defend the police in Atlanta. Look at all the crap that's going on. And they want to defend the police about they defend the city of Atlanta and get rid of seventh. Thank you.</t>
  </si>
  <si>
    <t xml:space="preserve">My name is Susan hurt and I think it's totally stupid to defund the police in Atlanta. Look at all the crap that's going on. And they want to defund the police. How about they defund the city of Atlanta and get rid of some of them. Thank you.</t>
  </si>
  <si>
    <t xml:space="preserve">Good morning. My name is Tracy Oliver, and I'm calling to offer my support for the men and women of the Atlanta police department as well as other police departments who put their lives on the line for us every day. Please do not defend the police department.</t>
  </si>
  <si>
    <t xml:space="preserve">Good morning. My name is Tracy Oliver, and I'm calling to offer my support for the men and women of the Atlanta police department as well as other police departments who put their lives on the line for us every day. Please do not defund the police department.</t>
  </si>
  <si>
    <t xml:space="preserve">Georgia, not far from Atlanta</t>
  </si>
  <si>
    <t xml:space="preserve">My name is Haley Flynn. I've lived in Georgia my entire life, not far from Atlanta. I am completely against the funding of the police. Again, I oppose the defunding of the Atlanta police department.</t>
  </si>
  <si>
    <t xml:space="preserve">My name is Robin bat. I have lived in Atlanta, the majority of my life. And I have seen Atlanta get through a lot of changes to be a more safe and less safe city. I think defending the police would be a massive mistake. We are already struggling with our tax base and you are only going to encourage businesses to leave. retraining of the police. It's an entirely different matter, that defending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t>
  </si>
  <si>
    <t xml:space="preserve">My name is Robin bat. I have lived in Atlanta, the majority of my life. And I have seen Atlanta get through a lot of changes to be a more safe and less safe city. I think defunding the police would be a massive mistake. We are already struggling with our tax base and you are only going to encourage businesses to leave. retraining of the police. It's an entirely different matter, that defunding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t>
  </si>
  <si>
    <t xml:space="preserve">My name is Jeremy Peters. This is in reference to the city council meeting Monday, the sixth of July. In reference to the funding the police, I would just like to state first, that I am a 30 year low enforcement officer. before me, my father worked 22 years for the Atlanta Police Department transferred and helped form the original Fulton County Police Department. And I just want you to really think about what you're doing. defunding the police, I can't even fathom that. With the words coming out of my own mouth. I understand that there are issues but I believe those issues most of those issues can be fixed administrative, like, not taken away from already underpaid law enforcement officers and police departments. social programs, yes, they're great. I've seen in my 30 year career that they only partially work. If you want to enact more social programs, you're looking at years for those to take effect. Who's gonna handle the chaos until those social programs work? or start working? This is a decision that can't be made in a month it can't be made in two months. Take a really deep dive into the social programs that are there now. Look at the statistics. See that they're not doing what will a year decision. Thank you for listening.</t>
  </si>
  <si>
    <t xml:space="preserve">Yes, my name is Torie green. I am married with two And children and have owned property, a home and land in the city of Atlanta in Buckhead. I am calling to vote. No, I'm not for defending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testily defending Not at all, for defending the police department. Thank you.</t>
  </si>
  <si>
    <t xml:space="preserve">Yes, my name is Torie green. I am married with two And children and have owned property, a home and land in the city of Atlanta in Buckhead. I am calling to vote. No, I'm not for defunding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totally defunding, not at all, for defunding the police department. Thank you.</t>
  </si>
  <si>
    <t xml:space="preserve">Amy Dickie district seven. I'm calling to ask you not to be influenced by mob rule. Us Council have already voted on defunding and it did not pass. Thank goodness. The funding is not the answer. We are not buying into your semantics of just shifting money or holding it. We do not buy into this explanation of holding City Council and the mayor are responsible. If that's really what you're trying to do, then take a portion of your salary and the mayor salary and hold them instead of the APD salary that we worked so very, very hard to pass in 2018, we looked at the Mercer study and came down and spoke to you on on an often basis to try to push this through. All of you supported this bill to push the legislation to push through funding our APD. According to what Mercer said was appropriate. We still have less than 800 APD officers and now you want to defund in 28 days, we have seen an increase in murders by 133% shooting 104% up to hundred percent since last year. This is what is going to happen if you defund. I hold city council partly responsible for this. Those of you who went on social media and demonize the APD along with the mayor or for APD not showing up and causing the rest of the crime to look like it's going down. It's because they're not out there making traffic arrest warrant arrest, but we all know crime is up. vote no to defunding the police.</t>
  </si>
  <si>
    <t xml:space="preserve">My name is Linda Dyer. I'm calling to request that you do not vote to defund the police department. If anything, vote to find them more. So thank you for your time.</t>
  </si>
  <si>
    <t xml:space="preserve">My name is Linda Dyer. I'm calling to request that you do not vote to defund the police department. If anything, vote to fund them more so. Thank you for your time.</t>
  </si>
  <si>
    <t xml:space="preserve">My name is Tatiana harshal. I definitely do not think that police should be a finding in a city of Atlanta. In that regard. How are we going to continuously on programs like pail or the summer work program They hired a new those who may find problems with seeking an employment it gives children give it gives you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app when they don't have to police who used to be school resource officers when APD was in school. They're still mentor and many of those students. What about those things all C's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t>
  </si>
  <si>
    <t xml:space="preserve">My name is Tatiana harshal. I definitely do not think that police should be defunded in a city of Atlanta. In that regard. How are we going to continuously fund programs like PAL or the summer work program that hires at-risk youth? Those who may find problems with seeking an employment. It gives children give it gives children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after hours when they don't have to police who used to be school resource officers when APD was in school. They're still mentor and many of those students. What about those things? Those things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t>
  </si>
  <si>
    <t xml:space="preserve">Tatiana Harshal again, defunding the police, we may end up in the city of Atlanta, more areas, we continuously have people moving here from across the globe. How is defined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t>
  </si>
  <si>
    <t xml:space="preserve">passing on the harsher again, defunding the police, we may end up in the city of Atlanta, more areas, we continuously have people moving here from across the globe. How is defunding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t>
  </si>
  <si>
    <t xml:space="preserve">Travels to Atlanta</t>
  </si>
  <si>
    <t xml:space="preserve">Let's play low, please support the place, do not defend them. We enjoy going to Atlanta as a family and as of right now, we are not going to Atlanta. Please support your policemen. Thank you.</t>
  </si>
  <si>
    <t xml:space="preserve">Let's play low, please support the police. Do not defund them. We enjoy going to Atlanta as a family and as of right now, we are not going to Atlanta. Please support your policemen. Thank you.</t>
  </si>
  <si>
    <t xml:space="preserve">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deepening the police. I think the planning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t>
  </si>
  <si>
    <t xml:space="preserve">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defunding the police. I think defunding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t>
  </si>
  <si>
    <t xml:space="preserve">Buford</t>
  </si>
  <si>
    <t xml:space="preserve">Hello, my name is Charles guys. They're GZD er, I just wanted to voice my support of the police in Atlanta and really disappointed and be we've been discussing The possibility of defunding the heroes that the police are. I have a business in Atlanta, and I live in Buford now. But I just want to again, voice my support for the police. Have a nice day.</t>
  </si>
  <si>
    <t xml:space="preserve">Hi, this is Connie Davis. I'm a native to Georgia. And I am a registered voter have been since I was of age, and I'm calling from district nine to tell you to voice my opinion about defunding the police. I am against it. 100%. I believe you should have this way out. This should be on the voting ballot. At the very minimum. If you're going to do it. It's going to change everyone's mind that doesn't even live in Atlanta that wants to come in and have dinner or go to the tourist attractions. They're already afraid. So I'm 100% against it. Please vote no.</t>
  </si>
  <si>
    <t xml:space="preserve">Yes, I'm Laila Messer. I hope to goodness that you're smart enough to support the police. It is stupid for you to defend the police. God help you if you do.</t>
  </si>
  <si>
    <t xml:space="preserve">Yes, I'm Laila Messer. I hope to goodness that you're smart enough to support the police. It is stupid for you to defund the police. God help you if you do.</t>
  </si>
  <si>
    <t xml:space="preserve">Hello, my name is Sean Dawson. I am a resident for the city inside the city of Atlanta. I am calling me going to be defending the Atlanta police department. I feel like the defending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defined is not a good thing. Thank you</t>
  </si>
  <si>
    <t xml:space="preserve">Hello, my name is Sean Dawson. I am a resident for the city inside the city of Atlanta. I am calling me going to be defunding the Atlanta police department. I feel like the defunding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defunding is not a good thing. Thank you</t>
  </si>
  <si>
    <r>
      <rPr>
        <sz val="11"/>
        <color rgb="FF000000"/>
        <rFont val="Arial"/>
        <family val="0"/>
        <charset val="1"/>
      </rPr>
      <t xml:space="preserve">. Take the other direction He can't do it don't put in your drive. Time. ship the game. One you can hit me </t>
    </r>
    <r>
      <rPr>
        <i val="true"/>
        <sz val="11"/>
        <rFont val="Cambria"/>
        <family val="0"/>
        <charset val="1"/>
      </rPr>
      <t xml:space="preserve">(this is a butt-dial with background conversation. -editor)</t>
    </r>
  </si>
  <si>
    <t xml:space="preserve">. Take the other direction He can't do it don't put in your drive. Time. ship the game. One you can hit me</t>
  </si>
  <si>
    <t xml:space="preserve">Janet Hogan, I have been nearly a lifetime citizen of Buckhead in Atlanta, Georgia. And I'm very distressed that the city is planning on defunding of police. I am nearly 65 years old and desperately need to be protected. Not just left out to dry. Please rethink this.</t>
  </si>
  <si>
    <t xml:space="preserve">Janet, how again, I have been nearly a lifetime citizen of Buckhead in Atlanta, Georgia. And I'm very distressed that the city is planning on defunding of police. I am nearly 65 years old and desperately need to be protected. Not just left out to dry. Please rethink this.</t>
  </si>
  <si>
    <t xml:space="preserve">around Atlanta</t>
  </si>
  <si>
    <t xml:space="preserve">Yes, my name is Patricia Wolfson and I have been born and raised around Atlanta for 79 years. And I was 16 years old before I ever saw the very first policeman. And I want to tell you how much I admire them, pray for them, respect them, and could not even imagine not having full force policeman out there every day to protect me and my family and I took a bunch of Debbie cakes to our local police they should and I want it in my small way to show them how much I admire them love them and pray for them. I would not want to go to sleep a single night in this state without knowing that they were out there protected me in my family. Thank you very much.</t>
  </si>
  <si>
    <t xml:space="preserve">Hi my name is Ashley herd. I am calling to leave a message in regards to mine My family support for the men and women in blue. We do not support the funding police officers. We appreciate them and all their hard work. We do not want them to go anywhere. We need them for safety and security reasons. And for this, I do not support the plan and the police. We need them out here. And thank you for your time.</t>
  </si>
  <si>
    <t xml:space="preserve">Hi my name is Sandra Stargell. I'm how concerned about the defending of our police department. It would be a bad mistake to do that. We need our police officers. Now police officers are bad and all this stuff that's going on and it's just awful and I pray that God will help you make the right decision. Please do not defend our police officers. I beg of you, thank you.</t>
  </si>
  <si>
    <t xml:space="preserve">Hi my name is Sandra Stargell. I'm how concerned about the defunding of our police department. It would be a bad mistake to do that. We need our police officers. Now police officers are bad and all this stuff that's going on and it's just awful and I pray that God will help you make the right decision. Please do not defund our police officers. I beg of you, thank you.</t>
  </si>
  <si>
    <t xml:space="preserve">parent of GSU student</t>
  </si>
  <si>
    <t xml:space="preserve">Hello, my name is Heather Merritt. And I just moved my daughter downtown. into zone six. She transferred to Georgia State this year. And as a mother, I am horrified at the thoughts that you are considering defunding the police. Having a child that is going to college there I'm seriously considering pulling her out. It does not make me feel safe at all to have her live. Down, they're going to school down, they're coming down there to work. So I hope that you will seriously reconsider this because we are in Atlanta all the time and we will no longer feel safe coming down there if you do that. Thank you.</t>
  </si>
  <si>
    <t xml:space="preserve">My name is Shirley. I'm calling because from what I understand that there is going to be a discussion on Monday July 6 about defunding the police department and I strongly urge you to not even begin to consider such a stupid idea. to police. Our city is such a massive it is it would be a total disarray. Without the police. They have done they have gone above and beyond. Every single day they have put up with so much disrespect that has been absolutely done. Nothing has been done about it. So I strongly urge you for no other reason, Atlanta happens to still be the capital of human trafficking in the world. So for that reason alone, I strongly discourage any further discussion of defunding our police department. Thank you and have a good day.</t>
  </si>
  <si>
    <t xml:space="preserve">Good morning. This is my name is not dialogue. I am a and lastname de I I wanted to make sure that our police is backed all the way we have to have law and order. That is our right also for our citizens. And so we do need a law enforcement. It cannot last be criminal having right the rest of us have also right okay. QI</t>
  </si>
  <si>
    <t xml:space="preserve">"drive through Atlanta"</t>
  </si>
  <si>
    <t xml:space="preserve">Hi, Crystal Agoonda stopped in Georgia I drive through Atlanta to visit family a lot plus I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t>
  </si>
  <si>
    <t xml:space="preserve">Hi, Crystal agonda stopped in Georgia I dropped in Atlanta to visit family a lot less by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t>
  </si>
  <si>
    <t xml:space="preserve">Hi, this is Anne Butler. I am calling regarding the meeting for defunding the police. If this is true, y'all need to look at the headlines and look at the news from over the weekend. For Fourth of July alone, these thugs who are part of three black panther groups that have formed in the city of Atlanta and decay One of which is calling themselves nsca or something to that effect, that they are not only walking around the streets carrying a rifle, they're responsible for killing an eight year old child last night. So if you think it's a good idea to fund the police, you probably want to rethink that. And go back and look at the crime statistics which are up at least 100% over the last month, the shootings that car jackings the rioting. If you think that community policing is the answer, you're just asking for more people to be murdered. So I strongly, strongly encourage you to really sit back and think about the intelligence behind just funding the place</t>
  </si>
  <si>
    <t xml:space="preserve">My name is Allison Hearn. I am calling to leave this comment regarding the vote to defend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t>
  </si>
  <si>
    <t xml:space="preserve">My name is Allison Hearn. I am calling to leave this comment regarding the vote to defund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t>
  </si>
  <si>
    <t xml:space="preserve">Pennsylvania</t>
  </si>
  <si>
    <t xml:space="preserve">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defend the police in your area, you are also going to become targets. There will be no one to protect you either. I hope you realize this. Make the right call. Do not defend the police. That is that's crazy talk.</t>
  </si>
  <si>
    <t xml:space="preserve">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defund the police in your area, you are also going to become targets. There will be no one to protect you either. I hope you realize this. Make the right call. Do not defund the police. That is that's crazy talk.</t>
  </si>
  <si>
    <t xml:space="preserve">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defending the police. It will hurt our city. It will lower tourism people are already afraid to come and visit here. property values will decrease which means fewer property taxes will be paid. It's an all around terrible idea. Please vote against defunding the police. Thank you</t>
  </si>
  <si>
    <t xml:space="preserve">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defunding the police. It will hurt our city. It will lower tourism people are already afraid to come and visit here. property values will decrease which means fewer property taxes will be paid. It's an all around terrible idea. Please vote against defunding the police. Thank you</t>
  </si>
  <si>
    <t xml:space="preserve">FC-3</t>
  </si>
  <si>
    <t xml:space="preserve">Hello, this is Elizabeth Davies, City of Atlanta resident. I am calling to vote my support for non defunding our police. We are in a state of of need to continue with a police force in the city of Atlanta, there is way too much crime and just people that are truly scared. We need to protect all of the city of Atlanta residents and those that choose to visit our city. We have to have a police force. So just wanted to voice my opinion and support of our police force. And please continue to support them and fund them. Thank you.</t>
  </si>
  <si>
    <t xml:space="preserve">Hi, this is David Foster, resident of Atlanta, Georgia, and I'm against the funding any typos. Pulling back from the police officers. We need to be able to support them. They protect our us and our families. Thank you for listening.</t>
  </si>
  <si>
    <t xml:space="preserve">Good morning. This is Jennifer Foster. I am calling it to express my opinion against the defunding of the police. I understand that there are issues that need to be resolved within police departments but defunding them is not the way to solve these solutions. If anything, we need more funding for more officers and more training to help them do their jobs more effectively. Thank you.</t>
  </si>
  <si>
    <t xml:space="preserve">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defend the police. Thank you.</t>
  </si>
  <si>
    <t xml:space="preserve">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defund the police. Thank you.</t>
  </si>
  <si>
    <t xml:space="preserve">Hi, my name is keshawn manly. I've been a resident in Atlanta in the Buckhead area for 18 years. I'm calling to voice my opinion, which is to support the police department. I do not believe we should defund the police. In fact, I'm appalled at City city council members Dickens, Westmoreland and I'd and others for voting to defund the police. defunding The police will have catastrophic impact to the safety of our citizens, our tax base property values, and I do not support defunding the police in fact, I support funding more police, giving them more training and hiring more police officers. Do not vote to defund Please.</t>
  </si>
  <si>
    <t xml:space="preserve">Yes, my name is Brandon hamburger. I worked for the city of Atlanta for 21 years. I'm calling in support of law enforcement and the city council members that voted to keep the police department funded. Please do not feel intimidated by the other seven council members who are voting for the latest hashtag of the fund the police. There's nothing more than a slogan and a T shirt of the week. Please make adult decisions. We're talking about this city. Thank you.</t>
  </si>
  <si>
    <t xml:space="preserve">Hi, this is Nancy and Massa. We live in zone two and we support the police department. We do not agree with the defending of the police department. So I wish that you would bring that up at your city council meeting and vote down. Thank you. Bye</t>
  </si>
  <si>
    <t xml:space="preserve">Hi, this is Nancy and Massa. We live in zone two and we support the police department. We do not agree with the defunding of the police department. So I wish that you would bring that up at your city council meeting and vote down. Thank you. Bye</t>
  </si>
  <si>
    <t xml:space="preserve">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defending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defending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t>
  </si>
  <si>
    <t xml:space="preserve">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defunding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defunding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t>
  </si>
  <si>
    <t xml:space="preserve">Good morning. Good afternoon. My name is Deborah Fowler, I'm in district day. I want to say that I support the eight council members who stood up in support of our law enforcement. Any changes may need to be done after extensive studies and thoughtful discussions have been completed. Last minute decisions and knee jerk reaction Are unwise and will have many unintended consequences. defunding The police will decrease public safety, decreased property value, take businesses out of the city, dramatically decrease tax basis and dramatically force people that have been paying all these taxes to lead the city of Atlanta. If you take a look around there are already a flight of people with for sale signs up trying to exit the city, which would be disastrous. Please give the district number which is a and I would appreciate the support of all the eight that did support it and more that could and should support it. Thank you very much for your service.</t>
  </si>
  <si>
    <t xml:space="preserve">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defend the police.</t>
  </si>
  <si>
    <t xml:space="preserve">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defund the police.</t>
  </si>
  <si>
    <t xml:space="preserve">Hey, this is Mary Katherine Aronson I'm calling from district Ay, ay ay ay would like to support the eight council members who stood up in support of our law enforcement and encourage everyone to please not defend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defending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t>
  </si>
  <si>
    <t xml:space="preserve">Hey, this is Mary Katherine Aronson I'm calling from district Ay, ay ay ay would like to support the eight council members who stood up in support of our law enforcement and encourage everyone to please not defund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defunding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t>
  </si>
  <si>
    <t xml:space="preserve">My name is Tim Thomas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defending the police department will not create positive change as seen in Chicago, la New York where crime is all skyrocketing because of the same situation that we are closely following here in the city of Atlanta, Councilmember Antonio Brown is the wife of a liability for the city. And I don't believe anybody should be following anything that he's saying.</t>
  </si>
  <si>
    <t xml:space="preserve">My name is Tim Tom's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defunding the police department will not create positive change as seen in Chicago, LA, New York where crime is all skyrocketing because of the same situation that we are closely following here in the city of Atlanta, Councilmember Antonio Brown is a lia... liability for the city. And I don't believe anybody should be following anything that he's saying.</t>
  </si>
  <si>
    <t xml:space="preserve">Hi, my name is Tracy Cole, and I'm calling to support the council members who voted not to defund the police. I believe that we are in a state of grave danger, and that lawlessness is on the rise and is being encouraged. And I strongly support the council members who were brave enough to oppose defunding the police department and I respectfully ask that you do the right thing and keep the city safe. Thank you.</t>
  </si>
  <si>
    <t xml:space="preserve">Manor Ridge Drive</t>
  </si>
  <si>
    <t xml:space="preserve">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t>
  </si>
  <si>
    <t xml:space="preserve">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Bye.</t>
  </si>
  <si>
    <t xml:space="preserve">Stuart Kanzeurgi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Bobcat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and today affect the future of the city. City has done tremendous things over the last two decades and you'll set it back. Probably a full century if you did find the police. Again, steward can vary, but</t>
  </si>
  <si>
    <t xml:space="preserve">Stuart Canzeri.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 Buckhead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of today affect the future of the city. City has done tremendous things over the last two decades and you'll set it back, probably a full century if you defund the police. Again, Stuart Canzeri. Bye.</t>
  </si>
  <si>
    <t xml:space="preserve">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t>
  </si>
  <si>
    <t xml:space="preserve">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t>
  </si>
  <si>
    <t xml:space="preserve">Work in Atlanta</t>
  </si>
  <si>
    <t xml:space="preserve">My name is Veronica Copeland and I think it I think you guys really need to take an account about defending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defend the police.</t>
  </si>
  <si>
    <t xml:space="preserve">My name is Veronica Copeland and I think it I think you guys really need to take an account about defunding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defund the police.</t>
  </si>
  <si>
    <t xml:space="preserve">Hi, this is Helen Stewart. I am calling from district eight. I am calling to encourage the council to vote against defunding the police. I am very concerned about our public safety there were as I'm sure you're aware, quanti treat people shot last night and five different shootings, including an eight year old girl. And we're in the middle of a pandemic. And I do not feel like this is the time to take any resources away from our police department. I would like us to see, I would like us to work with the budget that we currently have to make any reforms and believe that there are some changes that need to be made, but I do not believe in defunding the police. And I find it astonishing that we are talking about doing that when we're in the middle of a crime spree in our city. Thank you.</t>
  </si>
  <si>
    <t xml:space="preserve">Does not live in Atlanta</t>
  </si>
  <si>
    <t xml:space="preserve">Kayla Milton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t>
  </si>
  <si>
    <t xml:space="preserve">Kayleigh Melton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t>
  </si>
  <si>
    <t xml:space="preserve">Boulder Park</t>
  </si>
  <si>
    <t xml:space="preserve">I am Patricia Floyd, president of Boulder Park area Neighborhood Association. I am urging each council member not to cut Any funds from the police department. This should not be done without further research. Do not cut any funds that have been earmarked for public safety.</t>
  </si>
  <si>
    <t xml:space="preserve">My name is Kimberly saben Yato and I'm calling on behalf of my community who deeply oppose the resolution 20 dash r dash 4068, also known as the ratio books, Bill. Councilman Antonio Brown is clearly irresponsible from proposing this bill and supporting it, and the community does not support the funding, please. Thank you.</t>
  </si>
  <si>
    <t xml:space="preserve">My name is Kimberly saben Yato and I'm calling on behalf of my community who deeply oppose the resolution 20 dash r dash 4068, also known as the Rayshard Brooks bill. Councilman Antonio Brown is clearly irresponsible from proposing this bill and supporting it, and the community does not support the funding, please. Thank you.</t>
  </si>
  <si>
    <t xml:space="preserve">Yes, hi, my name is Kristen Rodriguez. I live in Sioux City and I was calling to support the members of City Council who voted to not fund the fund the Atlanta police. I myself would vote to not be fun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t>
  </si>
  <si>
    <t xml:space="preserve">Yes, hi, my name is Kristen Rodriguez. I live in Zone 6. And I was calling to support the members of City Council who voted to not fund the fund the Atlanta police. I myself would vote to not defund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t>
  </si>
  <si>
    <t xml:space="preserve">First of all, thank you so much for not be funding the police. But there is a rumor going around that you are going to vote again. Tomorrow the sixth to defund The police again. And that is just unbelievable. Consuming. We just had 23 people shot yesterday and it's a continuous murder shooting Atlanta that I pay taxes for. We were already over 400 police down from my understanding of my neighborhood. Why would we want to defund the police when we don't even have enough police. I live in the old Fourth Ward under gunshots every single night. I hear things in old Fourth Ward Park all the time. Our bicycles, our cars get smashed, their bicycles get stolen, our cars get smashed, and they try to rob us on the street. It's ridiculous. The crime that we are facing. I've lived in the old Fourth Ward for 25 years. Until it started to grow. We never had crime like this. And now we have so much crime. We funding the police is not the answer. We actually need more police. When we put police on bicycles on the beltline the crime actually stopped until we start taking them off the beltline. Again, this is ridiculous. Do not defund the police do not cave in to the minority of people that the majority of the people in Atlanta want the police. We think the police do the right thing. Even though there have been a few bad apples. Please do not be from the police. Thank you.</t>
  </si>
  <si>
    <t xml:space="preserve">My name is Brianne Coons and I'm very concerned about the violence that's going on in the city of Atlanta, including the protests that was done in Stone Mountain last yesterday. That was armed. I do hope that you We'll do something to try to take and say tech care and save our city. Thank you.</t>
  </si>
  <si>
    <t xml:space="preserve">Ray McGinnis, though I realized that you've already voted not to defend the police. Please do not have an additional vote. If you do again vote Oh, do not be fun. The police. We have a lot of text money invested. Officers are already understaffed. You don't need to lose any more officers. Please not be on the police. Thank you.</t>
  </si>
  <si>
    <t xml:space="preserve">Ray McGinnis, though I realized that you've already voted not to defund the police. Please do not have an additional vote. If you do again vote Oh, do not defund. The police. We have a lot of text money invested. Officers are already understaffed. You don't need to lose any more officers. Please not be on the police. Thank you.</t>
  </si>
  <si>
    <t xml:space="preserve">Does business in Atlanta</t>
  </si>
  <si>
    <t xml:space="preserve">I conduct a lot of business in the city of Atlanta. And I was delighted when it was voted not to defend defend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t>
  </si>
  <si>
    <t xml:space="preserve">I conduct a lot of business in the city of Atlanta. And I was delighted when it was voted not to defend defund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t>
  </si>
  <si>
    <t xml:space="preserve">Ansley Park</t>
  </si>
  <si>
    <t xml:space="preserve">Hello, I'm Jeff maitri. I'm an 18 year old living in Ansley Park in Midtown Atlanta, and tomorrow. The Atlanta city council is supposed to make a decision about the funding the police. I believe that the funding the police will not help the city. It will cause more crime, the spark and crime has been an all time high for the past few weeks. And please do not defend the police. It will not solve anything. It will only make matters worse, we have to come together as a city. And in all this lawlessness, crime. It's not the Atlanta way the funding the police will not do anything. Thank you.</t>
  </si>
  <si>
    <t xml:space="preserve">Hello, I'm Jeff maitri. I'm an 18 year old living in Ansley Park in Midtown Atlanta, and tomorrow. The Atlanta city council is supposed to make a decision about defunding the police. I believe that defunding the police will not help the city. It will cause more crime, the spark and crime has been an all time high for the past few weeks. And please do not defund the police. It will not solve anything. It will only make matters worse, we have to come together as a city. And in all this lawlessness, crime. It's not the Atlanta way the funding the police will not do anything. Thank you.</t>
  </si>
  <si>
    <t xml:space="preserve">Chalet-Peyton</t>
  </si>
  <si>
    <t xml:space="preserve">Yes, good to have to know and my name is Chris Lloyd of the chalet. community, I request that each of you strongly consider not reducing any funding for the Atlanta police department. This action does not provide any solutions to the problems our communities are currently experiencing. additional training with policy and procedural changes are more viable alternatives.</t>
  </si>
  <si>
    <t xml:space="preserve">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defend these police men and women they work so hard for us. Thank you so much.</t>
  </si>
  <si>
    <t xml:space="preserve">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defund these police men and women they work so hard for us. Thank you so much.</t>
  </si>
  <si>
    <t xml:space="preserve">Ide</t>
  </si>
  <si>
    <t xml:space="preserve">Hi, my name is Jenna Fletcher. And I live in Atlanta in 30306. Jennifer is my council person and I 100% do not support her vote. I am very disappointed in how she has voted. She does not represent my thoughts. And I support the eight council members who stood in support of our law enforcement enforcement. I do not believe we should be fine The police Atlanta's crime is up. You can see it everywhere and taking away our police officers and putting money in other places is not going to help. Thank you.</t>
  </si>
  <si>
    <t xml:space="preserve">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be fun. The police</t>
  </si>
  <si>
    <t xml:space="preserve">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defund the police</t>
  </si>
  <si>
    <t xml:space="preserve">Hi, this is Karen Taylor My husband, Hanes, Taylor and I live in district eight. Our representatives JP Matt skite. And we are both calling to state. Our extreme wish to continue and for continue supporting law enforcement. We do not want to defend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t>
  </si>
  <si>
    <t xml:space="preserve">Hi, this is Karen Taylor My husband, Hanes, Taylor and I live in district eight. Our representatives JP Matzigkeit. And we are both calling to state. Our extreme wish to continue and for continue supporting law enforcement. We do not want to defund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t>
  </si>
  <si>
    <t xml:space="preserve">This is crystal Goldie. Please do not defend our policemen. We need them. Please do not defend our D fund our police department. Thank you.</t>
  </si>
  <si>
    <t xml:space="preserve">This is crystal Goldie. Please do not defund our policemen. We need them. Please do not defnd our defund our police department. Thank you.</t>
  </si>
  <si>
    <t xml:space="preserve">Yes, my name is Joanne Walter. Wha lt er. I've lived in Atlanta, Georgia in the city of Atlanta for 20 I listen to the city council, Felicia and everyone else on line. And I just wanted to leave word that I am totally against defunding the police. I support the eight council members who stood in support of our law enforcement. Anything that's done about the defunding of the police needs extensive studies and thoughtful discussion. We need to really think about this. We are in a very bad situation right now. And we do not feel safe in the city of Atlanta. It is lawless. It is terrible. We are afraid to go outside. We are afraid to drive around. And if you defund the police, it's going to be worse. We're all gonna leaf. Everybody will have to leave the city of Atlanta because you can't live here. This is really sad. So I would like to state my case. And for those of you that think we need to defund it like Matt, who I'm very disappointed in, I know your family. And I'm really shocked that you're voting to defund the police and everyone else that's against it. Think about it. Think about what your life's gonna be like. Thank you. I am finished. Thank you.</t>
  </si>
  <si>
    <t xml:space="preserve">Morningside</t>
  </si>
  <si>
    <t xml:space="preserve">My name is Craig Cronin Berger. And my wife is Liz Cronenberg. We live in the fifth district in the Morningside area. I'm calling in regards to the potential discussions around defunding the Atlanta police department and I wanted to state that we are against the idea Defending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t>
  </si>
  <si>
    <t xml:space="preserve">My name is Craig Cronin Berger. And my wife is Liz Cronenberg. We live in the fifth district in the Morningside area. I'm calling in regards to the potential discussions around defunding the Atlanta police department and I wanted to state that we are against the idea of defunding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t>
  </si>
  <si>
    <t xml:space="preserve">Hi, my name is Heather Metzler and I am in district eight and I have been a homeowner in Buckhead for 11 years. Growing up in Roseville, a longtime resident of the area, and I am calling to support the eight council members who supported our law enforcement and we're not in favor of defunding the police. I am not in favor of defunding the police. This this decision just feels very knee jerk and emotional and There are no facts. There's no studies. There's no real thoughtful, you know, planning that's gone into this. I fear you know, there was 23 shootings in Atlanta last night. An innocent eight year old girl is dead. There are ATVs driving down Peachtree Road at 7:20pm uh sorry ATVs multiple I've seen videos. It's mind boggling that this is allowed and the police have been told to stand down or and Keith has nowhere to be found. I it's it's all just so. So frustrating and I just can't even believe that the discussion to defund Atlanta police department is even on the table. This was already voted against. I don't know why it's coming back on the table tomorrow. Again, I support the eight council members who stood in support of Atlanta police department, and I do not believe that defunding The police is the right decision. My phone number is 448052347. My district again is eight. And I appreciate you taking the time to listen. Thank you.</t>
  </si>
  <si>
    <t xml:space="preserve">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light defending the police will decrease public safety. Thank you very much.</t>
  </si>
  <si>
    <t xml:space="preserve">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like defunding the police will decrease public safety. Thank you very much.</t>
  </si>
  <si>
    <t xml:space="preserve">Hi there. My name is Nick Fletcher and I live in Atlanta. I'm calling because I would like the council to rethink the defunding of the police. I'm not in support of this. I support the eight council members who stood in support of our long format enforcement. And I think that any changes that are made need to be done after extensive studies and thoughtful discussion, because I feel that a lot of the changes that are proposed are being based on knee jerk reactions. Our crime has been up significantly over the past year, and there has not been adequate research into the cause and etiology of this. I think that last minute decisions are unwise and may have unintended consequences and the defunding The police will decrease public safety lower property value chiefs, important businesses out of our city and dramatically decrease the tax base. I'm in district six, and I thank you for your time.</t>
  </si>
  <si>
    <t xml:space="preserve">My name is Nancy nags at 30305. District. I wanted to make a comment that defending the police, which I think is extremely bad idea. Thank you.</t>
  </si>
  <si>
    <t xml:space="preserve">My name is Nancy nags at 30305. District. I wanted to make a comment that defunding the police, which I think is extremely bad idea. Thank you.</t>
  </si>
  <si>
    <t xml:space="preserve">Lived in Atlanta, no more</t>
  </si>
  <si>
    <t xml:space="preserve">Yes, this is Mrs. Marion Simmons calling. We lived in the great city of Atlanta for 35 years. And I want to thank you for the vote to not to defend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t>
  </si>
  <si>
    <t xml:space="preserve">Yes, this is Mrs. Marion Simmons calling. We lived in the great city of Atlanta for 35 years. And I want to thank you for the vote to not to defund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t>
  </si>
  <si>
    <t xml:space="preserve">East Wood Valley Road</t>
  </si>
  <si>
    <t xml:space="preserve">Hi, my name is Katie Cullen. I live on Eastwood Valley in Buckhead. We have three to seven. I please I beg of you to not be fun the police. On Friday my home was burglarized. A blackmail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Kane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It's wiII be fun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t>
  </si>
  <si>
    <t xml:space="preserve">Hi, my name is Katie Cullen. I live on Eastwood Valley in Buckhead. We have three to seven. I please I beg of you to not defund the police. On Friday my home was burglarized. A black male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Came,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If we defund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t>
  </si>
  <si>
    <t xml:space="preserve">My name is Marie Edwards, and I support the council members to support our law enforcement. Please do not defend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t>
  </si>
  <si>
    <t xml:space="preserve">My name is Marie Edwards, and I support the council members to support our law enforcement. Please do not defund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t>
  </si>
  <si>
    <t xml:space="preserve">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defend the place. Thank you.</t>
  </si>
  <si>
    <t xml:space="preserve">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defund the place. Thank you.</t>
  </si>
  <si>
    <t xml:space="preserve">This is Ann Boswell,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defend or disband our police force. Thank you for your help and make you have good wisdom. God you as you make this decision.</t>
  </si>
  <si>
    <t xml:space="preserve">This is an Bosco,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defund or disband our police force. Thank you for your help and make you have good wisdom. God you as you make this decision.</t>
  </si>
  <si>
    <t xml:space="preserve">My message My name is Fred Simmons. I do live in Atlanta and have lived here for a while and I'm calling regret During the matter of police funding, I appreciate your interest in my opinion. And thank you for listening. I'm pleased that you did not defend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t>
  </si>
  <si>
    <t xml:space="preserve">My message My name is Fred Simmons. I do live in Atlanta and have lived here for a while and I'm calling regret During the matter of police funding, I appreciate your interest in my opinion. And thank you for listening. I'm pleased that you did not defund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t>
  </si>
  <si>
    <t xml:space="preserve">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defending them. I think morale is probably already low, and they need to know that they are appreciated. And that's all I have to say. And I hope that it's heard and I hope the city does make change. I just hope that defending them. The police is not one of them. Thank you so much. Bye,</t>
  </si>
  <si>
    <t xml:space="preserve">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defunding them. I think morale is probably already low, and they need to know that they are appreciated. And that's all I have to say. And I hope that it's heard and I hope the city does make change. I just hope that defunding them. The police is not one of them. Thank you so much. Bye,</t>
  </si>
  <si>
    <t xml:space="preserve">Westwood</t>
  </si>
  <si>
    <t xml:space="preserve">Toronto. My name is Mamie Garrett. I'm the president and the West work community with To the agent and ask them that each council person please, please do not put bonds from the police department's budget trees up and discuss other means we need our police officers. So please do not put public safety bonds without further research. Thank you.</t>
  </si>
  <si>
    <t xml:space="preserve">Betty Hightower, please do not call the police budget. Thank you.</t>
  </si>
  <si>
    <t xml:space="preserve">Carolyn crew. Please do not cut the city police budget. Thank you.</t>
  </si>
  <si>
    <t xml:space="preserve">Westwood Terrace</t>
  </si>
  <si>
    <t xml:space="preserve">Onell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t>
  </si>
  <si>
    <t xml:space="preserve">Oh, nails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t>
  </si>
  <si>
    <t xml:space="preserve">Yeah, this is Tommy and Annabeth Tidwell, JP, we really appreciate all the hard work you've done. And all the council members at this point to this very, very trying year. We are not in favor of defending the police. In fact, we believe that we need the police to be bolstered and protect our area even more during this period of trying times. Thank you for all of your hard work. We appreciate it.</t>
  </si>
  <si>
    <t xml:space="preserve">Yeah, this is Tommy and Annabeth Ted. Well, JP, we really appreciate all the hard work you've done. And all the council members at this point to this very, very trying year. We are not in favor of defunding the police. In fact, we believe that we need the police to be bolstered and protect our area even more during this period of trying times. Thank you for all of your hard work. We appreciate it.</t>
  </si>
  <si>
    <t xml:space="preserve">Hi, my name is Tracy Koll K-O-L-L and I have a question and a comment. The question Is was the request at 2:30am. On July 5 record requesting units to guard the door of the credit union. Was that in response to the request for an uprising that Councilman brown initiated? legitimately? I'm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t>
  </si>
  <si>
    <t xml:space="preserve">Hi, my name is Tracy Koll. K-O-L-L. And I have a question and a comment. The question Is was the request at 2:30am. On July 5 record requesting units to guard the door of the credit union. Was that in response to the request for an uprising that Councilman Brown initiated? I legitimately am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t>
  </si>
  <si>
    <t xml:space="preserve">Hello, my name is john Cruz and I would like to voice a disapproval for room for reducing the Atlanta Police Department budget. Thank you.</t>
  </si>
  <si>
    <t xml:space="preserve">Matthew woods, calling about any votes that's going on with the place right now. strong opposition to defunding the police. I'm open to speaking through all the issues and adjusting things. However I really would like you know our communities to be taken care of and safe and truly believe bullies have a big say in whether we are safe or not. So, please like to not be funded. I'm actually would like more funding there and or more training or whatever it takes. But having no poisoning is not the answer. Thank you.</t>
  </si>
  <si>
    <t xml:space="preserve">Hello, my name is Valerie Koontz.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t>
  </si>
  <si>
    <t xml:space="preserve">Hello, my name is Valerie, thanks.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t>
  </si>
  <si>
    <t xml:space="preserve">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defend the police with all the violence that is going on in the city of Atlanta. Goodbye.</t>
  </si>
  <si>
    <t xml:space="preserve">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defund the police with all the violence that is going on in the city of Atlanta. Goodbye.</t>
  </si>
  <si>
    <t xml:space="preserve">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defend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defending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t>
  </si>
  <si>
    <t xml:space="preserve">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defund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defunding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t>
  </si>
  <si>
    <t xml:space="preserve">FC-4</t>
  </si>
  <si>
    <t xml:space="preserve">This is West Bradshaw. I've been a resident of Atlanta for about my entire life. 43 years and I really appreciate what all of you do. I know it's a thankless job right now. I just hope and pray that you do not be fun the police. I own a small business sunbelt technology or in surveillance security and home theaters. My stores broken into on Father's Day which also happened to be my birthday. zone. Two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t>
  </si>
  <si>
    <t xml:space="preserve">This is West Bradshaw. I've been a resident of Atlanta for about my entire life. 43 years and I really appreciate what all of you do. I know it's a thankless job right now. I just hope and pray that you do not defund the police. I own a small business sunbelt technology or in surveillance security and home theaters. My store was broken into on Father's Day which also happened to be my birthday. Zone 2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t>
  </si>
  <si>
    <t xml:space="preserve">This message is for the Atlanta City Council. My name is Linda Luz. Also I am a senior citizen who has been a resident of Fulton County for over 35 years. I am appalled by what is happening in our great city of Atlanta. And I'm calling on you as leaders and council representatives to take a step inside have leadership and do something about the crime and one con rampage that is going on on our city streets. Many of us are afraid to drive on the streets because of car hijackings and other forms of attack. And we just can't quite believe that this isn't being handled any more than then it is not being handled right now. So we call on you, as leaders to accept a leadership role and please do something about this. Do not be fund our police. We all need to support them. Thank you.</t>
  </si>
  <si>
    <r>
      <rPr>
        <sz val="11"/>
        <color rgb="FF000000"/>
        <rFont val="Arial"/>
        <family val="0"/>
        <charset val="1"/>
      </rPr>
      <t xml:space="preserve">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 </t>
    </r>
    <r>
      <rPr>
        <i val="true"/>
        <sz val="11"/>
        <rFont val="Cambria"/>
        <family val="0"/>
        <charset val="1"/>
      </rPr>
      <t xml:space="preserve">(Very hard to hear, but the "stop their pay" comment is clearly pro-police. -editor)</t>
    </r>
  </si>
  <si>
    <t xml:space="preserve">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t>
  </si>
  <si>
    <t xml:space="preserve">Yes, my name is Terry Sergeant calling, very opposed to defended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t>
  </si>
  <si>
    <t xml:space="preserve">Yes, my name is Terry Sergeant calling, very opposed to defunding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t>
  </si>
  <si>
    <t xml:space="preserve">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defending the police will decrease public safety, decrease property values, Chase businesses out of the city and dramatically decrease the tax base. Thank you.</t>
  </si>
  <si>
    <t xml:space="preserve">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defunding the police will decrease public safety, decrease property values, Chase businesses out of the city and dramatically decrease the tax base. Thank you.</t>
  </si>
  <si>
    <t xml:space="preserve">Atlanta area</t>
  </si>
  <si>
    <t xml:space="preserve">Our Mario is also and have lived 35 years in the Atlanta area. And it frankly, it embarrasses me and breaks my heart to have to make a call like this, asking people who have jobs that describe him as leadership fail to see what is happening to our city and to move on it in a non political way. I encourage you to do the right thing, including putting respect back on our police and and all the law and rules that we have brought about so that we could live the way we have up to now. Please do your job. Please do what is right Thank you.</t>
  </si>
  <si>
    <t xml:space="preserve">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 that way. And people that are interested in destroying our country should not be in our government at all. If they want to help build our country is one thing to destroy it Another one, and Atlanta needs to remove these people immediately, including this gentleman. Thank you.</t>
  </si>
  <si>
    <t xml:space="preserve">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funds not less. And people that are interested in destroying our country should not be in our government at all. If they want to help build our country is one thing to destroy it Another one, and Atlanta needs to remove these people immediately, including this gentleman. Thank you.</t>
  </si>
  <si>
    <t xml:space="preserve">Hello. I'm Allie. Please don't defend the police.</t>
  </si>
  <si>
    <t xml:space="preserve">Hello. I'm Allie. Please don't defund the police.</t>
  </si>
  <si>
    <t xml:space="preserve">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did find them, they will get hurt even more. So it is ridiculous that this notion actually exists is ridiculous that in this day done in they just defined in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t>
  </si>
  <si>
    <t xml:space="preserve">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defund them, they will get hurt even more. So it is ridiculous that this notion actually exists is ridiculous that in this day done in they just defunding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t>
  </si>
  <si>
    <t xml:space="preserve">Georgia not Atlanta</t>
  </si>
  <si>
    <t xml:space="preserve">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defend our police departments, but more increase the funding for our police departments to protect us law abiding citizens around the Atlanta area and in Georgia. Thank you very much. for allowing me to speak, God bless.</t>
  </si>
  <si>
    <t xml:space="preserve">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defund our police departments, but more increase the funding for our police departments to protect us law abiding citizens around the Atlanta area and in Georgia. Thank you very much. for allowing me to speak, God bless.</t>
  </si>
  <si>
    <t xml:space="preserve">Yes. My name is Carter Wilson and I am calling to leave a comment regarding the defunding of the police department. I feel that it is a tragedy that this is even being considered as American taxpaying citizens. We feel this is absolutely unjust. The amount of deaths that will occur because of this the amount of destruction that will occur for this is ridiculous. This is not acceptable. We do not agree with it. We 100% on our police department, intact, fully intact. We expect this to happen. And we will keep fighting for this. Thank you.</t>
  </si>
  <si>
    <t xml:space="preserve">Columbus</t>
  </si>
  <si>
    <t xml:space="preserve">Yes, this is Wanda Davis. I live in Columbus, Georgia. I come to Atlanta, pretty regular to do shopping and To go to the IKEA store up there and if you date from the police department up there I will no longer come to Atlanta I will totally bypass it when going to Tennessee and Virginia and North Carolina or anywhere else. I will literally go out of my way because I will not come through Atlanta if there is no police.</t>
  </si>
  <si>
    <t xml:space="preserve">Yes, this is Karen Baumgartner and I'm calling to say do not be fun. The police department is not a good idea. And you know what happens? We see what's going on around the country. So keep Atlanta beautiful and the way it is and the people say and do not defend the police department. Thank you for your time. Good night.</t>
  </si>
  <si>
    <t xml:space="preserve">Yes, this is Karen Baumgartner and I'm calling to say do not defund. The police department is not a good idea. And you know what happens? We see what's going on around the country. So keep Atlanta beautiful and the way it is and the people say and do not defund the police department. Thank you for your time. Good night.</t>
  </si>
  <si>
    <t xml:space="preserve">Hey there, we are just calling to say that we request that they do not de fund the Atlanta police We we need our police in our city and would appreciate if we could continue to support them. The name is Susan Harris. Thank you.</t>
  </si>
  <si>
    <t xml:space="preserve">Hello, my name is Arlene nanny and I am calling from zone to precinct area of Atlanta. I am calling to meet to thank the council members who voted against any defunding, and we're holding back of funds to the police. After this weekend, I hope that the council members can see that the police are absolutely required. They need to have their raises they need to have their funding maybe that their training, they need to have all the things that we can supply to them to make them a better force. There are hundreds of wonderful cops out there. There may be a couple that bad that needs to be screamed out. I get it. But I think that is If we defund or withhold funds from the police department, we are just asking for the city to be to succumb to the mob rule that is currently occurring in various different areas. I'm heartbroken over the child that was shot and killed this weekend. And I think that that should be a point in record about how we have let the city become mob role instead of using lawn order, the way it's supposed to be used. I appreciate your time and your consideration. Thank you. Hi.</t>
  </si>
  <si>
    <t xml:space="preserve">My name is Pam Kimbrough. Please do not defend the police. I realized that there has to be some differences made. But not all police are bad. And I it would be criminal to defend the police and not protect the people of Atlanta. Atlanta is a beautiful city with beautiful history. But it has to be lawful cannot be. Thank you.</t>
  </si>
  <si>
    <t xml:space="preserve">My name is Pam Kimbrough. Please do not defund the police. I realized that there has to be some differences made. But not all police are bad. And I it would be criminal to defund the police and not protect the people of Atlanta. Atlanta is a beautiful city with beautiful history. But it has to be lawful cannot be. Thank you.</t>
  </si>
  <si>
    <t xml:space="preserve">Sam's been over. And I'm calling to tell you don't sleep on Atlanta PD. Thank you.</t>
  </si>
  <si>
    <t xml:space="preserve">Hi, my name is Sharon Berg, and I live in Atlanta and I'm calling to ask you to please do not define the place.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t>
  </si>
  <si>
    <t xml:space="preserve">Hi, my name is Sharon Berg, and I live in Atlanta and I'm calling to ask you to please do not defund the police.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t>
  </si>
  <si>
    <t xml:space="preserve">Hi, my name is Lisa McMahon, and I'm calling in regards to the meeting that you guys are having tomorrow that I just heard about. I live in Fulton County. I'm a taxpayer and have been for 20 plus years now. Actually, gosh, wow, almost 30. I'm very disappointed that I'm hearing this information tonight about defunding the police in Atlanta, and I'm trying to speak without anger. But it's very frustrating living in the city and watching everything that's happening and being helpless when some of our members of the council and I'm not going to say anything have provided dishonest information on TV. It's very biased, very obvious. Nothing has been done to take care of the issue that we've had on University Avenue. You've let sogs run up and down the streets. You've let people do whatever they wanted, because it's okay. We're in the culture where everything's okay. Don't worry about it. Everything will be fine. We don't need police. We don't need protection. I guess that's why that child got killed last night. Right? on University. Right. Does that matter? To my care? I care. So I care about Stone Mountain, the group that showed up there. If I care, I care. I don't have private security. I can't afford private security. Most people can't. I don't break the law. And these people need to obey the law like everybody else, and there wouldn't be any problems. Okay, thanks.</t>
  </si>
  <si>
    <t xml:space="preserve">Hi, this is Kendra Whitson. I've already left the message I'm sure you're getting a lot of phone calls from a lot of people. Now this this eight year old girl has been killed. Now the mayor wants to say something now she thinks that it's time for this stuff in Atlanta to stop. Y'all need to get rid of her. Get her gone. Thank you.</t>
  </si>
  <si>
    <t xml:space="preserve">Hi, this is Elaine McMahon, and I wanted to give you a call in regards to the meeting being held tomorrow. I'm very disappointed in Atlanta for even considering defending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t>
  </si>
  <si>
    <t xml:space="preserve">Hi, this is Elaine McMahon, and I wanted to give you a call in regards to the meeting being held tomorrow. I'm very disappointed in Atlanta for even considering defunding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t>
  </si>
  <si>
    <t xml:space="preserve">My name is little detail. The column to close the two do not cut the city budget for the police department. Thank you very much.</t>
  </si>
  <si>
    <t xml:space="preserve">Georgia not atlanta</t>
  </si>
  <si>
    <t xml:space="preserve">This is Jennifer Beatty. I'm calling you not to be part of the insanity of defunding the police. I was born and raised in Georgia, on his own considered it My beloved Bahar of saying armed men and violent men who can only be considered terrorists roaming our streets threatening individuals, attacking elderly women destroying monuments and desecrated memorials to the men including my father and my husband, who fought and died to preserve the rights of Americans to peacefully protest. defunding The police is a dangerous and irrational move. Drug Use property crimes personal assault will become an everyday occurrence. Without police any other first responders the majority of students will be unprotected from the danger and destruction of people Crace with a knowledge that they are no longer answerable to any crime. They commit from robbery, rape or motive. You have to know that Georgians will defend our homes and families by any means necessary. And without law enforcement officers to stop the resulting bloodbath. This country will erupt in a true Civil War. Is that really what you want? Thank you.</t>
  </si>
  <si>
    <t xml:space="preserve">Yes, my name is John Rose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t>
  </si>
  <si>
    <t xml:space="preserve">Yes, my name is john j. o h en Rosario 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t>
  </si>
  <si>
    <t xml:space="preserve">My name is Drew. I'm a resident of Atlanta. I stand with law enforcement and the eight council members who are fighting the battle to keep our city safe.</t>
  </si>
  <si>
    <t xml:space="preserve">This is Harold Morton. I am for or against. I am against the defunding of the public safety. We like the funding to be redistributed within the Public Safety Department. Until further research is done on how to distribute the funds. Thank you.</t>
  </si>
  <si>
    <t xml:space="preserve">Not Atlanta</t>
  </si>
  <si>
    <t xml:space="preserve">Lisa Lovejoy calling about your defund the police movement. If you defund the police then I will not visit your city and tour your alliance theater, your Botanical Garden, your Centennial Olympic Park, your Chattahoochee River, your Georgia Aquarium, the National History in burns in Lego Land and the MLK historic site or six flags in Atlanta or the world of Coca Cola. I will not feel safe at visiting your city. I will not feel safe driving on your street and I will not feel safe as a tourist. Please do not defend the police. Your entire community will suffer The murder rate is already going up and climbing. You cannot be fun. Please do not defend the police. Do not be fun the police, think about your industries. Think about your citizens. Think about your business owners do not fund the police. Do not defend the police. Do not defend the police. You cannot do this to your citizens. You cannot do this to us. We will never come to visit Atlanta. I already don't feel safe driving through your town. Just in passing. Do not defend the police. Do not defend the police. This is anarchie This isn't Marxist. This is terrible. You cannot defend the police cannot defend the police. Your city councilman Mr. Ray short book bill. He is out of order he is out of line. It is the city's risk. ability to provide the for the safety and the welfare. And when you defend the police, you're taking away their civil liberties. Theirs cannot happen.</t>
  </si>
  <si>
    <t xml:space="preserve">Lisa Lovejoy calling about your defund the police movement. If you defund the police, then I will not visit your city and tour your Alliance Theater, your Botanical Garden, your Centennial Olympic Park, your Chattahoochee River, your Georgia Aquarium, the National History in Fernbank, Legoland, and the MLK historic site, or Six Flags in Atlanta, or the World of Coca-Cola. I will not feel safe at visiting your city. I will not feel safe driving on your street, and I will not feel safe as a tourist. Please do not defund the police. Your entire community will suffer. The murder rate is already going up and climbing. You cannot defund. Please do not defund the police. Do not defund the police. Think about your industries. Think about your citizens. Think about your business owners. Do not fund the police. Do not defund the police. Do not defund the police. You cannot do this to your citizens. You cannot do this to us. We will never come to visit Atlanta. I already don't feel safe driving through your town. Just in passing. Do not defund the police. Do not defund the police. This is anarchy. This isn't Marxist. This is terrible. You cannot defund the police. You cannot defund the police. Your city councilman, Mr. Rayshard Brooks bill, he is out of order. He is out of line. It is the city's responsability to provide the for the safety and the welfare. And when you defund the police, you're taking away their civil liberties. This cannot happen.</t>
  </si>
  <si>
    <t xml:space="preserve">Hi, my name is Katherine Kiley. I've lived inside the city of Atlanta for 15 years. And I'm living right across really where I grew up from and Brookwood hills when I was a kid. And I want to thank those of you who have been standing up to not voting to defend the ATV.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t>
  </si>
  <si>
    <t xml:space="preserve">Hi, my name is Katherine Kiley. I've lived inside the city of Atlanta for 15 years. And I'm living right across really where I grew up from and Brookwood hills when I was a kid. And I want to thank those of you who have been standing up to not voting to defund the APD.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t>
  </si>
  <si>
    <t xml:space="preserve">This is just lebeau resident of District seven. I'm calling about the defunding of the police discussion that's going on. I support the council numbers that wisely chose yes to defeat that measure. Something like defunding the police needs extensive study before making any kind of changes, doing things in a major haphazard way, is bad policy and bad government. I'm quite concerned and we've already seen this effects of decreased public safety. property values are going down. We're going to drive businesses away and ruin the great city that we have. We absolutely need the police. And we need the City Council and the mayor to actually support them and back them and need to find a way to have the police work better with the community. Thank you. And please keep the funding intact.</t>
  </si>
  <si>
    <t xml:space="preserve">Laney sent me the core Turner was only eight years old and she was playing in her backyard as your son's that you are trying to say don't need the police murdered her. They murdered her. Her dash should be proof that defunding The police is not the answer. She deserves to live. Doesn't her life matter? All lives matter. Yes, Black Lives Matter white Lives Matter eight life matters. Mexican Lives Matter, her life matters, say her name again to court aterna as you try to defend the police, the Armageddon might be upon you but it is not upon us. Her name matters to court Turner, eight years old, died July 4. because there weren't enough police because your police were busy dealing with your riots that you are allowing to happen to Cora Turner say her name. Don't be fun. The police say her name sir Cora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defend the police do not defend the police.</t>
  </si>
  <si>
    <t xml:space="preserve">Laney Siname. Secoriea Turner was only eight years old and she was playing in her backyard as your thugs that you are trying to say don't need the police murdered her. They murdered her. Her dash should be proof that defunding The police is not the answer. She deserves to live. Doesn't her life matter? All lives matter. Yes, Black lives matter. White lives matter. Asian life matters. Mexican lives matter. Her life mattered. say her name again to court aterna as you try to defund the police, the Armageddon might be upon you but it is not upon us. Her name matters to court Turner, eight years old, died July 4. because there weren't enough police because your police were busy dealing with your riots that you are allowing to happen to Secoriea Turner say her name. Don't defund. The police say her name Secoriea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defund the police. Do not defund the police.</t>
  </si>
  <si>
    <t xml:space="preserve">Hi, this is Deborah center bassy. And I live. I live in district seven. I'm calling because I'm concerned that you guys are still revolting on defending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defending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t>
  </si>
  <si>
    <t xml:space="preserve">Hi, this is Deborah center bassy. And I live. I live in District 7. I'm calling because I'm concerned that you guys are still revoting on defunding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defunding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t>
  </si>
  <si>
    <t xml:space="preserve">Good evening, Atlanta city council members I am calling as a concerned citizen to voice my extreme opposition to the razor sharp Brooks bill that Councilmember Brown has put for defunding The police is the poorest and weakest argument to enact change in our city. The absolute chaos and lack of regard for human life is hugely evident. This July 4 weekend had something like 29 people shot and two people killed, including a beautiful, innocent eight year old girl. I am heartbroken at the thought of the pain and anguish this sweet girl was subjected to in the last minutes of her life. I have a son who will be eight this fall in this thought of him in this position. literally take my breath away. Councilmember Brown, I want you to know that I have seen your social media accounts on Twitter and Instagram. I've received the encouragement and unrest that you have encouraged and you can to you to encourage of the people of Atlanta, I want you to know that I hold you personally accountable for the loss of that sweet little girl. You are fueling division, unrest and anarchy. And then you quote the Bible like it has something to do with the lawlessness and division that you preach. I promise you this. I will do everything in my capacity to see that you never hold the city council seat again. If I have to run myself, I will you and your divisionary tactics disgusts me and they have no place in Atlanta. council members, I urge you to put council vote no to defunding the police and vote no to the ridiculous Rashard Brooks bills. Thank you.</t>
  </si>
  <si>
    <t xml:space="preserve">Peachtree Hills</t>
  </si>
  <si>
    <t xml:space="preserve">My name is Alex Cruz. I live in Peachtree hills, Buckhead. I'm calling to ask Not to amend or change or take away any funding from the APD. Right now we are seeing games taking over neighborhoods, innocent kids are dying because there's lawlessness. Think about this, please, that if this happens, the APD nobody wants to work with the APD. There will be somebody that tries to take control. And these people are most likely going to be gangs. And they only run by one set of rules. And it's not the rules that are fair for everybody living in this city, especially the taxpayers. So I ask you, please to think twice about doing anything or cutting any funding to the APD. Our lives are in balance here. Or we will leave people will leave this city. Thank you.</t>
  </si>
  <si>
    <t xml:space="preserve">My name is Maura. slash men don't do happily that you can or should defend the police. Everything will go crazy. And I think that there needs to be changes made and more trained different areas and there are different ways to approach things but not just an outright decent place. I think that's just crazy. That's my opinion. I really hope you do not defend. Thank you. </t>
  </si>
  <si>
    <t xml:space="preserve">My name is Maura. slash men don't do happily that you can or should defund the police. Everything will go crazy. And I think that there needs to be changes made and more trained different areas and there are different ways to approach things but not just an outright decent place. I think that's just crazy. That's my opinion. I really hope you do not defund the police. Thank you.</t>
  </si>
  <si>
    <t xml:space="preserve">My name is Linda glass. And I'm calling to ask you to beg you to please please please do not defend the Atlanta police. Please do not vote for Bill 4068 they Rashard Brooksville. I'm begging you save Atlanta this craziness has to stop and D funding the Atlanta police is not the answer. To the problems. Please, please consider not passing this bill. Thank you.</t>
  </si>
  <si>
    <t xml:space="preserve">My name is Linda glass. And I'm calling to ask you to beg you to please please please do not defund the Atlanta police. Please do not vote for Bill 4068 they Rayshard Brooks bill. I'm begging you save Atlanta this craziness has to stop and D funding the Atlanta police is not the answer. To the problems. Please, please consider not passing this bill. Thank you.</t>
  </si>
  <si>
    <t xml:space="preserve">This is Karen Kirby Chase. With all due respect, even considering the family, the pre support is a wrong and foolish and totally unprofessional idea. Don't give in to racist terrorists that only shows weakness. Think of your fellow Americans. Thank you.</t>
  </si>
  <si>
    <t xml:space="preserve">My name is Jeanie editor. And I would like to say I suppose, support the men and women go out there every day and risk their lives. This is crazy. Why Would you even consider gift? Why don't we just define your job as you all and God Bless America? Thank you.</t>
  </si>
  <si>
    <t xml:space="preserve">My name is Jeanie editor. And I would like to say I suppose, support the men and women go out there every day and risk their lives. This is crazy. Why Would you even consider gift? Why don't we just defund your job. God bless you all and God Bless America. Thank you.</t>
  </si>
  <si>
    <t xml:space="preserve">Former resident</t>
  </si>
  <si>
    <t xml:space="preserve">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define the male you're really putting Atlanta at a risk for for the residents and the people that come from out of town visiting that they belong when they got here for that. So that's my opinion. I'm sticking to it. Please don't be fun Napoleon. Thank you.</t>
  </si>
  <si>
    <t xml:space="preserve">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defund them now you're really putting Atlanta at a risk for for the residents and the people that come from out of town visiting that they belong when they got here for that. So that's my opinion. I'm sticking to it. Please don't defund the police. Thank you.</t>
  </si>
  <si>
    <t xml:space="preserve">I'm concerned about the mayor's proposal to fund the police. When right now the streets of Atlanta going crazy in a lot is protecting them in general just die. Yes, she hasn't come out and say anything about it. The residents of the area chemical because of the violence that is going around the area and yet she hasn't come out and say anything. And she's still pretending that this is peaceful protesters. Please do something about it major. She's not for the people to chose Voting has political agenda. Thank you.</t>
  </si>
  <si>
    <t xml:space="preserve">Please stick with your original budget for the belief is obvious that things will go wrong. If you don't look at what's happening with the spike in crime has risen greatly. Again, do not change the police budget you'll have more police resign and continue to have an increase in crime and please have the mayor resign. Obviously she's not doing a good job.</t>
  </si>
  <si>
    <t xml:space="preserve">My name is Brianne browning, and I urge you council members do not de fund Atlanta police. Please do not define employees. We need them. We need the people to govern and keep us safe. If you just 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t>
  </si>
  <si>
    <t xml:space="preserve">My name is Brianne Browning, and I urge you council members do not defund Atlanta police. Please do not defund the police. We need them. We need the people to govern and keep us safe. If you defund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t>
  </si>
  <si>
    <t xml:space="preserve">Hi there. My name is Brad. Adam. I'd like you to consider to vote against the bonding to police, please. I don't think that'd be a wise decision. I'll leave that anybody would but to shame we'd have to say something like that. But please do not defund the police. But appreciate it if you vote that way. Thank you</t>
  </si>
  <si>
    <t xml:space="preserve">David Wilson to not do The police department about retired business owner I got plenty of business and more commentary on this city is in disarray right now. And if you guys do there, it will be the final nail in the coffin of this one great city. So use your common sense the ones y'all do have some and other ones need to find another job because this is at a high end and ridiculous data rights saying Leo responsible adult for your children if anytime. Thank you.</t>
  </si>
  <si>
    <t xml:space="preserve">Westside</t>
  </si>
  <si>
    <t xml:space="preserve">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 PD fun. Crime it's not down. And at this time passing this amendment will cause more issues than it will solve problems. Thank you so much.</t>
  </si>
  <si>
    <t xml:space="preserve">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APD fund. Crime is not down. And at this time passing this amendment will cause more issues than it will solve problems. Thank you so much.</t>
  </si>
  <si>
    <t xml:space="preserve">Southeast Buckhead</t>
  </si>
  <si>
    <t xml:space="preserve">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admit The budget are to defend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t>
  </si>
  <si>
    <t xml:space="preserve">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amend the budget or to defund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t>
  </si>
  <si>
    <t xml:space="preserve">Yes, my name is carlina Marie Mitchell. And I'm telling you please do not be fund the police department in any way shape or form. Please increase funding increase officers. So they're not overworked and stressed and please don't even think about defending them. We need them. We need more of them. Atlanta is not safe anymore. It's not my home any more than it feels like to not do this to officers do not do this to the public. Do not D 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t>
  </si>
  <si>
    <t xml:space="preserve">Yes, my name is carlina Marie Mitchell. And I'm telling you please do not be fund the police department in any way shape or form. Please increase funding increase officers. So they're not overworked and stressed and please don't even think about defunding them. We need them. We need more of them. Atlanta is not safe anymore. It's not my home any more than it feels like to not do this to officers do not do this to the public. Do not defund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t>
  </si>
  <si>
    <t xml:space="preserve">my name is Clark and I am calling to talk about the council meeting today with these ridiculous amendments. Every single council member especially after the violent weekend and and Atlanta needs to step up and support the police in every single way possible. Decent Atlantans are, cannot leave their home. Yeah, they're afraid to you can't do anything in this town anymore. At least start with the City Council. We can't do anything about the mayor and the governor except make our call But it's got to start with a council. You know, I am begging you protect the city and the way you can do that is to support the police.</t>
  </si>
  <si>
    <t xml:space="preserve">Hillis</t>
  </si>
  <si>
    <t xml:space="preserve">Hi, my name is Lisa Burton. I'm a resident of Atlanta and Dustin Hillis his district. I'm calling today to support law enforcement. And to reiterate to the council to please continue to vote down to defund legislation that is being put up. Again, I stand with law enforcement and a council members who are fighting the battle to keep our city safe. The city is in disarray right now. With looking at the actions over the weekend. Its people are wanting to move out of the city is it's just not in a good state right now. Please, please continue to vote down the D fund of the police. Thank you.</t>
  </si>
  <si>
    <t xml:space="preserve">When you're thinking about data and in the place you think about how many big hospitals you have better, how many patients are not going to go there because they don't want to get killed trying to get better. Also think about how many visitors that are going to come to downtown Atlanta or anywhere random Atlanta, because they don't want to get a shot while they're on vacation. And for the big win, you got people getting shot, think about the amateurs that are not going to respond without police. How many people are going to die? Because I promise you the aimless crews are not going to get shot. I've been doing this for 42 years, and I'm not going to run an amorous cow where I can get shot. Y'all have screwed up, man. If y'all keep on thinking about defunding the police, you can think about Atlanta losing lots and lots of money. My suggestion is you get rid of the money. And bring somebody with some intelligence in my mouth.</t>
  </si>
  <si>
    <t xml:space="preserve">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be fun to police. Thank you.</t>
  </si>
  <si>
    <t xml:space="preserve">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defund to police. Thank you.</t>
  </si>
  <si>
    <t xml:space="preserve">US citizen</t>
  </si>
  <si>
    <t xml:space="preserve">Camera Gaskin. I am just curious how anyone in their right mind would consider defunding the police as hard as the Police have to work on crime in cities. It is so disgusting to me as a US citizen that you would even consider this. Thank you Goodbye.</t>
  </si>
  <si>
    <t xml:space="preserve">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defend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t>
  </si>
  <si>
    <t xml:space="preserve">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defund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t>
  </si>
  <si>
    <t xml:space="preserve">It me calling to In this week, it is absolutely absurd that this is being discussed right now. With all of the shootings that are going on in Atlanta, our mayor, our da is well, they have done nothing. And yet we are trying to put police officers out there and ask them to defend citizens and protect citizens. Among mass shooters, we're shooting every single night, no control, and they're unable to do anything. And yet we're discussing the funding week and routing money towards other programs. Give me a break. That's what the rhetoric from all of the elected officials have something must be done and actually do something that makes sense not be funding the police. Thank you.</t>
  </si>
  <si>
    <t xml:space="preserve">Hello, this is Lee. The I'm a citizen of Atlanta, Georgia, and I'm calling to support my frustration over trying to defend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t>
  </si>
  <si>
    <t xml:space="preserve">Hello, this is Lee. The I'm a citizen of Atlanta, Georgia, and I'm calling to support my frustration over trying to defund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t>
  </si>
  <si>
    <t xml:space="preserve">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defend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t>
  </si>
  <si>
    <t xml:space="preserve">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defund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t>
  </si>
  <si>
    <t xml:space="preserve">Hi, my name is Jamie and I'm calling to let my voice be heard about the defunding of Atlanta police. That's a terrible idea. I do not support the ratioed Brooksville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t>
  </si>
  <si>
    <t xml:space="preserve">Hi, my name is Jamie and I'm calling to let my voice be heard about the defunding of Atlanta police. That's a terrible idea. I do not support the Rayshard Brooks bill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t>
  </si>
  <si>
    <t xml:space="preserve">Hello, I'm just an average Joe. But I wanted to let you know that I support your defunding of the police You should get rid of all police. That way everyone in the country will see that black lives don't matter. And that black lives only matter if it pushes your agenda. And if they were killed by a white person. The fact that people walked up to a family in a car and executed them in your streets, tells the whole country and the world everything they need to know about what scumbags you guys are letting innocent people die. In the name of this political BS. You guys are despicable. And the poor people of Atlanta are going to suffer the most. And the black people especially because you guys are out of your mind.</t>
  </si>
  <si>
    <t xml:space="preserve">Michelle Rocher and I'm calling in reference to the funding of the police of Atlanta and I'm outraged. I have I live in Atlanta 35 years. And I have never experienced such disrespect for the police and how they're being treated currently by being fired and put under the microscope. I agree with there was an issue but that doesn't cause this kind of behavior to be accepted. Me and many others are very outraged at this pouring of disrespect to the blues. Their lives do matter as well. And I feel that the Atlanta mayor, she is doing a horrible job of standing up and backing our police officers. And for that reason, she needs to step down.</t>
  </si>
  <si>
    <t xml:space="preserve">South River Gardens</t>
  </si>
  <si>
    <t xml:space="preserve">My name is Celia Bynes and I'm arrest of South river gardens.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t>
  </si>
  <si>
    <t xml:space="preserve">My name is Celia. Bye and I'm arrest Didn't have South river guard.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t>
  </si>
  <si>
    <t xml:space="preserve">Monroe</t>
  </si>
  <si>
    <t xml:space="preserve">Yeah, hi, my name is Paul Watson from I'm from Monroe, Georgia, but I work at a I work in Atlanta, but I'm calling to voice my concern about the front of the police for him and I absolutely do not think that needs to be done. I mean, the world is chaotic enough. And this is going to get a lot worse. And you know, it's, it's easier said than done. If you've never been a police officer. I But I know jobs are this easy to sit on the outside and say that's, you know, should do this should do that if you've never been there so it's people that are one of the fund that they need to be a police officer for about a couple of months and see, you know how it really is out there. So I'll keep doing a good job and and absolutely don't change anything and that's my opinion. You need to contact me, my number is 44545 1976. Mike lot, keep up the good work. But</t>
  </si>
  <si>
    <t xml:space="preserve">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defend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t>
  </si>
  <si>
    <t xml:space="preserve">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defund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t>
  </si>
  <si>
    <t xml:space="preserve">Peachtree Park</t>
  </si>
  <si>
    <t xml:space="preserve">Hi, my name is Leslie snap. I'm calling from Peachtree Park and district seven, when to call in thank the council members who did stand up for law enforcement agencies and voted to not be fun to the police department. And in turn, I would like to encourage everybody else to rethink their votes and also vote to not defend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t>
  </si>
  <si>
    <t xml:space="preserve">Hi, my name is Leslie snap. I'm calling from Peachtree Park and district seven, when to call in thank the council members who did stand up for law enforcement agencies and voted to not defund to the police department. And in turn, I would like to encourage everybody else to rethink their votes and also vote to not defund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t>
  </si>
  <si>
    <t xml:space="preserve">Paces</t>
  </si>
  <si>
    <t xml:space="preserve">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defend them. Our law enforcement, thank you very much for your consideration.</t>
  </si>
  <si>
    <t xml:space="preserve">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defund them. Our law enforcement, thank you very much for your consideration.</t>
  </si>
  <si>
    <t xml:space="preserve">Jeanette Davis, I do not feel that it would be beneficial to the city of Atlanta to cut funding To APD although there has been quite a lot of stuff going on with the police department, and I'm certain policemen, you know, one bad apple doesn't have a whole bunch, maybe better training, finding different ways to root out the bad apples, but steady, securely gleefully, there's still criminals here. There's there still criminal work going on. We need a strong presence in this data. You do not want bad elements coming in here and taking over right now we're very vulnerable, and we need to stand strong with each other. So please do not cut the funding to the APB. If anything, you should increase it. We make more policemen on the streets and in our communities and in our businesses so that we can see and feel safe. Thank you.</t>
  </si>
  <si>
    <t xml:space="preserve">Donna Gabler. I am calling to say that defending the police Department has not worked in other states. It's not going to work here. all it's going to do is cause more and more damage and more lives lost to how many more kids do we have to bury for you to get it? Thanks.</t>
  </si>
  <si>
    <t xml:space="preserve">Donna Gabler. I am calling to say that defunding the police Department has not worked in other states. It's not going to work here. all it's going to do is cause more and more damage and more lives lost to how many more kids do we have to bury for you to get it? Thanks.</t>
  </si>
  <si>
    <t xml:space="preserve">Hi, this is Teresa Sutherland and I am in district eight. And I'd like to say good morning and thank you for all of you for your service. I am calling to support eight council members who stand in support of law enforcement and to not defend the police. Based on everything that's happened this past weekend. The writing the deaths, the fireworks and urine being thrown at the police officers. This is all just insane and defending the police is not going to help the situation so wanted to let my concerns be noted. Thank you so much.</t>
  </si>
  <si>
    <t xml:space="preserve">Hi, this is Teresa Sutherland and I am in district eight. And I'd like to say good morning and thank you for all of you for your service. I am calling to support eight council members who stand in support of law enforcement and to not defund the police. Based on everything that's happened this past weekend. The writing the deaths, the fireworks and urine being thrown at the police officers. This is all just insane and defunding the police is not going to help the situation so wanted to let my concerns be noted. Thank you so much.</t>
  </si>
  <si>
    <t xml:space="preserve">My name is Chris Steam and Tao ski. And I'm asking you, I'm begging you do not defend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defend them. Many citizens, just about every citizen systems bugs wants you to defend for socialism. Can't you see that? Go to Dennis volio. If you want socialism, or Cuba or China, a world is coming as bastards are from Don't forget my language. Don't please do not defend the police department. Please. Actually I'm demanding it.</t>
  </si>
  <si>
    <t xml:space="preserve">My name is Chris Steam and Tao ski. And I'm asking you, I'm begging you do not defund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defund them. Many citizens, just about every citizen systems bugs wants you to defund for socialism. Can't you see that? Go to Dennis volio. If you want socialism, or Cuba or China, a world is coming as bastards are from Don't forget my language. Don't please do not defund the police department. Please. Actually I'm demanding it.</t>
  </si>
  <si>
    <t xml:space="preserve">Good morning. This is Leah Aldridge. I live in district eight. Now I would like for To thank the council for not defending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t>
  </si>
  <si>
    <t xml:space="preserve">Good morning. This is Leah Aldridge. I live in district eight. Now I would like for To thank the council for not defunding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t>
  </si>
  <si>
    <t xml:space="preserve">This mayor has got her nerve trying to defend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t>
  </si>
  <si>
    <t xml:space="preserve">This mayor has got her nerve trying to defund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t>
  </si>
  <si>
    <t xml:space="preserve">Hello, this is Stephanie Yates, and I'm calling to express my deep concern about the upcoming vote to consider the funding any portion of our Atlanta City Police. I believe that this is something that we need to look into a lot more closely and not make such a knee jerk reaction based on very recent current events. We need to look and study and decide a better long term plan for how to handle our public safety in Atlanta and not react to the media. Thank you very Much.</t>
  </si>
  <si>
    <t xml:space="preserve">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Do you have ever heard? Please, please use your brains and do not D find the police. We can find money. Thank you for listening. Goodbye.</t>
  </si>
  <si>
    <t xml:space="preserve">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you have ever heard. Please, please use your brains and do not defund the police. We can find money. Thank you for listening. Goodbye.</t>
  </si>
  <si>
    <t xml:space="preserve">My name is Joseph. I'm in favor of defunding the police department.</t>
  </si>
  <si>
    <t xml:space="preserve">Johnnie Mae Sam I'm calling to said that I want to, to support funding of the police of the Atlanta police officers. Again, I want to call to say that we should find the police officers of Atlanta. Thank you.</t>
  </si>
  <si>
    <t xml:space="preserve">Johnnie Mae Sam I'm calling to said that I want to, to support funding of the police of the Atlanta police officers. Again, I want to call to say that we should fund the police officers of Atlanta. Thank you.</t>
  </si>
  <si>
    <t xml:space="preserve">My name is Brenda Fritz, and I'm calling in response to the defunding of the police department. And my boat is not to be fun, the police department we need the police in order to maintain some sense of order in this city. So please do not do find the police department. I am in support of the police department and wish that my vote would be heard and counted as I am saying Do not be fun. The police department Thank you</t>
  </si>
  <si>
    <t xml:space="preserve">My name is Brenda Fritz, and I'm calling in response to the defunding of the police department. And my boat is not to defund, the police department we need the police in order to maintain some sense of order in this city. So please do not defund the police department. I am in support of the police department and wish that my vote would be heard and counted as I am saying Do not defund the police department. Thank you.</t>
  </si>
  <si>
    <t xml:space="preserve">Hello, this is Caitlin model I'm calling from district nine. I'm calling today to urge you to support the ratioed Brooksville,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t>
  </si>
  <si>
    <t xml:space="preserve">Hello, this is Caitlin model I'm calling from district nine. I'm calling today to urge you to support the Rayshard Brooks bill,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t>
  </si>
  <si>
    <t xml:space="preserve">Good morning. My name is Fred Shazam. I live within the city limits. And I would like to speak out in support of the Atlanta police department. I do not think it's wise to defund or reduce funding for the police. I think it makes sense to spend even more money for better training and more qualified officers but to defund the police would lead to more lawlessness, lawlessness. We cannot. Thank you.</t>
  </si>
  <si>
    <t xml:space="preserve">curfew</t>
  </si>
  <si>
    <t xml:space="preserve">Hi, this is Kenza Watson. This is the third time I've called I'm sure you're not going to like hearing from me over and over again, but I forgot to add that y'all need to put a curfew and play there wasn't any problem when the curfew during COVID. So we have a murderous disease out on the street right now and they're nice curfew. That's all I got to say. Thank you.</t>
  </si>
  <si>
    <t xml:space="preserve">Good morning council members, I am calling out of an abundance of caution for the livelihood of Atlanta police officers. It is imperative that you see reason and sense and vote no. To the ratioed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ratio Brooksville city is watching</t>
  </si>
  <si>
    <t xml:space="preserve">Good morning council members, I am calling out of an abundance of caution for the livelihood of Atlanta police officers. It is imperative that you see reason and sense and vote no. To the Rayshard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Rayshard Brooks bill city is watching</t>
  </si>
  <si>
    <t xml:space="preserve">resignation</t>
  </si>
  <si>
    <t xml:space="preserve">I was just calling to say that I think Dell should get rid of the mayor. for her to come out. say now that Enough is enough. Lou too little too late. Let it gone way too long now it's out of control. So yeah, young just need to get rid of. Thank you.</t>
  </si>
  <si>
    <t xml:space="preserve">Hey there, this is Libby kriner. Coming from Atlanta, Georgia. I just want to leave a voicemail in support of the very courageous council members who stood up in support of our police. We have lived in the city since 2004. And our three children go to school. If If we shut down the police, I think the first thing that we will be doing with our tax dollars are going to another county maybe even city because we will not feel protected. The police have always responded to anything that was ever needed when our house was broken. To when our alarm has gone off for a third reason. We absolutely love the police. In fact, our church established a life insurance program for the fire but the firemen and the police department so just calling to support those council members with what they did to stand up for our police and let everybody know that we think disbanding the police force is a critical, awful mistake. Thanks so much for serving. But I</t>
  </si>
  <si>
    <t xml:space="preserve">Hello, this is Alyssa. Gerald, I live in the city of Atlanta. And I wanted to voice my concern about the idea of being proposed to defund the police department. I as a citizen of the city of Atlanta. with children do not want the police to be funded. The police are overall good. I understand there are some challenges. But police are necessary for order in our city and to feel that they are support In order to be effective, but I hope that this idea is not gone through with and that you will vote to continue funding and supporting the police so that we can continue to maintain order in our city and not let things get out of control. as other cities who have to fund the police department have seen happen. Thank you so much for your time. And I look forward to the encouraging us that we will support our police officers and let them know that we appreciate their efforts for us, and that we will have to back for their safety and their concerns for their family. Thank you very much.</t>
  </si>
  <si>
    <t xml:space="preserve">Hi, my name is Mandy Easton. I'm a resident of District nine. And I emailed all of you guys earlier this morning, to signal my support for funding. The railyard Brooksville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find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t>
  </si>
  <si>
    <t xml:space="preserve">Hi, my name is Mandy Easton. I'm a resident of District nine. And I emailed all of you guys earlier this morning, to signal my support for funding the Rayshard Brooks bill.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fund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t>
  </si>
  <si>
    <t xml:space="preserve">Hi, my name is Margaret young. I'm a 57 year lifelong resident of the city of Atlanta, a taxpayer and a consistent voter in all elections. I'm calling today to say I am against the resolution 20 are 4068 in regard to defending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t>
  </si>
  <si>
    <t xml:space="preserve">Hi, my name is Margaret young. I'm a 57 year lifelong resident of the city of Atlanta, a taxpayer and a consistent voter in all elections. I'm calling today to say I am against the resolution 20 are 4068 in regard to defunding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t>
  </si>
  <si>
    <t xml:space="preserve">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ratio broke beat and formed the two officer cop a 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t>
  </si>
  <si>
    <t xml:space="preserve">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Rayshard Brooks beat and slung the two officer cop APD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t>
  </si>
  <si>
    <t xml:space="preserve">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Defending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defending the police is not a solution to those problems. It's simply a reaction. My number is 77084162242. If you'd like to go</t>
  </si>
  <si>
    <t xml:space="preserve">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Defunding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defunding the police is not a solution to those problems. It's simply a reaction. My number is 77084162242. If you'd like to go</t>
  </si>
  <si>
    <t xml:space="preserve">Good morning, my name is Cynthia do heart. Each rack committee passes and I want to urge the council members to please not cook any phones from the police department. I think that further research needs to be done before anything recut from the public face.</t>
  </si>
  <si>
    <t xml:space="preserve">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 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 Reed new fleet when he left office, I say no to the fund.</t>
  </si>
  <si>
    <t xml:space="preserve">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defunding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Reed's new fleet when he left office, I say no to defund.</t>
  </si>
  <si>
    <t xml:space="preserve">VoiceMessage (87)</t>
  </si>
  <si>
    <t xml:space="preserve">My name is Victoria kirbo. And I'm very, very concerned about the decreased public safety in the city of Atlanta. The decreased property values, the murders, homicides, carjackings, slider crimes, overall number of crimes going up and the lack of support that the city of Atlanta police are receiving right now. I definitely my family and I support the eight council members who stood in support of law enforcement. And I think knee jerk reactions and impulsive decisions made for political gains are absolutely ridiculous. on the part of Keisha Lance bottoms And Paul Howard. And I think it's absolutely ridiculous where the city has gone under the leadership of Keisha Lance bottoms. And over the last year in general, particularly the last six to eight weeks it's absurd.</t>
  </si>
  <si>
    <t xml:space="preserve">Andrews Drive</t>
  </si>
  <si>
    <t xml:space="preserve">Narrow hook living on Andrews drive in 30305 zip code. Walk daily through these neighborhoods into garden Hill, and tired of fearing that I and my grandchild will be shot. As we go through these neighborhoods, I request that you provide more funding to the police. And that puts money into a holding account and not named bail for criminals unless they're doing something right and not abusing children. Request to that to read the note from the city and act on it to protect the law abiding citizens and furnish them with well funded police who are trying to do a good job. Thank you.</t>
  </si>
  <si>
    <t xml:space="preserve">Hi, my name is Sandy kitchens, and I'm a resident of Georgia. I am not in favor of defending the police department because we need their protection. It's evident that we need them by what is happening in Atlanta and what happened over the weekend. We do not need to defend the boy. Thank you.</t>
  </si>
  <si>
    <t xml:space="preserve">Hi, my name is Sandy kitchens, and I'm a resident of Georgia. I am not in favor of defunding the police department because we need their protection. It's evident that we need them by what is happening in Atlanta and what happened over the weekend. We do not need to defund the police. Thank you.</t>
  </si>
  <si>
    <t xml:space="preserve">Richard Fuqua, please. depot the police allow for reforming the Department of police. The police department, thank you.</t>
  </si>
  <si>
    <t xml:space="preserve">Richard Fuqua, please do not defund the police. I'm all for reforming the Department but please do not defund the police department. Thank you.</t>
  </si>
  <si>
    <t xml:space="preserve">My name is Lisa Martin, and I am calling on all of the government to defund and Tonio Brown, as well as all of the members of Black Lives Matter and antifa that are killing our innocent families. And I'm White.</t>
  </si>
  <si>
    <t xml:space="preserve">My name is Lisa Martin, and I am calling on all of the government to defund Antonio Brown, as well as all of the members of Black Lives Matter and Antifa that are killing our innocent families. And I'm white.</t>
  </si>
  <si>
    <t xml:space="preserve">Hi, I am calling from district eight to put a vote recommendation in to definitely not define the police force. So again, that's district eight before the vote tomorrow completely against defunding the police. Thank you.</t>
  </si>
  <si>
    <t xml:space="preserve">Hi, I am calling from District 8 to put a vote recommendation in to definitely not define the police force. So again, that's district eight before the vote tomorrow completely against defunding the police. Thank you.</t>
  </si>
  <si>
    <t xml:space="preserve">Marne Drive</t>
  </si>
  <si>
    <t xml:space="preserve">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defend the police department. Thank you so much for listening to this. Have a good day.</t>
  </si>
  <si>
    <t xml:space="preserve">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defund the police department. Thank you so much for listening to this. Have a good day.</t>
  </si>
  <si>
    <t xml:space="preserve">Hello, good morning. My name is Monica McClary. I'm a resident of North Buckhead Sandy Springs area and I am very concerned about the funding the police. I support the council members who are trying to oppose the the funding of the police yesterday and I've been out several times, even to Lenox mall and it's frightening. It's I don't feel comfortable being out. My car has been broken into my husband's heart and broken into. We have rented a car stolen. defunding The police will definitely decrease public safety. It'll decrease the property values. It will change businesses out of the city and most definitely dramatically decrease the tax base. We need the police we need to support them. We need to do this safely. Please do not fund the police. Thank you,</t>
  </si>
  <si>
    <t xml:space="preserve">Paul, because I made a few Getting ready to vote on sending the police department by the police. And in the city of Atlanta, I'm calling a city please do this. This is a police department or the police officers, the police officers are going to be better off and some other things going on and not that we did not want the police to be meeting the needs of these objects. After that, police Cool. Thank you.</t>
  </si>
  <si>
    <t xml:space="preserve">Hi, my name is Alexandria had. I'm a resident of Fulton County in the city of Atlanta. I'm calling to declare my support for the eight Can't wait police force de escalation platform. Please should not be the judge, jury and executioner citizens. I also strongly support the rental assistance program for our residents. And hopefully the committee also supports a mortgage Assistance Program for at home ponent at risk homeowners. Well, I also support the Black Lives Matters cheap mural in the paid to Juneteenth holiday. I feel that these symbolic gestures are not nearly as important as the eight Can't wait and rental assistance legislature, which address systemic issues in our city. I feel that the committee would be remiss in approving these symbolic gestures without approving the systematic changes that they could that they could pass today. So thank you so much for all you do. And for our great city. I hope you've approved this legislature to make our city even better. Thank you.</t>
  </si>
  <si>
    <t xml:space="preserve">This is your law hider, a resident of the city of Atlanta and also in district seven. I am a global authority on aviation including aviation security. I fully support the eighth council members who oppose an opposed to the defunding of the police departments. This is not an easy decision to make. Any decision and disregard has to be carefully studied and put down to a referendum by the general population. The funding of our police agencies and law enforcement agencies leads to a lot of destruction and damage to the fiber of our society. And that's every single resident and citizen in the city and it's unbuttoned. Thank you.</t>
  </si>
  <si>
    <t xml:space="preserve">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defending our police. Thank you for listening.</t>
  </si>
  <si>
    <t xml:space="preserve">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defunding our police. Thank you for listening.</t>
  </si>
  <si>
    <t xml:space="preserve">This is Nate Spry and district eight of the city of Atlanta and I oppose defunding the police at this time. Thank you.</t>
  </si>
  <si>
    <t xml:space="preserve">FC-5</t>
  </si>
  <si>
    <t xml:space="preserve">This is Darien Watson and I'm calling in asking the council not to be fun. The police department I think we do need reform. But I don't know where reform comes at the expense of defunding. The police department so I'm asking the council to on the police department, but I'm also asking them to provide meaningful reform to that and in some way of holding the police officers accountable for their actions and also to provide training that is much needed or sensitive. Thank you.</t>
  </si>
  <si>
    <t xml:space="preserve">This is Darien Watson and I'm calling in asking the council not to defund the police department I think we do need reform. But I don't know where reform comes at the expense of defundin the police department. So I'm asking the council to fund the police department, but I'm also asking them to provide meaningful reform to that and in some way of holding the police officers accountable for their actions and also to provide training that is much needed or sensitive. Thank you.</t>
  </si>
  <si>
    <t xml:space="preserve">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defend the police. Thank you.</t>
  </si>
  <si>
    <t xml:space="preserve">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defund the police. Thank you.</t>
  </si>
  <si>
    <t xml:space="preserve">Hi, my name is Edith Cali. I am calling about my company. For defunding the police I oppose it and I just wanted to leave a voicemail stating my case. Thank you.</t>
  </si>
  <si>
    <t xml:space="preserve">Z</t>
  </si>
  <si>
    <t xml:space="preserve">Good morning. My name is Jerry Hicks and I'm a resident of District 12 NPU Z. I very much support your decision not to the fund that this apartment at will in no way curtail the activities of criminals. But I am trusting that you will put together a plan of action to review current police policy and offer reform that will continue to protect the most of us who are law abiding citizens that the tenant sweep department for safety, while humanely addressing those who break or are suspected of breaking the laws. But the police department itself is an organization that has a history of internal racism and sexism that still seem to persist. My opinion is we need to start with the department leadership to better understand attitude. actions are the complete department before any necessary reform can take place. Thank you.</t>
  </si>
  <si>
    <t xml:space="preserve">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defend the police please study this issue. I'm a big supporter of the Atlanta police athletic League, which is the community policing program every</t>
  </si>
  <si>
    <t xml:space="preserve">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defund the police. Please study this issue. I'm a big supporter of the Atlanta police athletic League, which is the community policing program every</t>
  </si>
  <si>
    <t xml:space="preserve">Hi I'm calling from the Georgia Latino Alliance for human rights. I'm calling to demand that Councilmember Felicia a more vote yes on the Rashard Brooks bill, which will hold some of the police budget and reserve to ensure the city does its job to reimagining our police department. Thank you.</t>
  </si>
  <si>
    <t xml:space="preserve">Hi I'm calling from the Georgia Latino line for human rights. I'm calling to demand that Councilmember Felicia a more vote yes on the Rashard Brooks bill, which will hold some of the police budget and reserve to ensure the city does its job to reimagining our police department. Thank you.</t>
  </si>
  <si>
    <t xml:space="preserve">Hello, my name is Kevin watching. I'm calling to demand that Council President Felicia Moore. vote yes on the ratioed Brooks bill, which will hold some of the police budget and reserve to ensure the city does its job to reimagine our police department. Thank you.</t>
  </si>
  <si>
    <t xml:space="preserve">Hello, my name is Kevin watching. I'm calling to demand that Council President Felicia Moore. vote yes on the Rayshard Brooks bill, which will hold some of the police budget and reserve to ensure the city does its job to reimagine our police department. Thank you.</t>
  </si>
  <si>
    <t xml:space="preserve">Lakehaven Drive NE</t>
  </si>
  <si>
    <t xml:space="preserve">My name is Sarah Bentley Pearson. I live at 4315 light cave and drive northeast Atlanta, Georgia 30319. I am against defunding The police, we pay a fortune in taxes. And the violence in Atlanta is only increasing. We are 100% against this and would even consider leaving the study. If this continues to go on. Take care. You can call me 404313949. Thank you.</t>
  </si>
  <si>
    <r>
      <rPr>
        <sz val="11"/>
        <color rgb="FF000000"/>
        <rFont val="Arial"/>
        <family val="0"/>
        <charset val="1"/>
      </rPr>
      <t xml:space="preserve">Good morning. My name is your demand books, which we'll be putting it in classes today state with customs in this bill. It changed. </t>
    </r>
    <r>
      <rPr>
        <i val="true"/>
        <sz val="11"/>
        <rFont val="Cambria"/>
        <family val="0"/>
        <charset val="1"/>
      </rPr>
      <t xml:space="preserve">(quality very bad but audible enough to recognize script from Georgia Latino Alliance for Human Rights -editor)</t>
    </r>
  </si>
  <si>
    <t xml:space="preserve">Good morning. My name is your demand Rayshard Brooks bill, which we'll be putting it in classes today state with customs in this bill. It changed.</t>
  </si>
  <si>
    <t xml:space="preserve">Hi, this is Susan Clark and I live over in the area of Midtown. I'm kind of the book called all and I'm just devastated. You guys are thinking about defending the police. I've never heard anything like it in my life. I'm just disgusted. I'm thinking them. They've been here 29 years. And to watch this city go downhill the way it has. It's just disgusting. If you defend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defend the place. It's tolerable, you know, think about this place. And I'm sure there's other ways, but this is not the right way. Thank you so much.</t>
  </si>
  <si>
    <t xml:space="preserve">Hi, this is Susan Clark and I live over in the area of Midtown in kind of the Brookwood area. I'm just devastated. You guys are thinking about defunding the police. I've never heard anything like it in my life. I'm just disgusted. I'm thinking them. They've been here 29 years. And to watch this city go downhill the way it has. It's just disgusting. If you defund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defund the police. It's terrible, you know, think about this place. And I'm sure there's other ways, but this is not the right way. Thank you so much.</t>
  </si>
  <si>
    <t xml:space="preserve">Hi, my name is Veronica. And I'm calling to demand that concept president Felicia moon both Yes, rich ratio, Brooksville, which we hold some of the policies our budget in reserve to ensure the city does its job to remain in our policy. Police Department. Thank you.</t>
  </si>
  <si>
    <t xml:space="preserve">Hi, my name is Veronica. And I'm calling to demand that concept president Felicia moon both Yes, Rayshard Brooks bill, which we hold some of the policies our budget in reserve to ensure the city does its job to remain in our policy. Police Department. Thank you.</t>
  </si>
  <si>
    <t xml:space="preserve">Hi, my name is Kimberly bull bolo. I am with the Georgia Latino Alliance for human rights. I am calling to demand the council as a whole reserve their action from the June 9 full council meeting and vote yes on the Rashard Brooks bill which will hold some of the police budget in reserve to ensure the city does its shot to imagine our police department and ensure a meaningful police reform happens. Thank you.</t>
  </si>
  <si>
    <t xml:space="preserve">Good morning to the city council members. My name is Marie Smith. I'm calling from the south river gardens Community Association. My call is in support of not defending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defined in the police department. Thank you.</t>
  </si>
  <si>
    <t xml:space="preserve">Good morning to the city council members. My name is Marie Smith. I'm calling from the south river gardens Community Association. My call is in support of not defunding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defunding the police department. Thank you.</t>
  </si>
  <si>
    <t xml:space="preserve">Good morning. My name is Shivani Serrano on a volunteer with the volunteer member with a Georgia Latino Lancer human rights class. And I'm calling today to demand that the council member for us to more to both JSON the ratio of books still,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t>
  </si>
  <si>
    <t xml:space="preserve">Good morning. My name is Shivani Serrano on a volunteer with the volunteer member with a Georgia Latino Lancer human rights class. And I'm calling today to demand that the council member for us to more to vote yes the Rayshard Brooks bill,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t>
  </si>
  <si>
    <t xml:space="preserve">Hello, my name is Veronica. And I'm calling from 13. Alliance for human rights in this method is to demand a constant member of cartlett Smith. vote yes on Richard Brooks bill, which we hold some of the police budget in reserve to ensure the city does its job to reimagine our police department, thinking</t>
  </si>
  <si>
    <t xml:space="preserve">Hello, my name is Veronica. And I'm calling from 13. Alliance for human rights in this method is to demand a constant member of Carla Smith. vote yes on Rayshard Brooks bill, which we hold some of the police budget in reserve to ensure the city does its job to reimagine our police department, thinking</t>
  </si>
  <si>
    <t xml:space="preserve">Hi, my name is Alan Berger Garcia I'm with the Georgia Latino Alliance for human rights. I'm calling to demand that Councilman, Councilmember Carla Smith and the council as a whole vote yes on the Rashard Brooksville, which will hold some of the police budget in reserve to ensure the city does its job to reimagine our police department. Thank you.</t>
  </si>
  <si>
    <t xml:space="preserve">Hi, my name is Alan Berger Garcia I'm with the Georgia Latino Alliance for human rights. I'm calling to demand that Councilman, Councilmember Carla Smith and the council as a whole vote yes on the Rayshard Brooks bill, which will hold some of the police budget in reserve to ensure the city does its job to reimagine our police department. Thank you.</t>
  </si>
  <si>
    <t xml:space="preserve">Hi, my name is Kimberly with the Georgia Latino Alliance. I am calling to demand that council member Felicia Moore and council as a whole reassert their action from the June 9 full council meeting and vote yes on the ratio broker bill which will hold some of the police budget in reserve to ensure the city does its job to imagine our police department and ensure a meaningful police reform happens. Thank you Have a good one.</t>
  </si>
  <si>
    <t xml:space="preserve">Hi, my name is Kimberly with the Georgia Latino Alliance. I am calling to demand that council member Felicia Moore and council as a whole reassert their action from the June 9 full council meeting and vote yes on the Rayshard Brooks bill which will hold some of the police budget in reserve to ensure the city does its job to imagine our police department and ensure a meaningful police reform happens. Thank you Have a good one.</t>
  </si>
  <si>
    <t xml:space="preserve">Hi, this is Kelly gambrel. I live in the city of Atlanta in district eight and I'm appalled by what our city is turning into. This is a public safety nightmare. The reports of the increased level of violence especially this past weekend are astonishing. Why aren't more people speaking out against the violence and trying to shut it down it shouldn't have taken a child getting shot by our mayor to speak out against the recent uptick in shootings. Allowing armed protesters to block streets and terrorize citizens is unacceptable. Allowing ATV riders to wreak havoc on city streets is unacceptable. allowing children filling water intersections to become aggressive and rude with motorists and leave all kinds of trash and stolen shopping carts behind and then try to tell us Oh, they're entrepreneurs is unacceptable. Yes, changes needed police reform is needed. But that shouldn't give criminals a free pass. We have a mayor and a DA that accused an officer of murder before a proper investigation was completed. Because of that our law enforcement does not feel supported and morale is low and officers are resigning. Given all this. We're still still hearing all this talk about defunding the police. Do you not realize that will have the greatest negative impact on the communities that need the police the most police reform really is needed. Do you not realize that that training cost money? If anything, the police should be given more resources at this time. But in addition to that, there should also be more funding for programs that can help change the culture related to gun violence. Our own Mayor promotes our city as the hip hop capital of the South. Well, part of what goes along with some of hip hop culture is this glorification of gang life and gun violence. Yes, police need to treat citizens appropriately. But citizens also need to treat each other appropriately. Why is there not a bigger focus on that part of the equation? Thank you so much. Thank you to the eight council members have been supportive law enforcement, we need police reform but we also need to address the overall culture of gun violence in our city</t>
  </si>
  <si>
    <r>
      <rPr>
        <sz val="11"/>
        <color rgb="FF000000"/>
        <rFont val="Arial"/>
        <family val="0"/>
        <charset val="1"/>
      </rPr>
      <t xml:space="preserve">and nation in both ways, police departments </t>
    </r>
    <r>
      <rPr>
        <i val="true"/>
        <sz val="11"/>
        <rFont val="Cambria"/>
        <family val="0"/>
        <charset val="1"/>
      </rPr>
      <t xml:space="preserve">(quality very bad but audible enough to recognize script from Georgia Latino Alliance for Human Rights -editor)</t>
    </r>
  </si>
  <si>
    <t xml:space="preserve">and nation in both ways, police departments</t>
  </si>
  <si>
    <t xml:space="preserve">Hi, my name is Veronica eastland and I'm calling from doTERRA. Tina nine for human right. And I'm calling to the main that Councilmember Andrew Deakins vote yes. On the rich eration Brooks bail, which we'd hold some of the police budget in reserve to ensure the city does its job to reimagine our police department. Thank you.</t>
  </si>
  <si>
    <t xml:space="preserve">Hello, my name is Hannah. I'm a member of the Georgia Latino Alliance for human rights. And prior to the month, contra member Federation more little ears on the Richard Brooks bill which will hold some of the police audit in reserve to ensure the city does its job Tory Imagine our police department. Thank you, with all your been with the outdoor support.</t>
  </si>
  <si>
    <t xml:space="preserve">Hello, my name is Hannah. I'm a member of the Georgia Latino Alliance for human rights. And prior to the month, contra member Federation more little ears on the Rayshard Brooks bill which will hold some of the police audit in reserve to ensure the city does its job Tory Imagine our police department. Thank you, with all your been with the outdoor support.</t>
  </si>
  <si>
    <t xml:space="preserve">Hi, my name is Alondra Berg Garcia. I'm with the Georgia Latino lions for human rights. I'm calling to the man that Councilmember Clara Winslow vote yes on the Rashard Brooks bill, which will hold some of the police budget in reserve to ensure the city does its job to reimagine our police department. Thank you.</t>
  </si>
  <si>
    <t xml:space="preserve">Hi, my name is Alondra Berg Garcia. I'm with the Georgia Latino lions for human rights. I'm calling to the man that Councilmember Cleta Winslow vote yes on the Rashard Brooks bill, which will hold some of the police budget in reserve to ensure the city does its job to reimagine our police department. Thank you.</t>
  </si>
  <si>
    <t xml:space="preserve">Hello, my name is Kimberly Williams. I am calling to demand that Councilmember Carla Smith and the council as a whole don't Yes, I'm the ratio books bill which will come up the police budget insurance to insure the city does its job to reimagine our police department. Thank you. Hello.</t>
  </si>
  <si>
    <t xml:space="preserve">Hello, my name is Kimberly Williams. I am calling to demand that Councilmember Carla Smith and the council as a whole don't Yes, I'm the Rayshard Brooks bill which will come up the police budget insurance to insure the city does its job to reimagine our police department. Thank you. Hello.</t>
  </si>
  <si>
    <t xml:space="preserve">My name is Kevin Watson. I'm calling to demand that council member Carla Smith vote yes on the race chart Brooksville, which will hold some of the police budget and reserve twins The city does its job to reimagine our police department. Thank you.</t>
  </si>
  <si>
    <t xml:space="preserve">My name is Kevin Watson. I'm calling to demand that council member Carla Smith vote yes on the Rayshard Brooks bill, which will hold some of the police budget and reserve twins The city does its job to reimagine our police department. Thank you.</t>
  </si>
  <si>
    <t xml:space="preserve">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bulges on the ratio, gray sharp Brooksville to have a better future and change for our communities and to make sure that we know that you guys are listening. Thanks so much. Have a good day.</t>
  </si>
  <si>
    <t xml:space="preserve">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vote yes on the Rayshard Brooks bill to have a better future and change for our communities and to make sure that we know that you guys are listening. Thanks so much. Have a good day.</t>
  </si>
  <si>
    <t xml:space="preserve">This is Olivia parks with a resident of council district 12. I am calling to support the fund thing of the police department and its reformation to meet the needs of its citizens. Thank you.</t>
  </si>
  <si>
    <t xml:space="preserve">Hello, good morning. My name is Veronica instance. And I'm calling from 1709 for human rights, and I'm calling to demand. That council member andrea bone. vote yes, racist Brooks bail, which we hold this. Hold some of the police budget you've received to ensure the city does its job to reimagine our police department. Thank you.</t>
  </si>
  <si>
    <t xml:space="preserve">Oh, my name is Sam. I'm a member of Georgia Latino Alliance for human rights. I'm calling to the month that the council member calls me vote yes. On the Richard Brooks bill, which will hold some of the policy budget in reserve to ensure the city does its job. to reimagine our police department. We hope we can have your support. Thank you.</t>
  </si>
  <si>
    <t xml:space="preserve">Oh, my name is Sam. I'm a member of Georgia Latino Alliance for human rights. I'm calling to the month that the council member calls me vote yes. On the Rayshard Brooks bill, which will hold some of the policy budget in reserve to ensure the city does its job. to reimagine our police department. We hope we can have your support. Thank you.</t>
  </si>
  <si>
    <t xml:space="preserve">Hi, my name is Alondra Pereira Garcia. I'm with the Georgia Latino Alliance for human rights. I'm calling to demand that council member Archibald and the council as a whole vote yes on array sharp Brooksville, which will hold some of the police budget in reserve to ensure the city does this job to reimagine our police department. Thank you.</t>
  </si>
  <si>
    <t xml:space="preserve">Hi, my name is Alondra Pereira Garcia. I'm with the Georgia Latino Alliance for human rights. I'm calling to demand that council member Archibald and the council as a whole vote yes on Rayshard Brooks bill, which will hold some of the police budget in reserve to ensure the city does this job to reimagine our police department. Thank you.</t>
  </si>
  <si>
    <t xml:space="preserve">Hi, my name is Kimberly Williams. I'm calling to them and the council members when we will, though Yes, I'm going to make sure books down which will hone in on the police budget and reserve to ensure the city does its job to reimagine our police department. Thank you.</t>
  </si>
  <si>
    <t xml:space="preserve">Hi, my name is Kimberly Williams. I'm calling to them and the council members when we will, though Yes, on the Rayshard Brooks bill which will hold some of the police budget and reserve to ensure the city does its job to reimagine our police department. Thank you.</t>
  </si>
  <si>
    <t xml:space="preserve">Hello, my name is Kevin clutching. I'm calling to demand that council member clitter with Winslow, vote yes on the race art Brooks bill which will hold some of the police budget and reserve to ensure the city does It's to reimagine our police department. Thank you.</t>
  </si>
  <si>
    <t xml:space="preserve">Hello, my name is Kevin clutching. I'm calling to demand that council member Cleta Winslow, vote yes on the race art Brooks bill which will hold some of the police budget and reserve to ensure the city does It's to reimagine our police department. Thank you.</t>
  </si>
  <si>
    <t xml:space="preserve">Good morning. My name is Giovanni. I am a member of the Georgia law team alliance with Humana Clark. And today I am calling the man that council member power shoots both JSON diverse scrapbooks to which the whole front of the police origin referred to ensure the city policy shot remain our police department. We are calling this the man and us police in this field, just to make sure that we know that you are listening to us demand and they raise your booth bill. Thanks so much and have a good day.</t>
  </si>
  <si>
    <t xml:space="preserve">Hello, my name is Jerry Krieger. I've lived in the city of Atlanta and I currently work with the City of Atlanta. I think it's ridiculous that you're trying to define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t>
  </si>
  <si>
    <t xml:space="preserve">Hello, my name is Jerry Krieger. I've lived in the city of Atlanta and I currently work with the City of Atlanta. I think it's ridiculous that you're trying to defund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t>
  </si>
  <si>
    <t xml:space="preserve">Hi, good morning. My name is Veronica instance. And I'm calling to demand that council member Michael Julian Bond, vote yes on racist Brook bail, which will hold some of the police budget in reserve to ensure the city does his job to reimagine our police department. Thank you.</t>
  </si>
  <si>
    <t xml:space="preserve">Hello, my name is Hassan. I'm a member of the Tricia Latino Alliance for human rights. I'm calling to demand Councilmember widow. Wonderful. Well, yes on the Rashard Brooks bill, which will hold some of the police budget and we serve to ensure the city does itself to reimagine our police department. We hope to become, what's your support on this? Thank you.</t>
  </si>
  <si>
    <t xml:space="preserve">I'm Denay McBurney. I live in district three. I'm calling to say that I do support having the police examine their policies to see how they can reduce civilian deaths and any predatory arrest practices. I don't know if withholding their next year's budget is the way to what you have to do to make them do that. But if that is the only way to get them to examine themselves then I would support withholding that money until they make those examinations. Thank you.</t>
  </si>
  <si>
    <t xml:space="preserve">I'm the name McBurney. I live in district three. I'm calling to say that I do support having the police examine their policies to see how they can reduce the zillion dubs and any predatory arrest practices. I don't know if withholding their next year's budget is the way to like you have to do to make them do that. But that is the only way to get them to examine themselves and I would support withholding that money until they make those examinations. Thank you.</t>
  </si>
  <si>
    <t xml:space="preserve">Hi, my name is Alondra Pereira cars. I'm with the Georgia Latino Alliance for human rights. I'm calling to demand that council member shook and the council as a whole. But yes on the ratioed Brooksville, which will hold some of the police budget in reserve to ensure the city does his job to reimagine our police department. Thank you.</t>
  </si>
  <si>
    <t xml:space="preserve">Hi, my name is Alondra Pereira cars. I'm with the Georgia Latino Alliance for Human Rights. I'm calling to demand that council member Shook and the council as a whole. But yes on the Rayshard Brooks bill, which will hold some of the police budget in reserve to ensure the city does his job to reimagine our police department. Thank you.</t>
  </si>
  <si>
    <t xml:space="preserve">Hello, my name is Kevin chin. I'm calling to demand that council member Netherland Moseley, Archer bonk, vote yes on the ratio Brooks bill, which will hold some of the police budget and reserve to ensure the city does its job to reimagine our police department. Thank you.</t>
  </si>
  <si>
    <t xml:space="preserve">Hello, my name is Kevin chin. I'm calling to demand that council member Netherland Moseley, Archer bonk, vote yes on the Rayshard Brooks bill, which will hold some of the police budget and reserve to ensure the city does its job to reimagine our police department. Thank you.</t>
  </si>
  <si>
    <t xml:space="preserve">Hi, my name is Kimberly Williams. One day I'm calling to demand that cancelled them. Member arch bonk. But yes, I'm the ratio Brooksville which will help some of the police budget insert to ensure the city does its job to imagine if it was common. Once again, I urge you and the council as a whole to vote yes on the ratio our books fail and ensure a meaningful police reform. Thank you.</t>
  </si>
  <si>
    <t xml:space="preserve">Hi, my name is Kimberly Williams. One day I'm calling to demand that cancelled them. Member arch bonk. But yes, I'm the Rayshard Brooks bill which will help some of the police budget insert to ensure the city does its job to imagine if it was common. Once again, I urge you and the council as a whole to vote yes on the Rayshard Brooks bill and ensure a meaningful police reform. Thank you.</t>
  </si>
  <si>
    <t xml:space="preserve">Hi, my name is Veronica and I'm calling Veronica influence and I'm calling to demand that Councilmember Howe worship. Both Yes, racist Brookville, which we hold some of the police budget in reserve to ensure the city's does it job to reimagine our police department. Thank you.</t>
  </si>
  <si>
    <t xml:space="preserve">Good morning. My name is Amber Lattimore writes that in according to the council, cheap mic TV to both days or three share books with all these boys, don't restrict yourself to remain optimistic remain within this. Imagine that you miss when the community wants to wants to participate, we know that it will be a better chance to our community. So I select a date and we'll be having a good</t>
  </si>
  <si>
    <t xml:space="preserve">Good morning. My name is Amber Lattimore writes that in according to the council, cheap mic TV to vote yes on the Rayshard Brooks bill which will all these boys, don't restrict yourself to remain optimistic remain within this. Imagine that you miss when the community wants to wants to participate, we know that it will be a better chance to our community. So I select a date and we'll be having a good</t>
  </si>
  <si>
    <t xml:space="preserve">Hello, my name is Hannah. I'm a member of the Georgia Latino Alliance for human rights. And I'm calling to the man that council member for the extra five. Knowing must be eligible to vote yes. On the Richard Brooks bill, which will hold some of the policy budget or reserve to ensure the city those it's just reimagine our police department. How You Can Can you support this? Thank you.</t>
  </si>
  <si>
    <t xml:space="preserve">Hello, my name is Hannah. I'm a member of the Georgia Latino Alliance for human rights. And I'm calling to the man that council member for the extra five. Knowing must be eligible to vote yes. On the Rayshard Brooks bill, which will hold some of the policy budget or reserve to ensure the city those it's just reimagine our police department. How You Can Can you support this? Thank you.</t>
  </si>
  <si>
    <t xml:space="preserve">Hi, my name is Kevin watching. I'm calling to the man that Councilmember Howard Chuck vote yes on the ratioed Brooks bill, which will hold some of the police budget and reserve to ensure the city does its job to reimagine our police department. Thank you.</t>
  </si>
  <si>
    <t xml:space="preserve">Hi, my name is Kevin watching. I'm calling to the man that Councilmember Howard Chuck vote yes on the Rayshard Brooks bill, which will hold some of the police budget and reserve to ensure the city does its job to reimagine our police department. Thank you.</t>
  </si>
  <si>
    <t xml:space="preserve">Donna Haley 678616527 define Mayor bottoms she has absolutely lost her mind. Get somebody in there that is going to be for this country and do what needs to be done. Do not be find the place. That will be absolutely horrible. Define bottoms.</t>
  </si>
  <si>
    <t xml:space="preserve">Donna Haley 678616527 defund Mayor bottoms she has absolutely lost her mind. Get somebody in there that is going to be for this country and do what needs to be done. Do not defund the police. That will be absolutely horrible. Defund Bottoms.</t>
  </si>
  <si>
    <t xml:space="preserve">Hi, my name is Alejandra Burrell Garcia. I'm with the Georgia Latino Alliance for human rights. I'm calling to the men that council member jp MC to get vote yes, on the Rashard Brooksville, which will hold some of the police some of the police budget in reserve to ensure the city does this job to reimagine our police department. Thank you.</t>
  </si>
  <si>
    <t xml:space="preserve">Hi, my name is Alejandra Burrell Garcia. I'm with the Georgia Latino Alliance for human rights. I'm calling to the men that council member JP Matzigkeit vote yes, on the Rayshard Brooks bill, which will hold some of the police some of the police budget in reserve to ensure the city does this job to reimagine our police department. Thank you.</t>
  </si>
  <si>
    <t xml:space="preserve">Hi, my name is Susana. I'm a member of the Georgia Latina Alliance for Emirates And I'm calling for the man that Councilmember. How are shook for district seven? Well, yes, on the Richard Brooks bill, which will hold some of the policy budgets and reserve to ensure the city does its job to reimagine our police department. We hope we can have your support on this.</t>
  </si>
  <si>
    <t xml:space="preserve">Hi, my name is Susana. I'm a member of the Georgia Latina Alliance for Human Rights And I'm calling to demand that Councilmember Howard Shook for District 7 vote yes on the Rayshard Brooks bill which will hold some of the police budget in reserve to ensure the city does its job to reimagine our police department. We hope we can have your support on this.</t>
  </si>
  <si>
    <t xml:space="preserve">Good morning. My name is Giovanni Serrano, again, I remember of the Latino alliance of human rights class. And today I'm calling to demand that council member Dustin Hilde Ellis, both chairs on the rotor books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t>
  </si>
  <si>
    <t xml:space="preserve">Good morning. My name is Giovanni Serrano, again, I remember of the Latino alliance of human rights class. And today I'm calling to demand that council member Dustin Hilde Ellis, both chairs on the Rayshard Brooks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t>
  </si>
  <si>
    <t xml:space="preserve">Hi, my name is Veronica instance. And I'm calling to demand that council member claytor Winslow, vote yes on the ratio Brooks bail, which will hold some of the police budget in reserve to ensure the city does his job to reimagine our police department. Thank you.</t>
  </si>
  <si>
    <t xml:space="preserve">Hi, my name is Veronica instance. And I'm calling to demand that council member Cleta Winslow, vote yes on the Rayshard Brooks bill, which will hold some of the police budget in reserve to ensure the city does his job to reimagine our police department. Thank you.</t>
  </si>
  <si>
    <t xml:space="preserve">Hello, my name is Kevin 14. I'm calling to demand that council member jp Matzke kit. vote yes on the race art Brooks bill, which will hold some of the police budget in reserve to ensure the city does its job to reimagine our police department.</t>
  </si>
  <si>
    <t xml:space="preserve">Hello, my name is Kevin 14. I'm calling to demand that council member JP Matzigkeit. vote yes on the race art Brooks bill, which will hold some of the police budget in reserve to ensure the city does its job to reimagine our police department.</t>
  </si>
  <si>
    <t xml:space="preserve">Hi, my name is Yup. Okay, I am with the Georgia Latino Alliance for human rights. Calling to demand council member shook vote yes on the ratioed book bill which will help them over the police budget it will serve to ensure the city does its job to imagine that goes to comment. Once again. I urge you and the council as a whole to vote yes. on the racetrack Brooks. Thank you.</t>
  </si>
  <si>
    <t xml:space="preserve">Hi, my name is Yup. Okay, I am with the Georgia Latino Alliance for human rights. Calling to demand council member Shook vote yes on the Rayshard Brooks bill which will help them over the police budget it will serve to ensure the city does its job to imagine that goes to comment. Once again. I urge you and the council as a whole to vote yes. on the racetrack Brooks. Thank you.</t>
  </si>
  <si>
    <t xml:space="preserve">Carolyn Nichols calling in support of funding the police department. Thank you. From staff regarding</t>
  </si>
  <si>
    <t xml:space="preserve">Paulette white Scott, Southeast Atlanta, NPU Z. I am in favor of not defending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t>
  </si>
  <si>
    <t xml:space="preserve">Paulette white Scott, Southeast Atlanta, NPU Z. I am in favor of not defunding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t>
  </si>
  <si>
    <t xml:space="preserve">Hi. My name is Alondra brera Garcia. I'm with the Georgia Latino Alliance for human rights. I'm calling to demand that Councilmember Hillis and the council as a whole vote yes on the ratio Brooksville, which will hold some of the police budget in reserve to ensure the city does its job to reimagine our police department. Thank you.</t>
  </si>
  <si>
    <t xml:space="preserve">Hi. My name is Alondra brera Garcia. I'm with the Georgia Latino Alliance for human rights. I'm calling to demand that Councilmember Hillis and the council as a whole vote yes on the Rayshard Brooks bill, which will hold some of the police budget in reserve to ensure the city does its job to reimagine our police department. Thank you.</t>
  </si>
  <si>
    <t xml:space="preserve">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Defending the police will decrease public safety, decrease property value chased businesses out of the city and dramatically decrease the tax base. Thank you for your consideration, and I definitely support the police department.</t>
  </si>
  <si>
    <t xml:space="preserve">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Defunding the police will decrease public safety, decrease property value chased businesses out of the city and dramatically decrease the tax base. Thank you for your consideration, and I definitely support the police department.</t>
  </si>
  <si>
    <t xml:space="preserve">Hi, my name is Susana. I'm a member of the Georgia Latino Alliance for human rights and I'm calling to the men that the council member Message Kate or district eight. vote yes on their racial groups bill, which will hold some of the policy budget in reserve to ensure the city does itself to reimagine our police department. We can win your support this. Thank you.</t>
  </si>
  <si>
    <t xml:space="preserve">Good morning. My name is Veronica. And I'm calling to demand that Councilmember Natalie must be Archer bound. vote yes, on Rachel Brooks bail, which will hold some of the police budget in reserve to ensure that city does it jobs to reimagine our police department. Thank you.</t>
  </si>
  <si>
    <t xml:space="preserve">0:00</t>
  </si>
  <si>
    <t xml:space="preserve">0:46</t>
  </si>
  <si>
    <t xml:space="preserve">0:58</t>
  </si>
  <si>
    <t xml:space="preserve">2:20</t>
  </si>
  <si>
    <t xml:space="preserve">3:45</t>
  </si>
  <si>
    <t xml:space="preserve">4:16</t>
  </si>
  <si>
    <t xml:space="preserve">6:12</t>
  </si>
  <si>
    <t xml:space="preserve">6:45</t>
  </si>
  <si>
    <t xml:space="preserve">7:35</t>
  </si>
  <si>
    <t xml:space="preserve">8:41</t>
  </si>
  <si>
    <t xml:space="preserve">9:33</t>
  </si>
  <si>
    <t xml:space="preserve">10:48</t>
  </si>
  <si>
    <t xml:space="preserve">11:39</t>
  </si>
  <si>
    <t xml:space="preserve">13:38</t>
  </si>
  <si>
    <t xml:space="preserve">14:44</t>
  </si>
  <si>
    <t xml:space="preserve">15:13</t>
  </si>
  <si>
    <t xml:space="preserve">16:40</t>
  </si>
  <si>
    <t xml:space="preserve">18:33</t>
  </si>
  <si>
    <t xml:space="preserve">18:47</t>
  </si>
  <si>
    <t xml:space="preserve">19:15</t>
  </si>
  <si>
    <t xml:space="preserve">19:27</t>
  </si>
  <si>
    <t xml:space="preserve">19:58</t>
  </si>
  <si>
    <t xml:space="preserve">21:22</t>
  </si>
  <si>
    <t xml:space="preserve">21:35</t>
  </si>
  <si>
    <t xml:space="preserve">22:06</t>
  </si>
  <si>
    <t xml:space="preserve">22:36</t>
  </si>
  <si>
    <t xml:space="preserve">23:02</t>
  </si>
  <si>
    <t xml:space="preserve">23:35</t>
  </si>
  <si>
    <t xml:space="preserve">24:06</t>
  </si>
  <si>
    <t xml:space="preserve">25:04</t>
  </si>
  <si>
    <t xml:space="preserve">26:13</t>
  </si>
  <si>
    <t xml:space="preserve">26:27</t>
  </si>
  <si>
    <t xml:space="preserve">26:44</t>
  </si>
  <si>
    <t xml:space="preserve">26:59</t>
  </si>
  <si>
    <t xml:space="preserve">28:06</t>
  </si>
  <si>
    <t xml:space="preserve">29:55</t>
  </si>
  <si>
    <t xml:space="preserve">31:30</t>
  </si>
  <si>
    <t xml:space="preserve">33:29</t>
  </si>
  <si>
    <t xml:space="preserve">33:45</t>
  </si>
  <si>
    <t xml:space="preserve">35:29</t>
  </si>
  <si>
    <t xml:space="preserve">37:16</t>
  </si>
  <si>
    <t xml:space="preserve">37:31</t>
  </si>
  <si>
    <t xml:space="preserve">38:48</t>
  </si>
  <si>
    <t xml:space="preserve">39:14</t>
  </si>
  <si>
    <t xml:space="preserve">39:58</t>
  </si>
  <si>
    <t xml:space="preserve">40:13</t>
  </si>
  <si>
    <t xml:space="preserve">41:00</t>
  </si>
  <si>
    <t xml:space="preserve">43:05</t>
  </si>
  <si>
    <t xml:space="preserve">43:35</t>
  </si>
  <si>
    <t xml:space="preserve">44:24</t>
  </si>
  <si>
    <t xml:space="preserve">44:56</t>
  </si>
  <si>
    <t xml:space="preserve">45:28</t>
  </si>
  <si>
    <t xml:space="preserve">46:16</t>
  </si>
  <si>
    <t xml:space="preserve">47:27</t>
  </si>
  <si>
    <t xml:space="preserve">48:02</t>
  </si>
  <si>
    <t xml:space="preserve">48:30</t>
  </si>
  <si>
    <t xml:space="preserve">50:00</t>
  </si>
  <si>
    <t xml:space="preserve">51:45</t>
  </si>
  <si>
    <t xml:space="preserve">52:59</t>
  </si>
  <si>
    <t xml:space="preserve">54:00</t>
  </si>
  <si>
    <t xml:space="preserve">54:42</t>
  </si>
  <si>
    <t xml:space="preserve">54:58</t>
  </si>
  <si>
    <t xml:space="preserve">55:20</t>
  </si>
  <si>
    <t xml:space="preserve">56:14</t>
  </si>
  <si>
    <t xml:space="preserve">57:01</t>
  </si>
  <si>
    <t xml:space="preserve">57:35</t>
  </si>
  <si>
    <t xml:space="preserve">57:59</t>
  </si>
  <si>
    <t xml:space="preserve">59:37</t>
  </si>
  <si>
    <t xml:space="preserve">1:00:49</t>
  </si>
  <si>
    <t xml:space="preserve">1:01:31</t>
  </si>
  <si>
    <t xml:space="preserve">1:03:25</t>
  </si>
  <si>
    <t xml:space="preserve">1:04:15</t>
  </si>
  <si>
    <t xml:space="preserve">1:04:53</t>
  </si>
  <si>
    <t xml:space="preserve">1:05:54</t>
  </si>
  <si>
    <t xml:space="preserve">1:07:12</t>
  </si>
  <si>
    <t xml:space="preserve">1:08:00</t>
  </si>
  <si>
    <t xml:space="preserve">1:09:05</t>
  </si>
  <si>
    <t xml:space="preserve">1:10:00</t>
  </si>
  <si>
    <t xml:space="preserve">1:10:47</t>
  </si>
  <si>
    <t xml:space="preserve">1:11:21</t>
  </si>
  <si>
    <t xml:space="preserve">1:11:49</t>
  </si>
  <si>
    <t xml:space="preserve">1:13:48</t>
  </si>
  <si>
    <t xml:space="preserve">1:15:46</t>
  </si>
  <si>
    <t xml:space="preserve">1:16:07</t>
  </si>
  <si>
    <t xml:space="preserve">1:16:34</t>
  </si>
  <si>
    <t xml:space="preserve">1:17:11</t>
  </si>
  <si>
    <t xml:space="preserve">1:17:56</t>
  </si>
  <si>
    <t xml:space="preserve">1:18:27</t>
  </si>
  <si>
    <t xml:space="preserve">1:19:28</t>
  </si>
  <si>
    <t xml:space="preserve">1:20:15</t>
  </si>
  <si>
    <t xml:space="preserve">1:20:58</t>
  </si>
  <si>
    <t xml:space="preserve">1:22:36</t>
  </si>
  <si>
    <t xml:space="preserve">1:22:48</t>
  </si>
  <si>
    <t xml:space="preserve">1:24:35</t>
  </si>
  <si>
    <t xml:space="preserve">1:25:25</t>
  </si>
  <si>
    <t xml:space="preserve">1:27:10</t>
  </si>
  <si>
    <t xml:space="preserve">1:28:12</t>
  </si>
  <si>
    <t xml:space="preserve">1:29:10</t>
  </si>
  <si>
    <t xml:space="preserve">1:29:26</t>
  </si>
  <si>
    <t xml:space="preserve">1:30:28</t>
  </si>
  <si>
    <t xml:space="preserve">1:32:23</t>
  </si>
  <si>
    <t xml:space="preserve">1:34:22</t>
  </si>
  <si>
    <t xml:space="preserve">1:35:22</t>
  </si>
  <si>
    <t xml:space="preserve">1:36:52</t>
  </si>
  <si>
    <t xml:space="preserve">1:37:56</t>
  </si>
  <si>
    <t xml:space="preserve">1:39:55</t>
  </si>
  <si>
    <t xml:space="preserve">1:40:23</t>
  </si>
  <si>
    <t xml:space="preserve">1:40:31</t>
  </si>
  <si>
    <t xml:space="preserve">1:40:43</t>
  </si>
  <si>
    <t xml:space="preserve">1:41:25</t>
  </si>
  <si>
    <t xml:space="preserve">1:41:55</t>
  </si>
  <si>
    <t xml:space="preserve">1:43:13</t>
  </si>
  <si>
    <t xml:space="preserve">1:43:29</t>
  </si>
  <si>
    <t xml:space="preserve">1:44:16</t>
  </si>
  <si>
    <t xml:space="preserve">1:45:14</t>
  </si>
  <si>
    <t xml:space="preserve">1:45:53</t>
  </si>
  <si>
    <t xml:space="preserve">1:47:32</t>
  </si>
  <si>
    <t xml:space="preserve">1:48:39</t>
  </si>
  <si>
    <t xml:space="preserve">1:49:41</t>
  </si>
  <si>
    <t xml:space="preserve">1:50:27</t>
  </si>
  <si>
    <t xml:space="preserve">1:51:24</t>
  </si>
  <si>
    <t xml:space="preserve">1:52:17</t>
  </si>
  <si>
    <t xml:space="preserve">1:53:03</t>
  </si>
  <si>
    <t xml:space="preserve">1:54:14</t>
  </si>
  <si>
    <t xml:space="preserve">1:54:24</t>
  </si>
  <si>
    <t xml:space="preserve">1:56:04</t>
  </si>
  <si>
    <t xml:space="preserve">1:58:02</t>
  </si>
  <si>
    <t xml:space="preserve">1:58:52</t>
  </si>
  <si>
    <t xml:space="preserve">1:59:24</t>
  </si>
  <si>
    <t xml:space="preserve">1:59:51</t>
  </si>
  <si>
    <t xml:space="preserve">2:00:11</t>
  </si>
  <si>
    <t xml:space="preserve">2:01:38</t>
  </si>
  <si>
    <t xml:space="preserve">2:02:07</t>
  </si>
  <si>
    <t xml:space="preserve">2:02:22</t>
  </si>
  <si>
    <t xml:space="preserve">2:03:03</t>
  </si>
  <si>
    <t xml:space="preserve">2:04:57</t>
  </si>
  <si>
    <t xml:space="preserve">2:05:19</t>
  </si>
  <si>
    <t xml:space="preserve">2:06:58</t>
  </si>
  <si>
    <t xml:space="preserve">2:07:12</t>
  </si>
  <si>
    <t xml:space="preserve">2:08:41</t>
  </si>
  <si>
    <t xml:space="preserve">2:09:36</t>
  </si>
  <si>
    <t xml:space="preserve">2:09:45</t>
  </si>
  <si>
    <t xml:space="preserve">2:10:20</t>
  </si>
  <si>
    <t xml:space="preserve">2:12:13</t>
  </si>
  <si>
    <t xml:space="preserve">2:14:12</t>
  </si>
  <si>
    <t xml:space="preserve">2:15:22</t>
  </si>
  <si>
    <t xml:space="preserve">2:17:06</t>
  </si>
  <si>
    <t xml:space="preserve">2:18:57</t>
  </si>
  <si>
    <t xml:space="preserve">2:20:50</t>
  </si>
  <si>
    <t xml:space="preserve">2:21:59</t>
  </si>
  <si>
    <t xml:space="preserve">2:22:29</t>
  </si>
  <si>
    <t xml:space="preserve">2:23:09</t>
  </si>
  <si>
    <t xml:space="preserve">2:23:47</t>
  </si>
  <si>
    <t xml:space="preserve">2:24:11</t>
  </si>
  <si>
    <t xml:space="preserve">2:25:19</t>
  </si>
  <si>
    <t xml:space="preserve">2:26:09</t>
  </si>
  <si>
    <t xml:space="preserve">2:26:38</t>
  </si>
  <si>
    <t xml:space="preserve">2:27:30</t>
  </si>
  <si>
    <t xml:space="preserve">2:27:53</t>
  </si>
  <si>
    <t xml:space="preserve">2:28:48</t>
  </si>
  <si>
    <t xml:space="preserve">2:30:43</t>
  </si>
  <si>
    <t xml:space="preserve">2:32:41</t>
  </si>
  <si>
    <t xml:space="preserve">2:34:22</t>
  </si>
  <si>
    <t xml:space="preserve">2:35:13</t>
  </si>
  <si>
    <t xml:space="preserve">2:36:01</t>
  </si>
  <si>
    <t xml:space="preserve">2:37:06</t>
  </si>
  <si>
    <t xml:space="preserve">2:37:49</t>
  </si>
  <si>
    <t xml:space="preserve">2:38:12</t>
  </si>
  <si>
    <t xml:space="preserve">2:39:55</t>
  </si>
  <si>
    <t xml:space="preserve">2:40:58</t>
  </si>
  <si>
    <t xml:space="preserve">2:41:36</t>
  </si>
  <si>
    <t xml:space="preserve">2:43:20</t>
  </si>
  <si>
    <t xml:space="preserve">2:43:53</t>
  </si>
  <si>
    <t xml:space="preserve">2:44:48</t>
  </si>
  <si>
    <t xml:space="preserve">2:45:57</t>
  </si>
  <si>
    <t xml:space="preserve">2:46:35</t>
  </si>
  <si>
    <t xml:space="preserve">2:47:34</t>
  </si>
  <si>
    <t xml:space="preserve">2:49:22</t>
  </si>
  <si>
    <t xml:space="preserve">2:50:43</t>
  </si>
  <si>
    <t xml:space="preserve">2:51:54</t>
  </si>
  <si>
    <t xml:space="preserve">2:52:54</t>
  </si>
  <si>
    <t xml:space="preserve">2:53:19</t>
  </si>
  <si>
    <t xml:space="preserve">2:53:59</t>
  </si>
  <si>
    <t xml:space="preserve">2:55:55</t>
  </si>
  <si>
    <t xml:space="preserve">2:56:47</t>
  </si>
  <si>
    <t xml:space="preserve">2:57:18</t>
  </si>
  <si>
    <t xml:space="preserve">2:58:02</t>
  </si>
  <si>
    <t xml:space="preserve">2:59:50</t>
  </si>
  <si>
    <t xml:space="preserve">2:59:57</t>
  </si>
  <si>
    <t xml:space="preserve">3:00:22</t>
  </si>
  <si>
    <t xml:space="preserve">3:01:01</t>
  </si>
  <si>
    <t xml:space="preserve">3:02:11</t>
  </si>
  <si>
    <t xml:space="preserve">3:02:39</t>
  </si>
  <si>
    <t xml:space="preserve">3:03:07</t>
  </si>
  <si>
    <t xml:space="preserve">3:05:00</t>
  </si>
  <si>
    <t xml:space="preserve">3:05:19</t>
  </si>
  <si>
    <t xml:space="preserve">3:06:30</t>
  </si>
  <si>
    <t xml:space="preserve">3:07:46</t>
  </si>
  <si>
    <t xml:space="preserve">3:09:43</t>
  </si>
  <si>
    <t xml:space="preserve">3:11:18</t>
  </si>
  <si>
    <t xml:space="preserve">3:13:17</t>
  </si>
  <si>
    <t xml:space="preserve">3:14:30</t>
  </si>
  <si>
    <t xml:space="preserve">3:14:59</t>
  </si>
  <si>
    <t xml:space="preserve">3:16:05</t>
  </si>
  <si>
    <t xml:space="preserve">3:17:19</t>
  </si>
  <si>
    <t xml:space="preserve">3:18:13</t>
  </si>
  <si>
    <t xml:space="preserve">3:18:40</t>
  </si>
  <si>
    <t xml:space="preserve">3:18:51</t>
  </si>
  <si>
    <t xml:space="preserve">3:19:22</t>
  </si>
  <si>
    <t xml:space="preserve">3:19:46</t>
  </si>
  <si>
    <t xml:space="preserve">3:20:49</t>
  </si>
  <si>
    <t xml:space="preserve">3:21:55</t>
  </si>
  <si>
    <t xml:space="preserve">3:22:43</t>
  </si>
  <si>
    <t xml:space="preserve">3:23:50</t>
  </si>
  <si>
    <t xml:space="preserve">3:24:45</t>
  </si>
  <si>
    <t xml:space="preserve">3:25:33</t>
  </si>
  <si>
    <t xml:space="preserve">3:25:43</t>
  </si>
  <si>
    <t xml:space="preserve">3:26:24</t>
  </si>
  <si>
    <t xml:space="preserve">3:26:56</t>
  </si>
  <si>
    <t xml:space="preserve">3:27:08</t>
  </si>
  <si>
    <t xml:space="preserve">3:28:11</t>
  </si>
  <si>
    <t xml:space="preserve">3:30:09</t>
  </si>
  <si>
    <t xml:space="preserve">3:30:28</t>
  </si>
  <si>
    <t xml:space="preserve">3:30:49</t>
  </si>
  <si>
    <t xml:space="preserve">3:31:20</t>
  </si>
  <si>
    <t xml:space="preserve">3:31:51</t>
  </si>
  <si>
    <t xml:space="preserve">3:32:40</t>
  </si>
  <si>
    <t xml:space="preserve">3:33:05</t>
  </si>
  <si>
    <t xml:space="preserve">3:33:35</t>
  </si>
  <si>
    <t xml:space="preserve">3:34:43</t>
  </si>
  <si>
    <t xml:space="preserve">3:35:32</t>
  </si>
  <si>
    <t xml:space="preserve">3:35:58</t>
  </si>
  <si>
    <t xml:space="preserve">3:36:23</t>
  </si>
  <si>
    <t xml:space="preserve">3:36:51</t>
  </si>
  <si>
    <t xml:space="preserve">3:38:44</t>
  </si>
  <si>
    <t xml:space="preserve">3:39:13</t>
  </si>
  <si>
    <t xml:space="preserve">3:39:40</t>
  </si>
  <si>
    <t xml:space="preserve">3:25:42</t>
  </si>
  <si>
    <t xml:space="preserve">Data</t>
  </si>
  <si>
    <t xml:space="preserve">Note</t>
  </si>
  <si>
    <t xml:space="preserve">topic**</t>
  </si>
  <si>
    <t xml:space="preserve">Sum - topic</t>
  </si>
  <si>
    <t xml:space="preserve">Airport workers and others losing benefits requesting meeting with Mayor Bottoms July 12</t>
  </si>
  <si>
    <t xml:space="preserve">Total Result</t>
  </si>
  <si>
    <t xml:space="preserve">#</t>
  </si>
  <si>
    <t xml:space="preserve">COUNTA of ZIP</t>
  </si>
</sst>
</file>

<file path=xl/styles.xml><?xml version="1.0" encoding="utf-8"?>
<styleSheet xmlns="http://schemas.openxmlformats.org/spreadsheetml/2006/main">
  <numFmts count="7">
    <numFmt numFmtId="164" formatCode="General"/>
    <numFmt numFmtId="165" formatCode="General"/>
    <numFmt numFmtId="166" formatCode="[h]:mm:ss"/>
    <numFmt numFmtId="167" formatCode="h:mm"/>
    <numFmt numFmtId="168" formatCode="h:mm:ss"/>
    <numFmt numFmtId="169" formatCode="@"/>
    <numFmt numFmtId="170" formatCode="0.0%"/>
  </numFmts>
  <fonts count="12">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u val="single"/>
      <sz val="10"/>
      <color rgb="FF000000"/>
      <name val="Arial"/>
      <family val="0"/>
      <charset val="1"/>
    </font>
    <font>
      <u val="single"/>
      <sz val="11"/>
      <color rgb="FF000000"/>
      <name val="Arial"/>
      <family val="0"/>
      <charset val="1"/>
    </font>
    <font>
      <u val="single"/>
      <sz val="10"/>
      <color rgb="FF1155CC"/>
      <name val="Arial"/>
      <family val="0"/>
      <charset val="1"/>
    </font>
    <font>
      <sz val="11"/>
      <color rgb="FF000000"/>
      <name val="Arial"/>
      <family val="0"/>
      <charset val="1"/>
    </font>
    <font>
      <i val="true"/>
      <sz val="11"/>
      <name val="Cambria"/>
      <family val="0"/>
      <charset val="1"/>
    </font>
    <font>
      <u val="single"/>
      <sz val="11"/>
      <color rgb="FF0000FF"/>
      <name val="Cambria"/>
      <family val="0"/>
      <charset val="1"/>
    </font>
    <font>
      <sz val="11"/>
      <color rgb="FF000000"/>
      <name val="Calibri"/>
      <family val="0"/>
      <charset val="1"/>
    </font>
  </fonts>
  <fills count="7">
    <fill>
      <patternFill patternType="none"/>
    </fill>
    <fill>
      <patternFill patternType="gray125"/>
    </fill>
    <fill>
      <patternFill patternType="solid">
        <fgColor rgb="FFD9D9D9"/>
        <bgColor rgb="FFD9EAD3"/>
      </patternFill>
    </fill>
    <fill>
      <patternFill patternType="solid">
        <fgColor rgb="FFF9CB9C"/>
        <bgColor rgb="FFD9D9D9"/>
      </patternFill>
    </fill>
    <fill>
      <patternFill patternType="solid">
        <fgColor rgb="FFFFF2CC"/>
        <bgColor rgb="FFFFFFFF"/>
      </patternFill>
    </fill>
    <fill>
      <patternFill patternType="solid">
        <fgColor rgb="FFD9EAD3"/>
        <bgColor rgb="FFD9D9D9"/>
      </patternFill>
    </fill>
    <fill>
      <patternFill patternType="solid">
        <fgColor rgb="FFB6D7A8"/>
        <bgColor rgb="FFD9D9D9"/>
      </patternFill>
    </fill>
  </fills>
  <borders count="24">
    <border diagonalUp="false" diagonalDown="false">
      <left/>
      <right/>
      <top/>
      <bottom/>
      <diagonal/>
    </border>
    <border diagonalUp="false" diagonalDown="false">
      <left/>
      <right/>
      <top/>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medium"/>
      <top style="thin"/>
      <bottom/>
      <diagonal/>
    </border>
    <border diagonalUp="false" diagonalDown="false">
      <left style="thin"/>
      <right style="medium"/>
      <top style="thin"/>
      <bottom style="medium"/>
      <diagonal/>
    </border>
    <border diagonalUp="false" diagonalDown="false">
      <left style="thin"/>
      <right style="medium"/>
      <top/>
      <bottom/>
      <diagonal/>
    </border>
    <border diagonalUp="false" diagonalDown="false">
      <left style="thin"/>
      <right style="medium"/>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7"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5" fontId="7" fillId="0"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8"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tru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21" applyFont="fals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2" applyFont="true" applyBorder="true" applyAlignment="false" applyProtection="false">
      <alignment horizontal="general" vertical="bottom" textRotation="0" wrapText="false" indent="0" shrinkToFit="false"/>
      <protection locked="true" hidden="false"/>
    </xf>
    <xf numFmtId="164" fontId="0" fillId="0" borderId="6" xfId="20" applyFont="true" applyBorder="true" applyAlignment="false" applyProtection="false">
      <alignment horizontal="left" vertical="bottom" textRotation="0" wrapText="false" indent="0" shrinkToFit="false"/>
      <protection locked="true" hidden="false"/>
    </xf>
    <xf numFmtId="164" fontId="0" fillId="0" borderId="7" xfId="20" applyFont="true" applyBorder="true" applyAlignment="false" applyProtection="false">
      <alignment horizontal="left" vertical="bottom" textRotation="0" wrapText="false" indent="0" shrinkToFit="false"/>
      <protection locked="true" hidden="false"/>
    </xf>
    <xf numFmtId="164" fontId="0" fillId="0" borderId="8" xfId="20" applyFont="true" applyBorder="true" applyAlignment="false" applyProtection="false">
      <alignment horizontal="left" vertical="bottom" textRotation="0" wrapText="false" indent="0" shrinkToFit="false"/>
      <protection locked="true" hidden="false"/>
    </xf>
    <xf numFmtId="164" fontId="0" fillId="0" borderId="9" xfId="25" applyFont="false" applyBorder="true" applyAlignment="false" applyProtection="false">
      <alignment horizontal="general" vertical="bottom" textRotation="0" wrapText="false" indent="0" shrinkToFit="false"/>
      <protection locked="true" hidden="false"/>
    </xf>
    <xf numFmtId="164" fontId="0" fillId="0" borderId="10" xfId="25"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5" applyFont="false" applyBorder="true" applyAlignment="false" applyProtection="false">
      <alignment horizontal="general" vertical="bottom" textRotation="0" wrapText="false" indent="0" shrinkToFit="false"/>
      <protection locked="true" hidden="false"/>
    </xf>
    <xf numFmtId="164" fontId="0" fillId="0" borderId="13" xfId="25" applyFont="false" applyBorder="true" applyAlignment="false" applyProtection="false">
      <alignment horizontal="general" vertical="bottom" textRotation="0" wrapText="false" indent="0" shrinkToFit="false"/>
      <protection locked="true" hidden="false"/>
    </xf>
    <xf numFmtId="164" fontId="0" fillId="0" borderId="6" xfId="25" applyFont="false" applyBorder="true" applyAlignment="false" applyProtection="false">
      <alignment horizontal="general" vertical="bottom" textRotation="0" wrapText="false" indent="0" shrinkToFit="false"/>
      <protection locked="true" hidden="false"/>
    </xf>
    <xf numFmtId="164" fontId="0" fillId="0" borderId="7" xfId="25" applyFont="false" applyBorder="true" applyAlignment="false" applyProtection="false">
      <alignment horizontal="general" vertical="bottom" textRotation="0" wrapText="false" indent="0" shrinkToFit="false"/>
      <protection locked="true" hidden="false"/>
    </xf>
    <xf numFmtId="164" fontId="4" fillId="0" borderId="14" xfId="24" applyFont="true" applyBorder="true" applyAlignment="false" applyProtection="false">
      <alignment horizontal="left" vertical="bottom" textRotation="0" wrapText="false" indent="0" shrinkToFit="false"/>
      <protection locked="true" hidden="false"/>
    </xf>
    <xf numFmtId="164" fontId="4" fillId="0" borderId="15" xfId="23" applyFont="false" applyBorder="true" applyAlignment="false" applyProtection="false">
      <alignment horizontal="general" vertical="bottom" textRotation="0" wrapText="false" indent="0" shrinkToFit="false"/>
      <protection locked="true" hidden="false"/>
    </xf>
    <xf numFmtId="164" fontId="4" fillId="0" borderId="16" xfId="23" applyFont="false" applyBorder="tru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64" fontId="0" fillId="0" borderId="17" xfId="22" applyFont="true" applyBorder="true" applyAlignment="false" applyProtection="false">
      <alignment horizontal="general" vertical="bottom" textRotation="0" wrapText="false" indent="0" shrinkToFit="false"/>
      <protection locked="true" hidden="false"/>
    </xf>
    <xf numFmtId="164" fontId="0" fillId="0" borderId="18" xfId="21"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19" xfId="25" applyFont="false" applyBorder="true" applyAlignment="false" applyProtection="false">
      <alignment horizontal="general" vertical="bottom" textRotation="0" wrapText="false" indent="0" shrinkToFit="false"/>
      <protection locked="true" hidden="false"/>
    </xf>
    <xf numFmtId="164" fontId="0" fillId="0" borderId="20" xfId="25" applyFont="false" applyBorder="true" applyAlignment="false" applyProtection="false">
      <alignment horizontal="general" vertical="bottom" textRotation="0" wrapText="false" indent="0" shrinkToFit="false"/>
      <protection locked="true" hidden="false"/>
    </xf>
    <xf numFmtId="164" fontId="4" fillId="0" borderId="21" xfId="23" applyFont="false" applyBorder="true" applyAlignment="false" applyProtection="false">
      <alignment horizontal="general" vertical="bottom" textRotation="0" wrapText="false" indent="0" shrinkToFit="false"/>
      <protection locked="true" hidden="false"/>
    </xf>
    <xf numFmtId="164" fontId="0" fillId="0" borderId="22" xfId="25" applyFont="false" applyBorder="true" applyAlignment="false" applyProtection="false">
      <alignment horizontal="general" vertical="bottom" textRotation="0" wrapText="false" indent="0" shrinkToFit="false"/>
      <protection locked="true" hidden="false"/>
    </xf>
    <xf numFmtId="164" fontId="0" fillId="0" borderId="23"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dxfs count="3">
    <dxf>
      <fill>
        <patternFill>
          <bgColor rgb="FFC9DAF8"/>
        </patternFill>
      </fill>
    </dxf>
    <dxf>
      <fill>
        <patternFill>
          <bgColor rgb="FFD9D9D9"/>
        </patternFill>
      </fill>
    </dxf>
    <dxf>
      <fill>
        <patternFill>
          <bgColor rgb="FFD9EAD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2CC"/>
      <rgbColor rgb="FFD9D9D9"/>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9CB9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Relationship Id="rId12" Type="http://schemas.openxmlformats.org/officeDocument/2006/relationships/pivotCacheDefinition" Target="pivotCache/pivotCacheDefinition1.xml"/><Relationship Id="rId13" Type="http://schemas.openxmlformats.org/officeDocument/2006/relationships/pivotCacheDefinition" Target="pivotCache/pivotCacheDefinition2.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510" createdVersion="3">
  <cacheSource type="worksheet">
    <worksheetSource ref="A3:X1003" sheet="comment data"/>
  </cacheSource>
  <cacheFields count="24">
    <cacheField name="directory" numFmtId="0">
      <sharedItems containsBlank="1" count="6">
        <s v="FC-1"/>
        <s v="FC-2"/>
        <s v="FC-3"/>
        <s v="FC-4"/>
        <s v="FC-5"/>
        <m/>
      </sharedItems>
    </cacheField>
    <cacheField name="track" numFmtId="0">
      <sharedItems containsString="0" containsBlank="1" containsNumber="1" containsInteger="1" minValue="1" maxValue="238" count="23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m/>
      </sharedItems>
    </cacheField>
    <cacheField name="time" numFmtId="0">
      <sharedItems containsString="0" containsBlank="1" containsNumber="1" minValue="0" maxValue="2.20763888888889" count="500">
        <n v="0"/>
        <n v="0.000474537037037037"/>
        <n v="0.000486111111111111"/>
        <n v="0.00068287037037037"/>
        <n v="0.000775462962962963"/>
        <n v="0.000844907407407407"/>
        <n v="0.0009375"/>
        <n v="0.00100694444444444"/>
        <n v="0.00138888888888889"/>
        <n v="0.00150462962962963"/>
        <n v="0.0015625"/>
        <n v="0.00171296296296296"/>
        <n v="0.00203703703703704"/>
        <n v="0.00210648148148148"/>
        <n v="0.0025"/>
        <n v="0.00265046296296296"/>
        <n v="0.00269675925925926"/>
        <n v="0.0027662037037037"/>
        <n v="0.00309027777777778"/>
        <n v="0.00329861111111111"/>
        <n v="0.00331018518518519"/>
        <n v="0.00355324074074074"/>
        <n v="0.00357638888888889"/>
        <n v="0.00384259259259259"/>
        <n v="0.00390046296296296"/>
        <n v="0.00427083333333333"/>
        <n v="0.0046412037037037"/>
        <n v="0.00474537037037037"/>
        <n v="0.00476851851851852"/>
        <n v="0.00483796296296296"/>
        <n v="0.00489583333333334"/>
        <n v="0.00512731481481482"/>
        <n v="0.00520833333333333"/>
        <n v="0.00547453703703704"/>
        <n v="0.00549768518518519"/>
        <n v="0.00574074074074074"/>
        <n v="0.0059375"/>
        <n v="0.00619212962962963"/>
        <n v="0.00626157407407407"/>
        <n v="0.00653935185185185"/>
        <n v="0.00667824074074074"/>
        <n v="0.00681712962962963"/>
        <n v="0.00711805555555556"/>
        <n v="0.00712962962962963"/>
        <n v="0.00730324074074074"/>
        <n v="0.00741898148148148"/>
        <n v="0.00755787037037037"/>
        <n v="0.00773148148148148"/>
        <n v="0.00787037037037037"/>
        <n v="0.00825231481481482"/>
        <n v="0.00856481481481482"/>
        <n v="0.0087962962962963"/>
        <n v="0.00893518518518519"/>
        <n v="0.00905092592592593"/>
        <n v="0.00917824074074074"/>
        <n v="0.00938657407407407"/>
        <n v="0.00969907407407407"/>
        <n v="0.0097337962962963"/>
        <n v="0.00980324074074074"/>
        <n v="0.0100462962962963"/>
        <n v="0.0100694444444444"/>
        <n v="0.0101273148148148"/>
        <n v="0.0102893518518519"/>
        <n v="0.0103009259259259"/>
        <n v="0.010474537037037"/>
        <n v="0.0104976851851852"/>
        <n v="0.0105902777777778"/>
        <n v="0.0107291666666667"/>
        <n v="0.010775462962963"/>
        <n v="0.0111226851851852"/>
        <n v="0.0112037037037037"/>
        <n v="0.0113888888888889"/>
        <n v="0.0114467592592593"/>
        <n v="0.0116666666666667"/>
        <n v="0.0117708333333333"/>
        <n v="0.0120486111111111"/>
        <n v="0.0120949074074074"/>
        <n v="0.0121296296296296"/>
        <n v="0.0123611111111111"/>
        <n v="0.0123726851851852"/>
        <n v="0.0123842592592593"/>
        <n v="0.0125578703703704"/>
        <n v="0.0125925925925926"/>
        <n v="0.0127777777777778"/>
        <n v="0.0132291666666667"/>
        <n v="0.0134027777777778"/>
        <n v="0.0134953703703704"/>
        <n v="0.0136574074074074"/>
        <n v="0.0137268518518519"/>
        <n v="0.0137615740740741"/>
        <n v="0.0139814814814815"/>
        <n v="0.0140162037037037"/>
        <n v="0.0143402777777778"/>
        <n v="0.0146990740740741"/>
        <n v="0.0147569444444444"/>
        <n v="0.0150115740740741"/>
        <n v="0.0151273148148148"/>
        <n v="0.0152314814814815"/>
        <n v="0.0152662037037037"/>
        <n v="0.0153356481481482"/>
        <n v="0.0153587962962963"/>
        <n v="0.0154282407407407"/>
        <n v="0.0155092592592593"/>
        <n v="0.015625"/>
        <n v="0.0156712962962963"/>
        <n v="0.015787037037037"/>
        <n v="0.0158333333333333"/>
        <n v="0.0161111111111111"/>
        <n v="0.0162962962962963"/>
        <n v="0.0163078703703704"/>
        <n v="0.0166319444444444"/>
        <n v="0.016712962962963"/>
        <n v="0.0169328703703704"/>
        <n v="0.0169675925925926"/>
        <n v="0.0171527777777778"/>
        <n v="0.0172453703703704"/>
        <n v="0.0173842592592593"/>
        <n v="0.0175"/>
        <n v="0.0176967592592593"/>
        <n v="0.0178935185185185"/>
        <n v="0.0182407407407407"/>
        <n v="0.0184027777777778"/>
        <n v="0.0185300925925926"/>
        <n v="0.018587962962963"/>
        <n v="0.0186689814814815"/>
        <n v="0.0187037037037037"/>
        <n v="0.0187384259259259"/>
        <n v="0.0189236111111111"/>
        <n v="0.0192013888888889"/>
        <n v="0.0193402777777778"/>
        <n v="0.0193981481481482"/>
        <n v="0.0198726851851852"/>
        <n v="0.02"/>
        <n v="0.0200347222222222"/>
        <n v="0.0202083333333333"/>
        <n v="0.0202893518518519"/>
        <n v="0.0205324074074074"/>
        <n v="0.0208333333333333"/>
        <n v="0.0209375"/>
        <n v="0.0212384259259259"/>
        <n v="0.0212847222222222"/>
        <n v="0.0218171296296296"/>
        <n v="0.0218287037037037"/>
        <n v="0.0222222222222222"/>
        <n v="0.0230324074074074"/>
        <n v="0.0231481481481481"/>
        <n v="0.0232638888888889"/>
        <n v="0.02375"/>
        <n v="0.0239236111111111"/>
        <n v="0.0242824074074074"/>
        <n v="0.0244212962962963"/>
        <n v="0.0245949074074074"/>
        <n v="0.0246064814814815"/>
        <n v="0.0247453703703704"/>
        <n v="0.025"/>
        <n v="0.0251736111111111"/>
        <n v="0.0253240740740741"/>
        <n v="0.025462962962963"/>
        <n v="0.0261342592592593"/>
        <n v="0.0262268518518518"/>
        <n v="0.0265277777777778"/>
        <n v="0.0265740740740741"/>
        <n v="0.0266550925925926"/>
        <n v="0.0268287037037037"/>
        <n v="0.0271643518518519"/>
        <n v="0.0277662037037037"/>
        <n v="0.0279513888888889"/>
        <n v="0.0280208333333333"/>
        <n v="0.0280324074074074"/>
        <n v="0.028587962962963"/>
        <n v="0.0286689814814815"/>
        <n v="0.0287268518518519"/>
        <n v="0.0294907407407407"/>
        <n v="0.0297800925925926"/>
        <n v="0.03"/>
        <n v="0.0303472222222222"/>
        <n v="0.0305092592592593"/>
        <n v="0.0309837962962963"/>
        <n v="0.03125"/>
        <n v="0.0313657407407407"/>
        <n v="0.0318865740740741"/>
        <n v="0.0321296296296296"/>
        <n v="0.0322222222222222"/>
        <n v="0.0323032407407407"/>
        <n v="0.0324421296296296"/>
        <n v="0.0325347222222222"/>
        <n v="0.0326273148148148"/>
        <n v="0.0329282407407407"/>
        <n v="0.0331134259259259"/>
        <n v="0.033275462962963"/>
        <n v="0.0336574074074074"/>
        <n v="0.0339583333333333"/>
        <n v="0.0341550925925926"/>
        <n v="0.0342592592592593"/>
        <n v="0.0343634259259259"/>
        <n v="0.0344328703703704"/>
        <n v="0.0349189814814815"/>
        <n v="0.0349305555555556"/>
        <n v="0.0351967592592593"/>
        <n v="0.0353587962962963"/>
        <n v="0.0355787037037037"/>
        <n v="0.0360416666666667"/>
        <n v="0.0363425925925926"/>
        <n v="0.0364351851851852"/>
        <n v="0.0367592592592593"/>
        <n v="0.0371064814814815"/>
        <n v="0.0372337962962963"/>
        <n v="0.0375578703703704"/>
        <n v="0.0375810185185185"/>
        <n v="0.0378703703703704"/>
        <n v="0.038275462962963"/>
        <n v="0.0387615740740741"/>
        <n v="0.0389467592592593"/>
        <n v="0.0391319444444444"/>
        <n v="0.0397800925925926"/>
        <n v="0.0399305555555556"/>
        <n v="0.0402777777777778"/>
        <n v="0.0405671296296296"/>
        <n v="0.0406944444444444"/>
        <n v="0.0410069444444444"/>
        <n v="0.041400462962963"/>
        <n v="0.0415046296296296"/>
        <n v="0.0416782407407407"/>
        <n v="0.0420949074074074"/>
        <n v="0.0429513888888889"/>
        <n v="0.0434722222222222"/>
        <n v="0.0438888888888889"/>
        <n v="0.0440856481481482"/>
        <n v="0.0446643518518519"/>
        <n v="0.0446990740740741"/>
        <n v="0.0453935185185185"/>
        <n v="0.0456712962962963"/>
        <n v="0.0456828703703704"/>
        <n v="0.0459837962962963"/>
        <n v="0.0461574074074074"/>
        <n v="0.0462962962962963"/>
        <n v="0.0470949074074074"/>
        <n v="0.0475"/>
        <n v="0.0479976851851852"/>
        <n v="0.0480902777777778"/>
        <n v="0.0484606481481482"/>
        <n v="0.0489351851851852"/>
        <n v="0.0489583333333333"/>
        <n v="0.0496875"/>
        <n v="0.05"/>
        <n v="0.0502314814814815"/>
        <n v="0.0503009259259259"/>
        <n v="0.0505902777777778"/>
        <n v="0.0510416666666667"/>
        <n v="0.0513310185185185"/>
        <n v="0.051712962962963"/>
        <n v="0.0518518518518519"/>
        <n v="0.052037037037037"/>
        <n v="0.0521759259259259"/>
        <n v="0.0524884259259259"/>
        <n v="0.0527199074074074"/>
        <n v="0.0531365740740741"/>
        <n v="0.0534953703703704"/>
        <n v="0.0537731481481482"/>
        <n v="0.0540277777777778"/>
        <n v="0.0542013888888889"/>
        <n v="0.0546064814814815"/>
        <n v="0.054849537037037"/>
        <n v="0.0557175925925926"/>
        <n v="0.055775462962963"/>
        <n v="0.0560185185185185"/>
        <n v="0.0567361111111111"/>
        <n v="0.056875"/>
        <n v="0.0570833333333333"/>
        <n v="0.057349537037037"/>
        <n v="0.0581828703703704"/>
        <n v="0.0586342592592593"/>
        <n v="0.0592824074074074"/>
        <n v="0.0595486111111111"/>
        <n v="0.060150462962963"/>
        <n v="0.0603356481481482"/>
        <n v="0.0604050925925926"/>
        <n v="0.0607291666666667"/>
        <n v="0.0612615740740741"/>
        <n v="0.0614930555555556"/>
        <n v="0.0616666666666667"/>
        <n v="0.062025462962963"/>
        <n v="0.0623611111111111"/>
        <n v="0.0624189814814815"/>
        <n v="0.0629745370370371"/>
        <n v="0.0631597222222222"/>
        <n v="0.063287037037037"/>
        <n v="0.0634143518518519"/>
        <n v="0.0636805555555556"/>
        <n v="0.0637731481481482"/>
        <n v="0.0640625"/>
        <n v="0.0644907407407408"/>
        <n v="0.0647800925925926"/>
        <n v="0.0652430555555556"/>
        <n v="0.0655208333333333"/>
        <n v="0.0658564814814815"/>
        <n v="0.0661111111111111"/>
        <n v="0.0662615740740741"/>
        <n v="0.066875"/>
        <n v="0.0669560185185185"/>
        <n v="0.0674189814814815"/>
        <n v="0.0675231481481482"/>
        <n v="0.0676388888888889"/>
        <n v="0.0680671296296296"/>
        <n v="0.0681365740740741"/>
        <n v="0.0693981481481482"/>
        <n v="0.0701620370370371"/>
        <n v="0.0707175925925926"/>
        <n v="0.0715046296296296"/>
        <n v="0.0720138888888889"/>
        <n v="0.072349537037037"/>
        <n v="0.0734953703703704"/>
        <n v="0.0738425925925926"/>
        <n v="0.0743055555555556"/>
        <n v="0.074837962962963"/>
        <n v="0.0756944444444444"/>
        <n v="0.076099537037037"/>
        <n v="0.0765393518518519"/>
        <n v="0.0775"/>
        <n v="0.0782175925925926"/>
        <n v="0.0785069444444445"/>
        <n v="0.0787384259259259"/>
        <n v="0.0788888888888889"/>
        <n v="0.0796296296296296"/>
        <n v="0.0805787037037037"/>
        <n v="0.0806828703703704"/>
        <n v="0.0814814814814815"/>
        <n v="0.0824768518518519"/>
        <n v="0.0832060185185185"/>
        <n v="0.0839351851851852"/>
        <n v="0.084525462962963"/>
        <n v="0.084837962962963"/>
        <n v="0.0855787037037037"/>
        <n v="0.0863657407407407"/>
        <n v="0.0869791666666667"/>
        <n v="0.0873148148148148"/>
        <n v="0.0882870370370371"/>
        <n v="0.0889699074074074"/>
        <n v="0.0899074074074074"/>
        <n v="0.0903240740740741"/>
        <n v="0.0907407407407408"/>
        <n v="0.0919444444444444"/>
        <n v="0.0931134259259259"/>
        <n v="0.0936111111111111"/>
        <n v="0.0947337962962963"/>
        <n v="0.0950694444444444"/>
        <n v="0.0957407407407407"/>
        <n v="0.096087962962963"/>
        <n v="0.0964351851851852"/>
        <n v="0.0972222222222222"/>
        <n v="0.0972453703703704"/>
        <n v="0.0977199074074074"/>
        <n v="0.0988310185185185"/>
        <n v="0.099224537037037"/>
        <n v="0.0998842592592593"/>
        <n v="0.101006944444444"/>
        <n v="0.101724537037037"/>
        <n v="0.102673611111111"/>
        <n v="0.103113425925926"/>
        <n v="0.103634259259259"/>
        <n v="0.10431712962963"/>
        <n v="0.104780092592593"/>
        <n v="0.105590277777778"/>
        <n v="0.106747685185185"/>
        <n v="0.108125"/>
        <n v="0.108946759259259"/>
        <n v="0.11025462962963"/>
        <n v="0.110729166666667"/>
        <n v="0.111226851851852"/>
        <n v="0.111319444444444"/>
        <n v="0.111435185185185"/>
        <n v="0.112488425925926"/>
        <n v="0.112951388888889"/>
        <n v="0.113726851851852"/>
        <n v="0.114560185185185"/>
        <n v="0.115416666666667"/>
        <n v="0.116296296296296"/>
        <n v="0.116967592592593"/>
        <n v="0.117291666666667"/>
        <n v="0.118159722222222"/>
        <n v="0.118506944444444"/>
        <n v="0.11875"/>
        <n v="0.119097222222222"/>
        <n v="0.119525462962963"/>
        <n v="0.120092592592593"/>
        <n v="0.121006944444444"/>
        <n v="0.12150462962963"/>
        <n v="0.122881944444444"/>
        <n v="0.124178240740741"/>
        <n v="0.124756944444444"/>
        <n v="0.126134259259259"/>
        <n v="0.126643518518519"/>
        <n v="0.127546296296296"/>
        <n v="0.128032407407407"/>
        <n v="0.128831018518519"/>
        <n v="0.129224537037037"/>
        <n v="0.129965277777778"/>
        <n v="0.130532407407407"/>
        <n v="0.131909722222222"/>
        <n v="0.1325"/>
        <n v="0.133483796296296"/>
        <n v="0.134340277777778"/>
        <n v="0.134768518518519"/>
        <n v="0.135601851851852"/>
        <n v="0.135856481481481"/>
        <n v="0.136759259259259"/>
        <n v="0.138125"/>
        <n v="0.1390625"/>
        <n v="0.140532407407407"/>
        <n v="0.14056712962963"/>
        <n v="0.141157407407407"/>
        <n v="0.141458333333333"/>
        <n v="0.141805555555556"/>
        <n v="0.142928240740741"/>
        <n v="0.143159722222222"/>
        <n v="0.143472222222222"/>
        <n v="0.14431712962963"/>
        <n v="0.14494212962963"/>
        <n v="0.14630787037037"/>
        <n v="0.147581018518519"/>
        <n v="0.147974537037037"/>
        <n v="0.148981481481482"/>
        <n v="0.149502314814815"/>
        <n v="0.150891203703704"/>
        <n v="0.152164351851852"/>
        <n v="0.152604166666667"/>
        <n v="0.153148148148148"/>
        <n v="0.153773148148148"/>
        <n v="0.154953703703704"/>
        <n v="0.155462962962963"/>
        <n v="0.15625"/>
        <n v="0.156805555555556"/>
        <n v="0.157094907407407"/>
        <n v="0.157523148148148"/>
        <n v="0.158553240740741"/>
        <n v="0.159548611111111"/>
        <n v="0.160381944444444"/>
        <n v="0.160972222222222"/>
        <n v="0.1615625"/>
        <n v="0.162337962962963"/>
        <n v="0.162893518518519"/>
        <n v="0.16337962962963"/>
        <n v="0.163946759259259"/>
        <n v="0.16462962962963"/>
        <n v="0.164907407407407"/>
        <n v="0.177777777777778"/>
        <n v="0.257638888888889"/>
        <n v="0.28125"/>
        <n v="0.315972222222222"/>
        <n v="0.361111111111111"/>
        <n v="0.397916666666667"/>
        <n v="0.45"/>
        <n v="0.485416666666667"/>
        <n v="0.568055555555556"/>
        <n v="0.613888888888889"/>
        <n v="0.634027777777778"/>
        <n v="0.693055555555556"/>
        <n v="0.772916666666667"/>
        <n v="0.781944444444444"/>
        <n v="0.801388888888889"/>
        <n v="0.810416666666667"/>
        <n v="0.83125"/>
        <n v="0.890277777777778"/>
        <n v="0.899305555555556"/>
        <n v="0.920833333333333"/>
        <n v="0.941666666666667"/>
        <n v="0.959027777777778"/>
        <n v="0.982638888888889"/>
        <n v="1.00416666666667"/>
        <n v="1.04444444444444"/>
        <n v="1.09166666666667"/>
        <n v="1.10208333333333"/>
        <n v="1.11388888888889"/>
        <n v="1.125"/>
        <n v="1.17083333333333"/>
        <n v="1.24652777777778"/>
        <n v="1.3125"/>
        <n v="1.39513888888889"/>
        <n v="1.40625"/>
        <n v="1.47847222222222"/>
        <n v="1.55277777777778"/>
        <n v="1.56388888888889"/>
        <n v="1.61666666666667"/>
        <n v="1.63472222222222"/>
        <n v="1.66527777777778"/>
        <n v="1.675"/>
        <n v="1.71180555555556"/>
        <n v="1.79513888888889"/>
        <n v="1.81527777777778"/>
        <n v="1.85"/>
        <n v="1.87291666666667"/>
        <n v="1.89444444444444"/>
        <n v="1.92777777777778"/>
        <n v="1.97708333333333"/>
        <n v="2.00138888888889"/>
        <n v="2.02083333333333"/>
        <n v="2.08333333333333"/>
        <n v="2.15486111111111"/>
        <n v="2.20763888888889"/>
        <m/>
      </sharedItems>
    </cacheField>
    <cacheField name="overall time" numFmtId="0">
      <sharedItems containsString="0" containsBlank="1" containsNumber="1" minValue="0" maxValue="2.49027777777778" count="509">
        <n v="0"/>
        <n v="0.000520833333333333"/>
        <n v="0.000671296296296296"/>
        <n v="0.00162037037037037"/>
        <n v="0.00260416666666667"/>
        <n v="0.00296296296296296"/>
        <n v="0.00429398148148148"/>
        <n v="0.0046875"/>
        <n v="0.0052662037037037"/>
        <n v="0.00601851851851852"/>
        <n v="0.00663194444444445"/>
        <n v="0.0075"/>
        <n v="0.00809027777777778"/>
        <n v="0.00946759259259259"/>
        <n v="0.0102314814814815"/>
        <n v="0.0105671296296296"/>
        <n v="0.0115509259259259"/>
        <n v="0.0128819444444444"/>
        <n v="0.0130324074074074"/>
        <n v="0.0133564814814815"/>
        <n v="0.0135069444444444"/>
        <n v="0.0138541666666667"/>
        <n v="0.014837962962963"/>
        <n v="0.0149884259259259"/>
        <n v="0.0153472222222222"/>
        <n v="0.0156944444444444"/>
        <n v="0.0159837962962963"/>
        <n v="0.0163773148148148"/>
        <n v="0.0167361111111111"/>
        <n v="0.0174074074074074"/>
        <n v="0.0181944444444444"/>
        <n v="0.0183680555555556"/>
        <n v="0.0185648148148148"/>
        <n v="0.01875"/>
        <n v="0.0195138888888889"/>
        <n v="0.020775462962963"/>
        <n v="0.021875"/>
        <n v="0.0232523148148148"/>
        <n v="0.0234375"/>
        <n v="0.0246412037037037"/>
        <n v="0.0258796296296296"/>
        <n v="0.0260648148148148"/>
        <n v="0.0269444444444444"/>
        <n v="0.0272453703703704"/>
        <n v="0.0277546296296296"/>
        <n v="0.0279166666666667"/>
        <n v="0.0285300925925926"/>
        <n v="0.0299189814814815"/>
        <n v="0.0302546296296296"/>
        <n v="0.0308333333333333"/>
        <n v="0.0312152777777778"/>
        <n v="0.0315740740740741"/>
        <n v="0.0321296296296296"/>
        <n v="0.0329513888888889"/>
        <n v="0.0333564814814815"/>
        <n v="0.0336805555555556"/>
        <n v="0.0347222222222222"/>
        <n v="0.0359143518518519"/>
        <n v="0.0367939814814815"/>
        <n v="0.0375"/>
        <n v="0.0379861111111111"/>
        <n v="0.0381828703703704"/>
        <n v="0.0384375"/>
        <n v="0.0390625"/>
        <n v="0.0396064814814815"/>
        <n v="0.04"/>
        <n v="0.0402662037037037"/>
        <n v="0.041400462962963"/>
        <n v="0.0420949074074074"/>
        <n v="0.0422453703703704"/>
        <n v="0.0427083333333333"/>
        <n v="0.0434722222222222"/>
        <n v="0.0440393518518519"/>
        <n v="0.0440856481481482"/>
        <n v="0.0446180555555556"/>
        <n v="0.0446643518518519"/>
        <n v="0.0450578703703704"/>
        <n v="0.0456712962962963"/>
        <n v="0.0457523148148148"/>
        <n v="0.0459837962962963"/>
        <n v="0.0462962962962963"/>
        <n v="0.0466782407407407"/>
        <n v="0.0470949074074074"/>
        <n v="0.0472337962962963"/>
        <n v="0.047974537037037"/>
        <n v="0.0479976851851852"/>
        <n v="0.0486226851851852"/>
        <n v="0.0489351851851852"/>
        <n v="0.0491666666666667"/>
        <n v="0.0495486111111111"/>
        <n v="0.0496875"/>
        <n v="0.0498726851851852"/>
        <n v="0.05"/>
        <n v="0.0512615740740741"/>
        <n v="0.0513310185185185"/>
        <n v="0.051712962962963"/>
        <n v="0.052037037037037"/>
        <n v="0.0526273148148148"/>
        <n v="0.0527199074074074"/>
        <n v="0.0528587962962963"/>
        <n v="0.0531365740740741"/>
        <n v="0.0531712962962963"/>
        <n v="0.0534953703703704"/>
        <n v="0.0536111111111111"/>
        <n v="0.0541319444444444"/>
        <n v="0.0542013888888889"/>
        <n v="0.0544675925925926"/>
        <n v="0.0546064814814815"/>
        <n v="0.0551967592592593"/>
        <n v="0.0557407407407407"/>
        <n v="0.055775462962963"/>
        <n v="0.0560185185185185"/>
        <n v="0.0562384259259259"/>
        <n v="0.0567361111111111"/>
        <n v="0.056875"/>
        <n v="0.057349537037037"/>
        <n v="0.0573726851851852"/>
        <n v="0.0575"/>
        <n v="0.0586342592592593"/>
        <n v="0.0587384259259259"/>
        <n v="0.0592824074074074"/>
        <n v="0.0593171296296296"/>
        <n v="0.060150462962963"/>
        <n v="0.0603356481481482"/>
        <n v="0.0605324074074074"/>
        <n v="0.06125"/>
        <n v="0.0612615740740741"/>
        <n v="0.0616666666666667"/>
        <n v="0.0619212962962963"/>
        <n v="0.062025462962963"/>
        <n v="0.0621064814814815"/>
        <n v="0.0624189814814815"/>
        <n v="0.0628240740740741"/>
        <n v="0.0631597222222222"/>
        <n v="0.0636805555555556"/>
        <n v="0.0641550925925926"/>
        <n v="0.0644907407407408"/>
        <n v="0.0652430555555556"/>
        <n v="0.0655324074074074"/>
        <n v="0.0658564814814815"/>
        <n v="0.0662268518518518"/>
        <n v="0.0662615740740741"/>
        <n v="0.0669560185185185"/>
        <n v="0.0672800925925926"/>
        <n v="0.0674189814814815"/>
        <n v="0.0676388888888889"/>
        <n v="0.0680092592592593"/>
        <n v="0.0681365740740741"/>
        <n v="0.0693865740740741"/>
        <n v="0.0693981481481482"/>
        <n v="0.0697222222222222"/>
        <n v="0.0698032407407407"/>
        <n v="0.0699421296296296"/>
        <n v="0.0701620370370371"/>
        <n v="0.0704282407407407"/>
        <n v="0.0707175925925926"/>
        <n v="0.070775462962963"/>
        <n v="0.0715046296296296"/>
        <n v="0.0716550925925926"/>
        <n v="0.0718634259259259"/>
        <n v="0.0720138888888889"/>
        <n v="0.072349537037037"/>
        <n v="0.0724189814814815"/>
        <n v="0.0730787037037037"/>
        <n v="0.0734953703703704"/>
        <n v="0.0735416666666667"/>
        <n v="0.0738425925925926"/>
        <n v="0.0743055555555556"/>
        <n v="0.0746759259259259"/>
        <n v="0.074837962962963"/>
        <n v="0.0754513888888889"/>
        <n v="0.0756944444444444"/>
        <n v="0.076099537037037"/>
        <n v="0.0761805555555556"/>
        <n v="0.0765393518518519"/>
        <n v="0.076712962962963"/>
        <n v="0.0773726851851852"/>
        <n v="0.0775"/>
        <n v="0.0779861111111111"/>
        <n v="0.0782175925925926"/>
        <n v="0.0785069444444445"/>
        <n v="0.0785185185185185"/>
        <n v="0.0787384259259259"/>
        <n v="0.0788888888888889"/>
        <n v="0.0793171296296296"/>
        <n v="0.0794444444444444"/>
        <n v="0.0796296296296296"/>
        <n v="0.0805787037037037"/>
        <n v="0.0806134259259259"/>
        <n v="0.0806828703703704"/>
        <n v="0.0814814814814815"/>
        <n v="0.0819791666666667"/>
        <n v="0.0824768518518519"/>
        <n v="0.0825462962962963"/>
        <n v="0.0829282407407407"/>
        <n v="0.0832060185185185"/>
        <n v="0.0832407407407407"/>
        <n v="0.0833333333333333"/>
        <n v="0.0834722222222222"/>
        <n v="0.0839351851851852"/>
        <n v="0.0844791666666667"/>
        <n v="0.084525462962963"/>
        <n v="0.0848032407407407"/>
        <n v="0.084837962962963"/>
        <n v="0.0849652777777778"/>
        <n v="0.0854513888888889"/>
        <n v="0.0855787037037037"/>
        <n v="0.0863657407407407"/>
        <n v="0.0867708333333333"/>
        <n v="0.0869791666666667"/>
        <n v="0.087037037037037"/>
        <n v="0.0873148148148148"/>
        <n v="0.0881712962962963"/>
        <n v="0.0882870370370371"/>
        <n v="0.0883333333333333"/>
        <n v="0.0889699074074074"/>
        <n v="0.089375"/>
        <n v="0.0899074074074074"/>
        <n v="0.0900115740740741"/>
        <n v="0.0901041666666667"/>
        <n v="0.0903240740740741"/>
        <n v="0.0905092592592593"/>
        <n v="0.0907407407407408"/>
        <n v="0.0918287037037037"/>
        <n v="0.0919444444444444"/>
        <n v="0.0931134259259259"/>
        <n v="0.0932060185185185"/>
        <n v="0.0936111111111111"/>
        <n v="0.0940162037037037"/>
        <n v="0.0947337962962963"/>
        <n v="0.0950694444444444"/>
        <n v="0.0952083333333334"/>
        <n v="0.0957407407407407"/>
        <n v="0.096087962962963"/>
        <n v="0.0964351851851852"/>
        <n v="0.0965046296296297"/>
        <n v="0.0972453703703704"/>
        <n v="0.0977199074074074"/>
        <n v="0.0978240740740741"/>
        <n v="0.098599537037037"/>
        <n v="0.0988310185185185"/>
        <n v="0.0989583333333333"/>
        <n v="0.099224537037037"/>
        <n v="0.0994212962962963"/>
        <n v="0.099849537037037"/>
        <n v="0.0998842592592593"/>
        <n v="0.100138888888889"/>
        <n v="0.100902777777778"/>
        <n v="0.101006944444444"/>
        <n v="0.10150462962963"/>
        <n v="0.101724537037037"/>
        <n v="0.101840277777778"/>
        <n v="0.10244212962963"/>
        <n v="0.102673611111111"/>
        <n v="0.102696759259259"/>
        <n v="0.103113425925926"/>
        <n v="0.103344907407407"/>
        <n v="0.103634259259259"/>
        <n v="0.10431712962963"/>
        <n v="0.104675925925926"/>
        <n v="0.104780092592593"/>
        <n v="0.105590277777778"/>
        <n v="0.106041666666667"/>
        <n v="0.106747685185185"/>
        <n v="0.107210648148148"/>
        <n v="0.107789351851852"/>
        <n v="0.108125"/>
        <n v="0.108333333333333"/>
        <n v="0.108946759259259"/>
        <n v="0.109108796296296"/>
        <n v="0.109606481481481"/>
        <n v="0.109872685185185"/>
        <n v="0.11025462962963"/>
        <n v="0.110729166666667"/>
        <n v="0.111018518518519"/>
        <n v="0.111226851851852"/>
        <n v="0.111319444444444"/>
        <n v="0.111435185185185"/>
        <n v="0.111782407407407"/>
        <n v="0.112233796296296"/>
        <n v="0.112488425925926"/>
        <n v="0.112951388888889"/>
        <n v="0.1134375"/>
        <n v="0.113726851851852"/>
        <n v="0.11380787037037"/>
        <n v="0.114456018518519"/>
        <n v="0.114560185185185"/>
        <n v="0.115243055555556"/>
        <n v="0.115416666666667"/>
        <n v="0.11568287037037"/>
        <n v="0.116296296296296"/>
        <n v="0.116354166666667"/>
        <n v="0.116967592592593"/>
        <n v="0.117291666666667"/>
        <n v="0.117627314814815"/>
        <n v="0.118159722222222"/>
        <n v="0.118506944444444"/>
        <n v="0.118564814814815"/>
        <n v="0.11875"/>
        <n v="0.119097222222222"/>
        <n v="0.119375"/>
        <n v="0.119525462962963"/>
        <n v="0.120069444444444"/>
        <n v="0.120092592592593"/>
        <n v="0.120358796296296"/>
        <n v="0.120833333333333"/>
        <n v="0.121006944444444"/>
        <n v="0.12150462962963"/>
        <n v="0.122175925925926"/>
        <n v="0.122766203703704"/>
        <n v="0.122881944444444"/>
        <n v="0.123136574074074"/>
        <n v="0.123634259259259"/>
        <n v="0.124178240740741"/>
        <n v="0.124756944444444"/>
        <n v="0.124907407407407"/>
        <n v="0.124976851851852"/>
        <n v="0.125266203703704"/>
        <n v="0.125717592592593"/>
        <n v="0.126134259259259"/>
        <n v="0.126527777777778"/>
        <n v="0.126643518518519"/>
        <n v="0.126851851851852"/>
        <n v="0.127164351851852"/>
        <n v="0.127546296296296"/>
        <n v="0.128032407407407"/>
        <n v="0.128449074074074"/>
        <n v="0.128703703703704"/>
        <n v="0.128831018518519"/>
        <n v="0.129224537037037"/>
        <n v="0.129525462962963"/>
        <n v="0.129965277777778"/>
        <n v="0.130393518518519"/>
        <n v="0.130532407407407"/>
        <n v="0.131759259259259"/>
        <n v="0.131909722222222"/>
        <n v="0.1325"/>
        <n v="0.132858796296296"/>
        <n v="0.133483796296296"/>
        <n v="0.134224537037037"/>
        <n v="0.134340277777778"/>
        <n v="0.134768518518519"/>
        <n v="0.135081018518519"/>
        <n v="0.135405092592593"/>
        <n v="0.135601851851852"/>
        <n v="0.135856481481481"/>
        <n v="0.136168981481481"/>
        <n v="0.136759259259259"/>
        <n v="0.137037037037037"/>
        <n v="0.137650462962963"/>
        <n v="0.137962962962963"/>
        <n v="0.138090277777778"/>
        <n v="0.138125"/>
        <n v="0.138449074074074"/>
        <n v="0.138738425925926"/>
        <n v="0.1390625"/>
        <n v="0.139456018518519"/>
        <n v="0.140196759259259"/>
        <n v="0.140532407407407"/>
        <n v="0.14056712962963"/>
        <n v="0.140787037037037"/>
        <n v="0.141157407407407"/>
        <n v="0.141458333333333"/>
        <n v="0.141550925925926"/>
        <n v="0.141805555555556"/>
        <n v="0.142199074074074"/>
        <n v="0.142743055555556"/>
        <n v="0.142847222222222"/>
        <n v="0.142928240740741"/>
        <n v="0.143159722222222"/>
        <n v="0.143321759259259"/>
        <n v="0.143472222222222"/>
        <n v="0.14369212962963"/>
        <n v="0.143854166666667"/>
        <n v="0.14431712962963"/>
        <n v="0.144560185185185"/>
        <n v="0.14494212962963"/>
        <n v="0.1459375"/>
        <n v="0.146145833333333"/>
        <n v="0.14630787037037"/>
        <n v="0.146400462962963"/>
        <n v="0.146747685185185"/>
        <n v="0.147118055555556"/>
        <n v="0.147581018518519"/>
        <n v="0.147685185185185"/>
        <n v="0.147974537037037"/>
        <n v="0.148321759259259"/>
        <n v="0.148981481481482"/>
        <n v="0.149108796296296"/>
        <n v="0.149502314814815"/>
        <n v="0.149664351851852"/>
        <n v="0.149976851851852"/>
        <n v="0.150266203703704"/>
        <n v="0.150578703703704"/>
        <n v="0.150891203703704"/>
        <n v="0.151898148148148"/>
        <n v="0.152164351851852"/>
        <n v="0.152233796296296"/>
        <n v="0.152546296296296"/>
        <n v="0.152604166666667"/>
        <n v="0.152893518518518"/>
        <n v="0.153136574074074"/>
        <n v="0.153148148148148"/>
        <n v="0.153344907407407"/>
        <n v="0.153576388888889"/>
        <n v="0.153773148148148"/>
        <n v="0.154050925925926"/>
        <n v="0.154293981481481"/>
        <n v="0.154618055555556"/>
        <n v="0.154953703703704"/>
        <n v="0.154976851851852"/>
        <n v="0.155231481481482"/>
        <n v="0.155405092592593"/>
        <n v="0.155462962962963"/>
        <n v="0.155625"/>
        <n v="0.156076388888889"/>
        <n v="0.156574074074074"/>
        <n v="0.156805555555556"/>
        <n v="0.156863425925926"/>
        <n v="0.157094907407407"/>
        <n v="0.1571875"/>
        <n v="0.157523148148148"/>
        <n v="0.157604166666667"/>
        <n v="0.157858796296296"/>
        <n v="0.158078703703704"/>
        <n v="0.158356481481481"/>
        <n v="0.158553240740741"/>
        <n v="0.158634259259259"/>
        <n v="0.159027777777778"/>
        <n v="0.159143518518519"/>
        <n v="0.159548611111111"/>
        <n v="0.159560185185185"/>
        <n v="0.159780092592593"/>
        <n v="0.160092592592593"/>
        <n v="0.160347222222222"/>
        <n v="0.160381944444444"/>
        <n v="0.160740740740741"/>
        <n v="0.160972222222222"/>
        <n v="0.16125"/>
        <n v="0.161516203703704"/>
        <n v="0.1615625"/>
        <n v="0.161770833333333"/>
        <n v="0.162048611111111"/>
        <n v="0.1621875"/>
        <n v="0.162337962962963"/>
        <n v="0.162881944444444"/>
        <n v="0.162893518518519"/>
        <n v="0.163136574074074"/>
        <n v="0.16337962962963"/>
        <n v="0.163784722222222"/>
        <n v="0.163946759259259"/>
        <n v="0.164131944444444"/>
        <n v="0.16462962962963"/>
        <n v="0.164907407407407"/>
        <n v="0.214583333333333"/>
        <n v="0.29375"/>
        <n v="0.329861111111111"/>
        <n v="0.344444444444444"/>
        <n v="0.35625"/>
        <n v="0.371527777777778"/>
        <n v="0.400694444444444"/>
        <n v="0.453472222222222"/>
        <n v="0.536111111111111"/>
        <n v="0.604166666666667"/>
        <n v="0.618055555555556"/>
        <n v="0.635416666666667"/>
        <n v="0.683333333333333"/>
        <n v="0.755555555555556"/>
        <n v="0.804166666666667"/>
        <n v="0.838888888888889"/>
        <n v="0.915972222222222"/>
        <n v="0.9375"/>
        <n v="0.978472222222222"/>
        <n v="1.04305555555556"/>
        <n v="1.11527777777778"/>
        <n v="1.12222222222222"/>
        <n v="1.16388888888889"/>
        <n v="1.2125"/>
        <n v="1.25"/>
        <n v="1.33333333333333"/>
        <n v="1.39583333333333"/>
        <n v="1.47569444444444"/>
        <n v="1.5"/>
        <n v="1.56805555555556"/>
        <n v="1.59166666666667"/>
        <n v="1.59444444444444"/>
        <n v="1.67708333333333"/>
        <n v="1.71527777777778"/>
        <n v="1.76944444444444"/>
        <n v="1.82083333333333"/>
        <n v="1.85902777777778"/>
        <n v="1.92777777777778"/>
        <n v="1.95763888888889"/>
        <n v="2.0375"/>
        <n v="2.05555555555556"/>
        <n v="2.09513888888889"/>
        <n v="2.12152777777778"/>
        <n v="2.18611111111111"/>
        <n v="2.20555555555556"/>
        <n v="2.23402777777778"/>
        <n v="2.25486111111111"/>
        <n v="2.27222222222222"/>
        <n v="2.29652777777778"/>
        <n v="2.33680555555556"/>
        <n v="2.39583333333333"/>
        <n v="2.44166666666667"/>
        <n v="2.48402777777778"/>
        <n v="2.49027777777778"/>
        <m/>
      </sharedItems>
    </cacheField>
    <cacheField name="link" numFmtId="0">
      <sharedItems containsBlank="1" count="511">
        <s v="https://otter.ai/s/eCneHj8bRXeSU--Z2S7hgg?t=0s"/>
        <s v="https://otter.ai/s/eCneHj8bRXeSU--Z2S7hgg?t=10048s"/>
        <s v="https://otter.ai/s/eCneHj8bRXeSU--Z2S7hgg?t=10106s"/>
        <s v="https://otter.ai/s/eCneHj8bRXeSU--Z2S7hgg?t=10134s"/>
        <s v="https://otter.ai/s/eCneHj8bRXeSU--Z2S7hgg?t=10209s"/>
        <s v="https://otter.ai/s/eCneHj8bRXeSU--Z2S7hgg?t=10239s"/>
        <s v="https://otter.ai/s/eCneHj8bRXeSU--Z2S7hgg?t=10260s"/>
        <s v="https://otter.ai/s/eCneHj8bRXeSU--Z2S7hgg?t=10290s"/>
        <s v="https://otter.ai/s/eCneHj8bRXeSU--Z2S7hgg?t=10327s"/>
        <s v="https://otter.ai/s/eCneHj8bRXeSU--Z2S7hgg?t=10376s"/>
        <s v="https://otter.ai/s/eCneHj8bRXeSU--Z2S7hgg?t=10455s"/>
        <s v="https://otter.ai/s/eCneHj8bRXeSU--Z2S7hgg?t=10498s"/>
        <s v="https://otter.ai/s/eCneHj8bRXeSU--Z2S7hgg?t=10617s"/>
        <s v="https://otter.ai/s/eCneHj8bRXeSU--Z2S7hgg?t=10729s"/>
        <s v="https://otter.ai/s/eCneHj8bRXeSU--Z2S7hgg?t=10779s"/>
        <s v="https://otter.ai/s/eCneHj8bRXeSU--Z2S7hgg?t=1088s"/>
        <s v="https://otter.ai/s/eCneHj8bRXeSU--Z2S7hgg?t=10898s"/>
        <s v="https://otter.ai/s/eCneHj8bRXeSU--Z2S7hgg?t=10942s"/>
        <s v="https://otter.ai/s/eCneHj8bRXeSU--Z2S7hgg?t=11020s"/>
        <s v="https://otter.ai/s/eCneHj8bRXeSU--Z2S7hgg?t=11062s"/>
        <s v="https://otter.ai/s/eCneHj8bRXeSU--Z2S7hgg?t=11131s"/>
        <s v="https://otter.ai/s/eCneHj8bRXeSU--Z2S7hgg?t=11165s"/>
        <s v="https://otter.ai/s/eCneHj8bRXeSU--Z2S7hgg?t=11229s"/>
        <s v="https://otter.ai/s/eCneHj8bRXeSU--Z2S7hgg?t=11278s"/>
        <s v="https://otter.ai/s/eCneHj8bRXeSU--Z2S7hgg?t=11397s"/>
        <s v="https://otter.ai/s/eCneHj8bRXeSU--Z2S7hgg?t=11448s"/>
        <s v="https://otter.ai/s/eCneHj8bRXeSU--Z2S7hgg?t=11533s"/>
        <s v="https://otter.ai/s/eCneHj8bRXeSU--Z2S7hgg?t=1158s"/>
        <s v="https://otter.ai/s/eCneHj8bRXeSU--Z2S7hgg?t=11607s"/>
        <s v="https://otter.ai/s/eCneHj8bRXeSU--Z2S7hgg?t=11644s"/>
        <s v="https://otter.ai/s/eCneHj8bRXeSU--Z2S7hgg?t=11716s"/>
        <s v="https://otter.ai/s/eCneHj8bRXeSU--Z2S7hgg?t=11738s"/>
        <s v="https://otter.ai/s/eCneHj8bRXeSU--Z2S7hgg?t=11816s"/>
        <s v="https://otter.ai/s/eCneHj8bRXeSU--Z2S7hgg?t=11934s"/>
        <s v="https://otter.ai/s/eCneHj8bRXeSU--Z2S7hgg?t=12015s"/>
        <s v="https://otter.ai/s/eCneHj8bRXeSU--Z2S7hgg?t=1208s"/>
        <s v="https://otter.ai/s/eCneHj8bRXeSU--Z2S7hgg?t=120s"/>
        <s v="https://otter.ai/s/eCneHj8bRXeSU--Z2S7hgg?t=12142s"/>
        <s v="https://otter.ai/s/eCneHj8bRXeSU--Z2S7hgg?t=12145s"/>
        <s v="https://otter.ai/s/eCneHj8bRXeSU--Z2S7hgg?t=12196s"/>
        <s v="https://otter.ai/s/eCneHj8bRXeSU--Z2S7hgg?t=12222s"/>
        <s v="https://otter.ai/s/eCneHj8bRXeSU--Z2S7hgg?t=12252s"/>
        <s v="https://otter.ai/s/eCneHj8bRXeSU--Z2S7hgg?t=12349s"/>
        <s v="https://otter.ai/s/eCneHj8bRXeSU--Z2S7hgg?t=12369s"/>
        <s v="https://otter.ai/s/eCneHj8bRXeSU--Z2S7hgg?t=12396s"/>
        <s v="https://otter.ai/s/eCneHj8bRXeSU--Z2S7hgg?t=12469s"/>
        <s v="https://otter.ai/s/eCneHj8bRXeSU--Z2S7hgg?t=12523s"/>
        <s v="https://otter.ai/s/eCneHj8bRXeSU--Z2S7hgg?t=12641s"/>
        <s v="https://otter.ai/s/eCneHj8bRXeSU--Z2S7hgg?t=12751s"/>
        <s v="https://otter.ai/s/eCneHj8bRXeSU--Z2S7hgg?t=12785s"/>
        <s v="https://otter.ai/s/eCneHj8bRXeSU--Z2S7hgg?t=12872s"/>
        <s v="https://otter.ai/s/eCneHj8bRXeSU--Z2S7hgg?t=12917s"/>
        <s v="https://otter.ai/s/eCneHj8bRXeSU--Z2S7hgg?t=13037s"/>
        <s v="https://otter.ai/s/eCneHj8bRXeSU--Z2S7hgg?t=13147s"/>
        <s v="https://otter.ai/s/eCneHj8bRXeSU--Z2S7hgg?t=13185s"/>
        <s v="https://otter.ai/s/eCneHj8bRXeSU--Z2S7hgg?t=1319s"/>
        <s v="https://otter.ai/s/eCneHj8bRXeSU--Z2S7hgg?t=13232s"/>
        <s v="https://otter.ai/s/eCneHj8bRXeSU--Z2S7hgg?t=13286s"/>
        <s v="https://otter.ai/s/eCneHj8bRXeSU--Z2S7hgg?t=13388s"/>
        <s v="https://otter.ai/s/eCneHj8bRXeSU--Z2S7hgg?t=13432s"/>
        <s v="https://otter.ai/s/eCneHj8bRXeSU--Z2S7hgg?t=1350s"/>
        <s v="https://otter.ai/s/eCneHj8bRXeSU--Z2S7hgg?t=13548s"/>
        <s v="https://otter.ai/s/eCneHj8bRXeSU--Z2S7hgg?t=13573s"/>
        <s v="https://otter.ai/s/eCneHj8bRXeSU--Z2S7hgg?t=13610s"/>
        <s v="https://otter.ai/s/eCneHj8bRXeSU--Z2S7hgg?t=13699s"/>
        <s v="https://otter.ai/s/eCneHj8bRXeSU--Z2S7hgg?t=13785s"/>
        <s v="https://otter.ai/s/eCneHj8bRXeSU--Z2S7hgg?t=13857s"/>
        <s v="https://otter.ai/s/eCneHj8bRXeSU--Z2S7hgg?t=13908s"/>
        <s v="https://otter.ai/s/eCneHj8bRXeSU--Z2S7hgg?t=13959s"/>
        <s v="https://otter.ai/s/eCneHj8bRXeSU--Z2S7hgg?t=14026s"/>
        <s v="https://otter.ai/s/eCneHj8bRXeSU--Z2S7hgg?t=14074s"/>
        <s v="https://otter.ai/s/eCneHj8bRXeSU--Z2S7hgg?t=1409s"/>
        <s v="https://otter.ai/s/eCneHj8bRXeSU--Z2S7hgg?t=14116s"/>
        <s v="https://otter.ai/s/eCneHj8bRXeSU--Z2S7hgg?t=14165s"/>
        <s v="https://otter.ai/s/eCneHj8bRXeSU--Z2S7hgg?t=14224s"/>
        <s v="https://otter.ai/s/eCneHj8bRXeSU--Z2S7hgg?t=14248s"/>
        <s v="https://otter.ai/s/eCneHj8bRXeSU--Z2S7hgg?t=1502s"/>
        <s v="https://otter.ai/s/eCneHj8bRXeSU--Z2S7hgg?t=1606s"/>
        <s v="https://otter.ai/s/eCneHj8bRXeSU--Z2S7hgg?t=1616s"/>
        <s v="https://otter.ai/s/eCneHj8bRXeSU--Z2S7hgg?t=1676s"/>
        <s v="https://otter.ai/s/eCneHj8bRXeSU--Z2S7hgg?t=1746s"/>
        <s v="https://otter.ai/s/eCneHj8bRXeSU--Z2S7hgg?t=1800s"/>
        <s v="https://otter.ai/s/eCneHj8bRXeSU--Z2S7hgg?t=1920s"/>
        <s v="https://otter.ai/s/eCneHj8bRXeSU--Z2S7hgg?t=2010s"/>
        <s v="https://otter.ai/s/eCneHj8bRXeSU--Z2S7hgg?t=2125s"/>
        <s v="https://otter.ai/s/eCneHj8bRXeSU--Z2S7hgg?t=2160s"/>
        <s v="https://otter.ai/s/eCneHj8bRXeSU--Z2S7hgg?t=2258s"/>
        <s v="https://otter.ai/s/eCneHj8bRXeSU--Z2S7hgg?t=2292s"/>
        <s v="https://otter.ai/s/eCneHj8bRXeSU--Z2S7hgg?t=2296s"/>
        <s v="https://otter.ai/s/eCneHj8bRXeSU--Z2S7hgg?t=229s"/>
        <s v="https://otter.ai/s/eCneHj8bRXeSU--Z2S7hgg?t=2415s"/>
        <s v="https://otter.ai/s/eCneHj8bRXeSU--Z2S7hgg?t=2470s"/>
        <s v="https://otter.ai/s/eCneHj8bRXeSU--Z2S7hgg?t=2548s"/>
        <s v="https://otter.ai/s/eCneHj8bRXeSU--Z2S7hgg?t=2622s"/>
        <s v="https://otter.ai/s/eCneHj8bRXeSU--Z2S7hgg?t=2677s"/>
        <s v="https://otter.ai/s/eCneHj8bRXeSU--Z2S7hgg?t=2776s"/>
        <s v="https://otter.ai/s/eCneHj8bRXeSU--Z2S7hgg?t=2819s"/>
        <s v="https://otter.ai/s/eCneHj8bRXeSU--Z2S7hgg?t=2934s"/>
        <s v="https://otter.ai/s/eCneHj8bRXeSU--Z2S7hgg?t=2960s"/>
        <s v="https://otter.ai/s/eCneHj8bRXeSU--Z2S7hgg?t=3017s"/>
        <s v="https://otter.ai/s/eCneHj8bRXeSU--Z2S7hgg?t=3055s"/>
        <s v="https://otter.ai/s/eCneHj8bRXeSU--Z2S7hgg?t=309s"/>
        <s v="https://otter.ai/s/eCneHj8bRXeSU--Z2S7hgg?t=3148s"/>
        <s v="https://otter.ai/s/eCneHj8bRXeSU--Z2S7hgg?t=3176s"/>
        <s v="https://otter.ai/s/eCneHj8bRXeSU--Z2S7hgg?t=3217s"/>
        <s v="https://otter.ai/s/eCneHj8bRXeSU--Z2S7hgg?t=3247s"/>
        <s v="https://otter.ai/s/eCneHj8bRXeSU--Z2S7hgg?t=3272s"/>
        <s v="https://otter.ai/s/eCneHj8bRXeSU--Z2S7hgg?t=3307s"/>
        <s v="https://otter.ai/s/eCneHj8bRXeSU--Z2S7hgg?t=3365s"/>
        <s v="https://otter.ai/s/eCneHj8bRXeSU--Z2S7hgg?t=3450s"/>
        <s v="https://otter.ai/s/eCneHj8bRXeSU--Z2S7hgg?t=3516s"/>
        <s v="https://otter.ai/s/eCneHj8bRXeSU--Z2S7hgg?t=3577s"/>
        <s v="https://otter.ai/s/eCneHj8bRXeSU--Z2S7hgg?t=3586s"/>
        <s v="https://otter.ai/s/eCneHj8bRXeSU--Z2S7hgg?t=3637s"/>
        <s v="https://otter.ai/s/eCneHj8bRXeSU--Z2S7hgg?t=3756s"/>
        <s v="https://otter.ai/s/eCneHj8bRXeSU--Z2S7hgg?t=3809s"/>
        <s v="https://otter.ai/s/eCneHj8bRXeSU--Z2S7hgg?t=3859s"/>
        <s v="https://otter.ai/s/eCneHj8bRXeSU--Z2S7hgg?t=3946s"/>
        <s v="https://otter.ai/s/eCneHj8bRXeSU--Z2S7hgg?t=3973s"/>
        <s v="https://otter.ai/s/eCneHj8bRXeSU--Z2S7hgg?t=4000s"/>
        <s v="https://otter.ai/s/eCneHj8bRXeSU--Z2S7hgg?t=4069s"/>
        <s v="https://otter.ai/s/eCneHj8bRXeSU--Z2S7hgg?t=4147s"/>
        <s v="https://otter.ai/s/eCneHj8bRXeSU--Z2S7hgg?t=4228s"/>
        <s v="https://otter.ai/s/eCneHj8bRXeSU--Z2S7hgg?t=423s"/>
        <s v="https://otter.ai/s/eCneHj8bRXeSU--Z2S7hgg?t=4293s"/>
        <s v="https://otter.ai/s/eCneHj8bRXeSU--Z2S7hgg?t=4320s"/>
        <s v="https://otter.ai/s/eCneHj8bRXeSU--Z2S7hgg?t=4435s"/>
        <s v="https://otter.ai/s/eCneHj8bRXeSU--Z2S7hgg?t=4468s"/>
        <s v="https://otter.ai/s/eCneHj8bRXeSU--Z2S7hgg?t=4496s"/>
        <s v="https://otter.ai/s/eCneHj8bRXeSU--Z2S7hgg?t=4555s"/>
        <s v="https://otter.ai/s/eCneHj8bRXeSU--Z2S7hgg?t=4591s"/>
        <s v="https://otter.ai/s/eCneHj8bRXeSU--Z2S7hgg?t=4622s"/>
        <s v="https://otter.ai/s/eCneHj8bRXeSU--Z2S7hgg?t=4683s"/>
        <s v="https://otter.ai/s/eCneHj8bRXeSU--Z2S7hgg?t=4718s"/>
        <s v="https://otter.ai/s/eCneHj8bRXeSU--Z2S7hgg?t=475s"/>
        <s v="https://otter.ai/s/eCneHj8bRXeSU--Z2S7hgg?t=4819s"/>
        <s v="https://otter.ai/s/eCneHj8bRXeSU--Z2S7hgg?t=4840s"/>
        <s v="https://otter.ai/s/eCneHj8bRXeSU--Z2S7hgg?t=4902s"/>
        <s v="https://otter.ai/s/eCneHj8bRXeSU--Z2S7hgg?t=4914s"/>
        <s v="https://otter.ai/s/eCneHj8bRXeSU--Z2S7hgg?t=4955s"/>
        <s v="https://otter.ai/s/eCneHj8bRXeSU--Z2S7hgg?t=496s"/>
        <s v="https://otter.ai/s/eCneHj8bRXeSU--Z2S7hgg?t=5066s"/>
        <s v="https://otter.ai/s/eCneHj8bRXeSU--Z2S7hgg?t=5122s"/>
        <s v="https://otter.ai/s/eCneHj8bRXeSU--Z2S7hgg?t=513s"/>
        <s v="https://otter.ai/s/eCneHj8bRXeSU--Z2S7hgg?t=5197s"/>
        <s v="https://otter.ai/s/eCneHj8bRXeSU--Z2S7hgg?t=5213s"/>
        <s v="https://otter.ai/s/eCneHj8bRXeSU--Z2S7hgg?t=5293s"/>
        <s v="https://otter.ai/s/eCneHj8bRXeSU--Z2S7hgg?t=5328s"/>
        <s v="https://otter.ai/s/eCneHj8bRXeSU--Z2S7hgg?t=5359s"/>
        <s v="https://otter.ai/s/eCneHj8bRXeSU--Z2S7hgg?t=535s"/>
        <s v="https://otter.ai/s/eCneHj8bRXeSU--Z2S7hgg?t=5393s"/>
        <s v="https://otter.ai/s/eCneHj8bRXeSU--Z2S7hgg?t=5457s"/>
        <s v="https://otter.ai/s/eCneHj8bRXeSU--Z2S7hgg?t=5502s"/>
        <s v="https://otter.ai/s/eCneHj8bRXeSU--Z2S7hgg?t=5572s"/>
        <s v="https://otter.ai/s/eCneHj8bRXeSU--Z2S7hgg?t=5637s"/>
        <s v="https://otter.ai/s/eCneHj8bRXeSU--Z2S7hgg?t=5690s"/>
        <s v="https://otter.ai/s/eCneHj8bRXeSU--Z2S7hgg?t=5725s"/>
        <s v="https://otter.ai/s/eCneHj8bRXeSU--Z2S7hgg?t=577s"/>
        <s v="https://otter.ai/s/eCneHj8bRXeSU--Z2S7hgg?t=5785s"/>
        <s v="https://otter.ai/s/eCneHj8bRXeSU--Z2S7hgg?t=5825s"/>
        <s v="https://otter.ai/s/eCneHj8bRXeSU--Z2S7hgg?t=5844s"/>
        <s v="https://otter.ai/s/eCneHj8bRXeSU--Z2S7hgg?t=5887s"/>
        <s v="https://otter.ai/s/eCneHj8bRXeSU--Z2S7hgg?t=5996s"/>
        <s v="https://otter.ai/s/eCneHj8bRXeSU--Z2S7hgg?t=6062s"/>
        <s v="https://otter.ai/s/eCneHj8bRXeSU--Z2S7hgg?t=6110s"/>
        <s v="https://otter.ai/s/eCneHj8bRXeSU--Z2S7hgg?t=6178s"/>
        <s v="https://otter.ai/s/eCneHj8bRXeSU--Z2S7hgg?t=6222s"/>
        <s v="https://otter.ai/s/eCneHj8bRXeSU--Z2S7hgg?t=6251s"/>
        <s v="https://otter.ai/s/eCneHj8bRXeSU--Z2S7hgg?t=6350s"/>
        <s v="https://otter.ai/s/eCneHj8bRXeSU--Z2S7hgg?t=6380s"/>
        <s v="https://otter.ai/s/eCneHj8bRXeSU--Z2S7hgg?t=6420s"/>
        <s v="https://otter.ai/s/eCneHj8bRXeSU--Z2S7hgg?t=6466s"/>
        <s v="https://otter.ai/s/eCneHj8bRXeSU--Z2S7hgg?t=653s"/>
        <s v="https://otter.ai/s/eCneHj8bRXeSU--Z2S7hgg?t=6540s"/>
        <s v="https://otter.ai/s/eCneHj8bRXeSU--Z2S7hgg?t=6575s"/>
        <s v="https://otter.ai/s/eCneHj8bRXeSU--Z2S7hgg?t=6613s"/>
        <s v="https://otter.ai/s/eCneHj8bRXeSU--Z2S7hgg?t=6696s"/>
        <s v="https://otter.ai/s/eCneHj8bRXeSU--Z2S7hgg?t=6758s"/>
        <s v="https://otter.ai/s/eCneHj8bRXeSU--Z2S7hgg?t=6783s"/>
        <s v="https://otter.ai/s/eCneHj8bRXeSU--Z2S7hgg?t=6803s"/>
        <s v="https://otter.ai/s/eCneHj8bRXeSU--Z2S7hgg?t=6816s"/>
        <s v="https://otter.ai/s/eCneHj8bRXeSU--Z2S7hgg?t=6880s"/>
        <s v="https://otter.ai/s/eCneHj8bRXeSU--Z2S7hgg?t=6962s"/>
        <s v="https://otter.ai/s/eCneHj8bRXeSU--Z2S7hgg?t=6971s"/>
        <s v="https://otter.ai/s/eCneHj8bRXeSU--Z2S7hgg?t=7040s"/>
        <s v="https://otter.ai/s/eCneHj8bRXeSU--Z2S7hgg?t=7126s"/>
        <s v="https://otter.ai/s/eCneHj8bRXeSU--Z2S7hgg?t=7189s"/>
        <s v="https://otter.ai/s/eCneHj8bRXeSU--Z2S7hgg?t=7252s"/>
        <s v="https://otter.ai/s/eCneHj8bRXeSU--Z2S7hgg?t=7303s"/>
        <s v="https://otter.ai/s/eCneHj8bRXeSU--Z2S7hgg?t=7330s"/>
        <s v="https://otter.ai/s/eCneHj8bRXeSU--Z2S7hgg?t=7394s"/>
        <s v="https://otter.ai/s/eCneHj8bRXeSU--Z2S7hgg?t=7462s"/>
        <s v="https://otter.ai/s/eCneHj8bRXeSU--Z2S7hgg?t=7515s"/>
        <s v="https://otter.ai/s/eCneHj8bRXeSU--Z2S7hgg?t=7544s"/>
        <s v="https://otter.ai/s/eCneHj8bRXeSU--Z2S7hgg?t=7628s"/>
        <s v="https://otter.ai/s/eCneHj8bRXeSU--Z2S7hgg?t=7687s"/>
        <s v="https://otter.ai/s/eCneHj8bRXeSU--Z2S7hgg?t=772s"/>
        <s v="https://otter.ai/s/eCneHj8bRXeSU--Z2S7hgg?t=7768s"/>
        <s v="https://otter.ai/s/eCneHj8bRXeSU--Z2S7hgg?t=7804s"/>
        <s v="https://otter.ai/s/eCneHj8bRXeSU--Z2S7hgg?t=7840s"/>
        <s v="https://otter.ai/s/eCneHj8bRXeSU--Z2S7hgg?t=7944s"/>
        <s v="https://otter.ai/s/eCneHj8bRXeSU--Z2S7hgg?t=8045s"/>
        <s v="https://otter.ai/s/eCneHj8bRXeSU--Z2S7hgg?t=8088s"/>
        <s v="https://otter.ai/s/eCneHj8bRXeSU--Z2S7hgg?t=8185s"/>
        <s v="https://otter.ai/s/eCneHj8bRXeSU--Z2S7hgg?t=8214s"/>
        <s v="https://otter.ai/s/eCneHj8bRXeSU--Z2S7hgg?t=8272s"/>
        <s v="https://otter.ai/s/eCneHj8bRXeSU--Z2S7hgg?t=8302s"/>
        <s v="https://otter.ai/s/eCneHj8bRXeSU--Z2S7hgg?t=8332s"/>
        <s v="https://otter.ai/s/eCneHj8bRXeSU--Z2S7hgg?t=8402s"/>
        <s v="https://otter.ai/s/eCneHj8bRXeSU--Z2S7hgg?t=8443s"/>
        <s v="https://otter.ai/s/eCneHj8bRXeSU--Z2S7hgg?t=8539s"/>
        <s v="https://otter.ai/s/eCneHj8bRXeSU--Z2S7hgg?t=8573s"/>
        <s v="https://otter.ai/s/eCneHj8bRXeSU--Z2S7hgg?t=8630s"/>
        <s v="https://otter.ai/s/eCneHj8bRXeSU--Z2S7hgg?t=870s"/>
        <s v="https://otter.ai/s/eCneHj8bRXeSU--Z2S7hgg?t=8727s"/>
        <s v="https://otter.ai/s/eCneHj8bRXeSU--Z2S7hgg?t=8789s"/>
        <s v="https://otter.ai/s/eCneHj8bRXeSU--Z2S7hgg?t=8871s"/>
        <s v="https://otter.ai/s/eCneHj8bRXeSU--Z2S7hgg?t=8909s"/>
        <s v="https://otter.ai/s/eCneHj8bRXeSU--Z2S7hgg?t=890s"/>
        <s v="https://otter.ai/s/eCneHj8bRXeSU--Z2S7hgg?t=8954s"/>
        <s v="https://otter.ai/s/eCneHj8bRXeSU--Z2S7hgg?t=9013s"/>
        <s v="https://otter.ai/s/eCneHj8bRXeSU--Z2S7hgg?t=9053s"/>
        <s v="https://otter.ai/s/eCneHj8bRXeSU--Z2S7hgg?t=9123s"/>
        <s v="https://otter.ai/s/eCneHj8bRXeSU--Z2S7hgg?t=915s"/>
        <s v="https://otter.ai/s/eCneHj8bRXeSU--Z2S7hgg?t=9223s"/>
        <s v="https://otter.ai/s/eCneHj8bRXeSU--Z2S7hgg?t=9342s"/>
        <s v="https://otter.ai/s/eCneHj8bRXeSU--Z2S7hgg?t=9413s"/>
        <s v="https://otter.ai/s/eCneHj8bRXeSU--Z2S7hgg?t=9526s"/>
        <s v="https://otter.ai/s/eCneHj8bRXeSU--Z2S7hgg?t=9567s"/>
        <s v="https://otter.ai/s/eCneHj8bRXeSU--Z2S7hgg?t=9610s"/>
        <s v="https://otter.ai/s/eCneHj8bRXeSU--Z2S7hgg?t=9618s"/>
        <s v="https://otter.ai/s/eCneHj8bRXeSU--Z2S7hgg?t=9628s"/>
        <s v="https://otter.ai/s/eCneHj8bRXeSU--Z2S7hgg?t=9719s"/>
        <s v="https://otter.ai/s/eCneHj8bRXeSU--Z2S7hgg?t=9759s"/>
        <s v="https://otter.ai/s/eCneHj8bRXeSU--Z2S7hgg?t=9826s"/>
        <s v="https://otter.ai/s/eCneHj8bRXeSU--Z2S7hgg?t=984s"/>
        <s v="https://otter.ai/s/eCneHj8bRXeSU--Z2S7hgg?t=9898s"/>
        <s v="https://otter.ai/s/eCneHj8bRXeSU--Z2S7hgg?t=9972s"/>
        <s v="https://otter.ai/s/ZklJW5sBRIGFwmTPAagVUA?t=0s"/>
        <s v="https://otter.ai/s/ZklJW5sBRIGFwmTPAagVUA?t=10053s"/>
        <s v="https://otter.ai/s/ZklJW5sBRIGFwmTPAagVUA?t=10163s"/>
        <s v="https://otter.ai/s/ZklJW5sBRIGFwmTPAagVUA?t=10244s"/>
        <s v="https://otter.ai/s/ZklJW5sBRIGFwmTPAagVUA?t=10314s"/>
        <s v="https://otter.ai/s/ZklJW5sBRIGFwmTPAagVUA?t=10374s"/>
        <s v="https://otter.ai/s/ZklJW5sBRIGFwmTPAagVUA?t=10399s"/>
        <s v="https://otter.ai/s/ZklJW5sBRIGFwmTPAagVUA?t=10440s"/>
        <s v="https://otter.ai/s/ZklJW5sBRIGFwmTPAagVUA?t=10556s"/>
        <s v="https://otter.ai/s/ZklJW5sBRIGFwmTPAagVUA?t=10607s"/>
        <s v="https://otter.ai/s/ZklJW5sBRIGFwmTPAagVUA?t=10639s"/>
        <s v="https://otter.ai/s/ZklJW5sBRIGFwmTPAagVUA?t=10682s"/>
        <s v="https://otter.ai/s/ZklJW5sBRIGFwmTPAagVUA?t=10792s"/>
        <s v="https://otter.ai/s/ZklJW5sBRIGFwmTPAagVUA?t=10798s"/>
        <s v="https://otter.ai/s/ZklJW5sBRIGFwmTPAagVUA?t=10823s"/>
        <s v="https://otter.ai/s/ZklJW5sBRIGFwmTPAagVUA?t=10862s"/>
        <s v="https://otter.ai/s/ZklJW5sBRIGFwmTPAagVUA?t=10932s"/>
        <s v="https://otter.ai/s/ZklJW5sBRIGFwmTPAagVUA?t=10960s"/>
        <s v="https://otter.ai/s/ZklJW5sBRIGFwmTPAagVUA?t=10987s"/>
        <s v="https://otter.ai/s/ZklJW5sBRIGFwmTPAagVUA?t=11098s"/>
        <s v="https://otter.ai/s/ZklJW5sBRIGFwmTPAagVUA?t=11120s"/>
        <s v="https://otter.ai/s/ZklJW5sBRIGFwmTPAagVUA?t=1113s"/>
        <s v="https://otter.ai/s/ZklJW5sBRIGFwmTPAagVUA?t=11191s"/>
        <s v="https://otter.ai/s/ZklJW5sBRIGFwmTPAagVUA?t=11266s"/>
        <s v="https://otter.ai/s/ZklJW5sBRIGFwmTPAagVUA?t=1126s"/>
        <s v="https://otter.ai/s/ZklJW5sBRIGFwmTPAagVUA?t=11384s"/>
        <s v="https://otter.ai/s/ZklJW5sBRIGFwmTPAagVUA?t=11479s"/>
        <s v="https://otter.ai/s/ZklJW5sBRIGFwmTPAagVUA?t=1154s"/>
        <s v="https://otter.ai/s/ZklJW5sBRIGFwmTPAagVUA?t=11597s"/>
        <s v="https://otter.ai/s/ZklJW5sBRIGFwmTPAagVUA?t=11671s"/>
        <s v="https://otter.ai/s/ZklJW5sBRIGFwmTPAagVUA?t=1167s"/>
        <s v="https://otter.ai/s/ZklJW5sBRIGFwmTPAagVUA?t=11699s"/>
        <s v="https://otter.ai/s/ZklJW5sBRIGFwmTPAagVUA?t=11765s"/>
        <s v="https://otter.ai/s/ZklJW5sBRIGFwmTPAagVUA?t=11840s"/>
        <s v="https://otter.ai/s/ZklJW5sBRIGFwmTPAagVUA?t=11893s"/>
        <s v="https://otter.ai/s/ZklJW5sBRIGFwmTPAagVUA?t=11920s"/>
        <s v="https://otter.ai/s/ZklJW5sBRIGFwmTPAagVUA?t=11931s"/>
        <s v="https://otter.ai/s/ZklJW5sBRIGFwmTPAagVUA?t=11962s"/>
        <s v="https://otter.ai/s/ZklJW5sBRIGFwmTPAagVUA?t=1197s"/>
        <s v="https://otter.ai/s/ZklJW5sBRIGFwmTPAagVUA?t=11987s"/>
        <s v="https://otter.ai/s/ZklJW5sBRIGFwmTPAagVUA?t=12049s"/>
        <s v="https://otter.ai/s/ZklJW5sBRIGFwmTPAagVUA?t=12113s"/>
        <s v="https://otter.ai/s/ZklJW5sBRIGFwmTPAagVUA?t=12164s"/>
        <s v="https://otter.ai/s/ZklJW5sBRIGFwmTPAagVUA?t=12230s"/>
        <s v="https://otter.ai/s/ZklJW5sBRIGFwmTPAagVUA?t=12286s"/>
        <s v="https://otter.ai/s/ZklJW5sBRIGFwmTPAagVUA?t=12333s"/>
        <s v="https://otter.ai/s/ZklJW5sBRIGFwmTPAagVUA?t=12342s"/>
        <s v="https://otter.ai/s/ZklJW5sBRIGFwmTPAagVUA?t=12383s"/>
        <s v="https://otter.ai/s/ZklJW5sBRIGFwmTPAagVUA?t=12415s"/>
        <s v="https://otter.ai/s/ZklJW5sBRIGFwmTPAagVUA?t=12429s"/>
        <s v="https://otter.ai/s/ZklJW5sBRIGFwmTPAagVUA?t=12490s"/>
        <s v="https://otter.ai/s/ZklJW5sBRIGFwmTPAagVUA?t=12609s"/>
        <s v="https://otter.ai/s/ZklJW5sBRIGFwmTPAagVUA?t=12627s"/>
        <s v="https://otter.ai/s/ZklJW5sBRIGFwmTPAagVUA?t=12649s"/>
        <s v="https://otter.ai/s/ZklJW5sBRIGFwmTPAagVUA?t=12679s"/>
        <s v="https://otter.ai/s/ZklJW5sBRIGFwmTPAagVUA?t=12711s"/>
        <s v="https://otter.ai/s/ZklJW5sBRIGFwmTPAagVUA?t=12760s"/>
        <s v="https://otter.ai/s/ZklJW5sBRIGFwmTPAagVUA?t=12785s"/>
        <s v="https://otter.ai/s/ZklJW5sBRIGFwmTPAagVUA?t=12815s"/>
        <s v="https://otter.ai/s/ZklJW5sBRIGFwmTPAagVUA?t=1282s"/>
        <s v="https://otter.ai/s/ZklJW5sBRIGFwmTPAagVUA?t=12883s"/>
        <s v="https://otter.ai/s/ZklJW5sBRIGFwmTPAagVUA?t=12931s"/>
        <s v="https://otter.ai/s/ZklJW5sBRIGFwmTPAagVUA?t=12958s"/>
        <s v="https://otter.ai/s/ZklJW5sBRIGFwmTPAagVUA?t=1295s"/>
        <s v="https://otter.ai/s/ZklJW5sBRIGFwmTPAagVUA?t=12983s"/>
        <s v="https://otter.ai/s/ZklJW5sBRIGFwmTPAagVUA?t=13010s"/>
        <s v="https://otter.ai/s/ZklJW5sBRIGFwmTPAagVUA?t=13124s"/>
        <s v="https://otter.ai/s/ZklJW5sBRIGFwmTPAagVUA?t=13153s"/>
        <s v="https://otter.ai/s/ZklJW5sBRIGFwmTPAagVUA?t=13180s"/>
        <s v="https://otter.ai/s/ZklJW5sBRIGFwmTPAagVUA?t=13210s"/>
        <s v="https://otter.ai/s/ZklJW5sBRIGFwmTPAagVUA?t=13231s"/>
        <s v="https://otter.ai/s/ZklJW5sBRIGFwmTPAagVUA?t=13249s"/>
        <s v="https://otter.ai/s/ZklJW5sBRIGFwmTPAagVUA?t=13269s"/>
        <s v="https://otter.ai/s/ZklJW5sBRIGFwmTPAagVUA?t=1326s"/>
        <s v="https://otter.ai/s/ZklJW5sBRIGFwmTPAagVUA?t=13310s"/>
        <s v="https://otter.ai/s/ZklJW5sBRIGFwmTPAagVUA?t=13331s"/>
        <s v="https://otter.ai/s/ZklJW5sBRIGFwmTPAagVUA?t=13359s"/>
        <s v="https://otter.ai/s/ZklJW5sBRIGFwmTPAagVUA?t=13390s"/>
        <s v="https://otter.ai/s/ZklJW5sBRIGFwmTPAagVUA?t=13412s"/>
        <s v="https://otter.ai/s/ZklJW5sBRIGFwmTPAagVUA?t=13427s"/>
        <s v="https://otter.ai/s/ZklJW5sBRIGFwmTPAagVUA?t=13446s"/>
        <s v="https://otter.ai/s/ZklJW5sBRIGFwmTPAagVUA?t=13485s"/>
        <s v="https://otter.ai/s/ZklJW5sBRIGFwmTPAagVUA?t=13528s"/>
        <s v="https://otter.ai/s/ZklJW5sBRIGFwmTPAagVUA?t=13553s"/>
        <s v="https://otter.ai/s/ZklJW5sBRIGFwmTPAagVUA?t=1356s"/>
        <s v="https://otter.ai/s/ZklJW5sBRIGFwmTPAagVUA?t=13581s"/>
        <s v="https://otter.ai/s/ZklJW5sBRIGFwmTPAagVUA?t=13617s"/>
        <s v="https://otter.ai/s/ZklJW5sBRIGFwmTPAagVUA?t=13639s"/>
        <s v="https://otter.ai/s/ZklJW5sBRIGFwmTPAagVUA?t=13658s"/>
        <s v="https://otter.ai/s/ZklJW5sBRIGFwmTPAagVUA?t=13682s"/>
        <s v="https://otter.ai/s/ZklJW5sBRIGFwmTPAagVUA?t=13706s"/>
        <s v="https://otter.ai/s/ZklJW5sBRIGFwmTPAagVUA?t=13750s"/>
        <s v="https://otter.ai/s/ZklJW5sBRIGFwmTPAagVUA?t=13786s"/>
        <s v="https://otter.ai/s/ZklJW5sBRIGFwmTPAagVUA?t=13805s"/>
        <s v="https://otter.ai/s/ZklJW5sBRIGFwmTPAagVUA?t=1381s"/>
        <s v="https://otter.ai/s/ZklJW5sBRIGFwmTPAagVUA?t=13832s"/>
        <s v="https://otter.ai/s/ZklJW5sBRIGFwmTPAagVUA?t=13854s"/>
        <s v="https://otter.ai/s/ZklJW5sBRIGFwmTPAagVUA?t=13888s"/>
        <s v="https://otter.ai/s/ZklJW5sBRIGFwmTPAagVUA?t=13932s"/>
        <s v="https://otter.ai/s/ZklJW5sBRIGFwmTPAagVUA?t=13955s"/>
        <s v="https://otter.ai/s/ZklJW5sBRIGFwmTPAagVUA?t=13977s"/>
        <s v="https://otter.ai/s/ZklJW5sBRIGFwmTPAagVUA?t=14001s"/>
        <s v="https://otter.ai/s/ZklJW5sBRIGFwmTPAagVUA?t=14013s"/>
        <s v="https://otter.ai/s/ZklJW5sBRIGFwmTPAagVUA?t=14073s"/>
        <s v="https://otter.ai/s/ZklJW5sBRIGFwmTPAagVUA?t=14095s"/>
        <s v="https://otter.ai/s/ZklJW5sBRIGFwmTPAagVUA?t=140s"/>
        <s v="https://otter.ai/s/ZklJW5sBRIGFwmTPAagVUA?t=14151s"/>
        <s v="https://otter.ai/s/ZklJW5sBRIGFwmTPAagVUA?t=1415s"/>
        <s v="https://otter.ai/s/ZklJW5sBRIGFwmTPAagVUA?t=14181s"/>
        <s v="https://otter.ai/s/ZklJW5sBRIGFwmTPAagVUA?t=1446s"/>
        <s v="https://otter.ai/s/ZklJW5sBRIGFwmTPAagVUA?t=1504s"/>
        <s v="https://otter.ai/s/ZklJW5sBRIGFwmTPAagVUA?t=1572s"/>
        <s v="https://otter.ai/s/ZklJW5sBRIGFwmTPAagVUA?t=1587s"/>
        <s v="https://otter.ai/s/ZklJW5sBRIGFwmTPAagVUA?t=1604s"/>
        <s v="https://otter.ai/s/ZklJW5sBRIGFwmTPAagVUA?t=1620s"/>
        <s v="https://otter.ai/s/ZklJW5sBRIGFwmTPAagVUA?t=1686s"/>
        <s v="https://otter.ai/s/ZklJW5sBRIGFwmTPAagVUA?t=1795s"/>
        <s v="https://otter.ai/s/ZklJW5sBRIGFwmTPAagVUA?t=1890s"/>
        <s v="https://otter.ai/s/ZklJW5sBRIGFwmTPAagVUA?t=2009s"/>
        <s v="https://otter.ai/s/ZklJW5sBRIGFwmTPAagVUA?t=2025s"/>
        <s v="https://otter.ai/s/ZklJW5sBRIGFwmTPAagVUA?t=2129s"/>
        <s v="https://otter.ai/s/ZklJW5sBRIGFwmTPAagVUA?t=2236s"/>
        <s v="https://otter.ai/s/ZklJW5sBRIGFwmTPAagVUA?t=2252s"/>
        <s v="https://otter.ai/s/ZklJW5sBRIGFwmTPAagVUA?t=225s"/>
        <s v="https://otter.ai/s/ZklJW5sBRIGFwmTPAagVUA?t=2328s"/>
        <s v="https://otter.ai/s/ZklJW5sBRIGFwmTPAagVUA?t=2354s"/>
        <s v="https://otter.ai/s/ZklJW5sBRIGFwmTPAagVUA?t=2398s"/>
        <s v="https://otter.ai/s/ZklJW5sBRIGFwmTPAagVUA?t=2412s"/>
        <s v="https://otter.ai/s/ZklJW5sBRIGFwmTPAagVUA?t=2465s"/>
        <s v="https://otter.ai/s/ZklJW5sBRIGFwmTPAagVUA?t=256s"/>
        <s v="https://otter.ai/s/ZklJW5sBRIGFwmTPAagVUA?t=2585s"/>
        <s v="https://otter.ai/s/ZklJW5sBRIGFwmTPAagVUA?t=2614s"/>
        <s v="https://otter.ai/s/ZklJW5sBRIGFwmTPAagVUA?t=2664s"/>
        <s v="https://otter.ai/s/ZklJW5sBRIGFwmTPAagVUA?t=2697s"/>
        <s v="https://otter.ai/s/ZklJW5sBRIGFwmTPAagVUA?t=2728s"/>
        <s v="https://otter.ai/s/ZklJW5sBRIGFwmTPAagVUA?t=2776s"/>
        <s v="https://otter.ai/s/ZklJW5sBRIGFwmTPAagVUA?t=2847s"/>
        <s v="https://otter.ai/s/ZklJW5sBRIGFwmTPAagVUA?t=2882s"/>
        <s v="https://otter.ai/s/ZklJW5sBRIGFwmTPAagVUA?t=2910s"/>
        <s v="https://otter.ai/s/ZklJW5sBRIGFwmTPAagVUA?t=3000s"/>
        <s v="https://otter.ai/s/ZklJW5sBRIGFwmTPAagVUA?t=3103s"/>
        <s v="https://otter.ai/s/ZklJW5sBRIGFwmTPAagVUA?t=3179s"/>
        <s v="https://otter.ai/s/ZklJW5sBRIGFwmTPAagVUA?t=3240s"/>
        <s v="https://otter.ai/s/ZklJW5sBRIGFwmTPAagVUA?t=3282s"/>
        <s v="https://otter.ai/s/ZklJW5sBRIGFwmTPAagVUA?t=3299s"/>
        <s v="https://otter.ai/s/ZklJW5sBRIGFwmTPAagVUA?t=3321s"/>
        <s v="https://otter.ai/s/ZklJW5sBRIGFwmTPAagVUA?t=3375s"/>
        <s v="https://otter.ai/s/ZklJW5sBRIGFwmTPAagVUA?t=3422s"/>
        <s v="https://otter.ai/s/ZklJW5sBRIGFwmTPAagVUA?t=3456s"/>
        <s v="https://otter.ai/s/ZklJW5sBRIGFwmTPAagVUA?t=3479s"/>
        <s v="https://otter.ai/s/ZklJW5sBRIGFwmTPAagVUA?t=3577s"/>
        <s v="https://otter.ai/s/ZklJW5sBRIGFwmTPAagVUA?t=3650s"/>
        <s v="https://otter.ai/s/ZklJW5sBRIGFwmTPAagVUA?t=3690s"/>
        <s v="https://otter.ai/s/ZklJW5sBRIGFwmTPAagVUA?t=371s"/>
        <s v="https://otter.ai/s/ZklJW5sBRIGFwmTPAagVUA?t=3805s"/>
        <s v="https://otter.ai/s/ZklJW5sBRIGFwmTPAagVUA?t=3855s"/>
        <s v="https://otter.ai/s/ZklJW5sBRIGFwmTPAagVUA?t=3893s"/>
        <s v="https://otter.ai/s/ZklJW5sBRIGFwmTPAagVUA?t=3953s"/>
        <s v="https://otter.ai/s/ZklJW5sBRIGFwmTPAagVUA?t=4033s"/>
        <s v="https://otter.ai/s/ZklJW5sBRIGFwmTPAagVUA?t=405s"/>
        <s v="https://otter.ai/s/ZklJW5sBRIGFwmTPAagVUA?t=4081s"/>
        <s v="https://otter.ai/s/ZklJW5sBRIGFwmTPAagVUA?t=4145s"/>
        <s v="https://otter.ai/s/ZklJW5sBRIGFwmTPAagVUA?t=4201s"/>
        <s v="https://otter.ai/s/ZklJW5sBRIGFwmTPAagVUA?t=4248s"/>
        <s v="https://otter.ai/s/ZklJW5sBRIGFwmTPAagVUA?t=4281s"/>
        <s v="https://otter.ai/s/ZklJW5sBRIGFwmTPAagVUA?t=4309s"/>
        <s v="https://otter.ai/s/ZklJW5sBRIGFwmTPAagVUA?t=4429s"/>
        <s v="https://otter.ai/s/ZklJW5sBRIGFwmTPAagVUA?t=4547s"/>
        <s v="https://otter.ai/s/ZklJW5sBRIGFwmTPAagVUA?t=455s"/>
        <s v="https://otter.ai/s/ZklJW5sBRIGFwmTPAagVUA?t=4567s"/>
        <s v="https://otter.ai/s/ZklJW5sBRIGFwmTPAagVUA?t=4594s"/>
        <s v="https://otter.ai/s/ZklJW5sBRIGFwmTPAagVUA?t=45s"/>
        <s v="https://otter.ai/s/ZklJW5sBRIGFwmTPAagVUA?t=4632s"/>
        <s v="https://otter.ai/s/ZklJW5sBRIGFwmTPAagVUA?t=4677s"/>
        <s v="https://otter.ai/s/ZklJW5sBRIGFwmTPAagVUA?t=4706s"/>
        <s v="https://otter.ai/s/ZklJW5sBRIGFwmTPAagVUA?t=4769s"/>
        <s v="https://otter.ai/s/ZklJW5sBRIGFwmTPAagVUA?t=4816s"/>
        <s v="https://otter.ai/s/ZklJW5sBRIGFwmTPAagVUA?t=4859s"/>
        <s v="https://otter.ai/s/ZklJW5sBRIGFwmTPAagVUA?t=4957s"/>
        <s v="https://otter.ai/s/ZklJW5sBRIGFwmTPAagVUA?t=4968s"/>
        <s v="https://otter.ai/s/ZklJW5sBRIGFwmTPAagVUA?t=5075s"/>
        <s v="https://otter.ai/s/ZklJW5sBRIGFwmTPAagVUA?t=5125s"/>
        <s v="https://otter.ai/s/ZklJW5sBRIGFwmTPAagVUA?t=520s"/>
        <s v="https://otter.ai/s/ZklJW5sBRIGFwmTPAagVUA?t=5230s"/>
        <s v="https://otter.ai/s/ZklJW5sBRIGFwmTPAagVUA?t=5292s"/>
        <s v="https://otter.ai/s/ZklJW5sBRIGFwmTPAagVUA?t=5350s"/>
        <s v="https://otter.ai/s/ZklJW5sBRIGFwmTPAagVUA?t=5366s"/>
        <s v="https://otter.ai/s/ZklJW5sBRIGFwmTPAagVUA?t=5428s"/>
        <s v="https://otter.ai/s/ZklJW5sBRIGFwmTPAagVUA?t=5543s"/>
        <s v="https://otter.ai/s/ZklJW5sBRIGFwmTPAagVUA?t=5662s"/>
        <s v="https://otter.ai/s/ZklJW5sBRIGFwmTPAagVUA?t=5722s"/>
        <s v="https://otter.ai/s/ZklJW5sBRIGFwmTPAagVUA?t=573s"/>
        <s v="https://otter.ai/s/ZklJW5sBRIGFwmTPAagVUA?t=5813s"/>
        <s v="https://otter.ai/s/ZklJW5sBRIGFwmTPAagVUA?t=5876s"/>
        <s v="https://otter.ai/s/ZklJW5sBRIGFwmTPAagVUA?t=58s"/>
        <s v="https://otter.ai/s/ZklJW5sBRIGFwmTPAagVUA?t=5995s"/>
        <s v="https://otter.ai/s/ZklJW5sBRIGFwmTPAagVUA?t=6024s"/>
        <s v="https://otter.ai/s/ZklJW5sBRIGFwmTPAagVUA?t=6031s"/>
        <s v="https://otter.ai/s/ZklJW5sBRIGFwmTPAagVUA?t=6043s"/>
        <s v="https://otter.ai/s/ZklJW5sBRIGFwmTPAagVUA?t=6085s"/>
        <s v="https://otter.ai/s/ZklJW5sBRIGFwmTPAagVUA?t=6115s"/>
        <s v="https://otter.ai/s/ZklJW5sBRIGFwmTPAagVUA?t=6191s"/>
        <s v="https://otter.ai/s/ZklJW5sBRIGFwmTPAagVUA?t=6209s"/>
        <s v="https://otter.ai/s/ZklJW5sBRIGFwmTPAagVUA?t=6257s"/>
        <s v="https://otter.ai/s/ZklJW5sBRIGFwmTPAagVUA?t=6314s"/>
        <s v="https://otter.ai/s/ZklJW5sBRIGFwmTPAagVUA?t=6354s"/>
        <s v="https://otter.ai/s/ZklJW5sBRIGFwmTPAagVUA?t=6452s"/>
        <s v="https://otter.ai/s/ZklJW5sBRIGFwmTPAagVUA?t=648s"/>
        <s v="https://otter.ai/s/ZklJW5sBRIGFwmTPAagVUA?t=6519s"/>
        <s v="https://otter.ai/s/ZklJW5sBRIGFwmTPAagVUA?t=6582s"/>
        <s v="https://otter.ai/s/ZklJW5sBRIGFwmTPAagVUA?t=6628s"/>
        <s v="https://otter.ai/s/ZklJW5sBRIGFwmTPAagVUA?t=6685s"/>
        <s v="https://otter.ai/s/ZklJW5sBRIGFwmTPAagVUA?t=6738s"/>
        <s v="https://otter.ai/s/ZklJW5sBRIGFwmTPAagVUA?t=6784s"/>
        <s v="https://otter.ai/s/ZklJW5sBRIGFwmTPAagVUA?t=6853s"/>
        <s v="https://otter.ai/s/ZklJW5sBRIGFwmTPAagVUA?t=6864s"/>
        <s v="https://otter.ai/s/ZklJW5sBRIGFwmTPAagVUA?t=6965s"/>
        <s v="https://otter.ai/s/ZklJW5sBRIGFwmTPAagVUA?t=699s"/>
        <s v="https://otter.ai/s/ZklJW5sBRIGFwmTPAagVUA?t=7083s"/>
        <s v="https://otter.ai/s/ZklJW5sBRIGFwmTPAagVUA?t=7132s"/>
        <s v="https://otter.ai/s/ZklJW5sBRIGFwmTPAagVUA?t=7165s"/>
        <s v="https://otter.ai/s/ZklJW5sBRIGFwmTPAagVUA?t=7192s"/>
        <s v="https://otter.ai/s/ZklJW5sBRIGFwmTPAagVUA?t=7212s"/>
        <s v="https://otter.ai/s/ZklJW5sBRIGFwmTPAagVUA?t=7299s"/>
        <s v="https://otter.ai/s/ZklJW5sBRIGFwmTPAagVUA?t=7327s"/>
        <s v="https://otter.ai/s/ZklJW5sBRIGFwmTPAagVUA?t=7341s"/>
        <s v="https://otter.ai/s/ZklJW5sBRIGFwmTPAagVUA?t=7383s"/>
        <s v="https://otter.ai/s/ZklJW5sBRIGFwmTPAagVUA?t=7497s"/>
        <s v="https://otter.ai/s/ZklJW5sBRIGFwmTPAagVUA?t=7520s"/>
        <s v="https://otter.ai/s/ZklJW5sBRIGFwmTPAagVUA?t=7618s"/>
        <s v="https://otter.ai/s/ZklJW5sBRIGFwmTPAagVUA?t=7632s"/>
        <s v="https://otter.ai/s/ZklJW5sBRIGFwmTPAagVUA?t=7722s"/>
        <s v="https://otter.ai/s/ZklJW5sBRIGFwmTPAagVUA?t=7777s"/>
        <s v="https://otter.ai/s/ZklJW5sBRIGFwmTPAagVUA?t=7785s"/>
        <s v="https://otter.ai/s/ZklJW5sBRIGFwmTPAagVUA?t=7820s"/>
        <s v="https://otter.ai/s/ZklJW5sBRIGFwmTPAagVUA?t=7934s"/>
        <s v="https://otter.ai/s/ZklJW5sBRIGFwmTPAagVUA?t=8053s"/>
        <s v="https://otter.ai/s/ZklJW5sBRIGFwmTPAagVUA?t=8123s"/>
        <s v="https://otter.ai/s/ZklJW5sBRIGFwmTPAagVUA?t=818s"/>
        <s v="https://otter.ai/s/ZklJW5sBRIGFwmTPAagVUA?t=8226s"/>
        <s v="https://otter.ai/s/ZklJW5sBRIGFwmTPAagVUA?t=8338s"/>
        <s v="https://otter.ai/s/ZklJW5sBRIGFwmTPAagVUA?t=8452s"/>
        <s v="https://otter.ai/s/ZklJW5sBRIGFwmTPAagVUA?t=8519s"/>
        <s v="https://otter.ai/s/ZklJW5sBRIGFwmTPAagVUA?t=8550s"/>
        <s v="https://otter.ai/s/ZklJW5sBRIGFwmTPAagVUA?t=8590s"/>
        <s v="https://otter.ai/s/ZklJW5sBRIGFwmTPAagVUA?t=8627s"/>
        <s v="https://otter.ai/s/ZklJW5sBRIGFwmTPAagVUA?t=8652s"/>
        <s v="https://otter.ai/s/ZklJW5sBRIGFwmTPAagVUA?t=8718s"/>
        <s v="https://otter.ai/s/ZklJW5sBRIGFwmTPAagVUA?t=8770s"/>
        <s v="https://otter.ai/s/ZklJW5sBRIGFwmTPAagVUA?t=8799s"/>
        <s v="https://otter.ai/s/ZklJW5sBRIGFwmTPAagVUA?t=884s"/>
        <s v="https://otter.ai/s/ZklJW5sBRIGFwmTPAagVUA?t=8851s"/>
        <s v="https://otter.ai/s/ZklJW5sBRIGFwmTPAagVUA?t=8873s"/>
        <s v="https://otter.ai/s/ZklJW5sBRIGFwmTPAagVUA?t=8929s"/>
        <s v="https://otter.ai/s/ZklJW5sBRIGFwmTPAagVUA?t=9044s"/>
        <s v="https://otter.ai/s/ZklJW5sBRIGFwmTPAagVUA?t=913s"/>
        <s v="https://otter.ai/s/ZklJW5sBRIGFwmTPAagVUA?t=9162s"/>
        <s v="https://otter.ai/s/ZklJW5sBRIGFwmTPAagVUA?t=9263s"/>
        <s v="https://otter.ai/s/ZklJW5sBRIGFwmTPAagVUA?t=9313s"/>
        <s v="https://otter.ai/s/ZklJW5sBRIGFwmTPAagVUA?t=9360s"/>
        <s v="https://otter.ai/s/ZklJW5sBRIGFwmTPAagVUA?t=9427s"/>
        <s v="https://otter.ai/s/ZklJW5sBRIGFwmTPAagVUA?t=9470s"/>
        <s v="https://otter.ai/s/ZklJW5sBRIGFwmTPAagVUA?t=9493s"/>
        <s v="https://otter.ai/s/ZklJW5sBRIGFwmTPAagVUA?t=9592s"/>
        <s v="https://otter.ai/s/ZklJW5sBRIGFwmTPAagVUA?t=9658s"/>
        <s v="https://otter.ai/s/ZklJW5sBRIGFwmTPAagVUA?t=9697s"/>
        <s v="https://otter.ai/s/ZklJW5sBRIGFwmTPAagVUA?t=9801s"/>
        <s v="https://otter.ai/s/ZklJW5sBRIGFwmTPAagVUA?t=9833s"/>
        <s v="https://otter.ai/s/ZklJW5sBRIGFwmTPAagVUA?t=9889s"/>
        <s v="https://otter.ai/s/ZklJW5sBRIGFwmTPAagVUA?t=9957s"/>
        <s v="https://otter.ai/s/ZklJW5sBRIGFwmTPAagVUA?t=998s"/>
        <s v="https://otter.ai/s/ZklJW5sBRIGFwmTPAagVUA?t=9995s"/>
        <m/>
      </sharedItems>
    </cacheField>
    <cacheField name="filename" numFmtId="0">
      <sharedItems containsBlank="1" count="244">
        <s v="VoiceMessage"/>
        <s v="VoiceMessage - 2020-07-03T144148.705"/>
        <s v="VoiceMessage - 2020-07-03T144152.061"/>
        <s v="VoiceMessage - 2020-07-03T144156.371"/>
        <s v="VoiceMessage - 2020-07-03T144202.300"/>
        <s v="VoiceMessage - 2020-07-03T144206.865"/>
        <s v="VoiceMessage - 2020-07-03T144210.884"/>
        <s v="VoiceMessage - 2020-07-03T144214.138"/>
        <s v="VoiceMessage - 2020-07-03T144217.574"/>
        <s v="VoiceMessage - 2020-07-03T144221.619"/>
        <s v="VoiceMessage - 2020-07-03T144224.565"/>
        <s v="VoiceMessage - 2020-07-03T144534.022"/>
        <s v="VoiceMessage - 2020-07-03T144538.270"/>
        <s v="VoiceMessage - 2020-07-03T144541.415"/>
        <s v="VoiceMessage - 2020-07-03T144544.514"/>
        <s v="VoiceMessage - 2020-07-03T144548.140"/>
        <s v="VoiceMessage - 2020-07-03T144551.425"/>
        <s v="VoiceMessage - 2020-07-03T144555.148"/>
        <s v="VoiceMessage - 2020-07-03T144558.552"/>
        <s v="VoiceMessage - 2020-07-03T144603.198"/>
        <s v="VoiceMessage - 2020-07-03T144607.987"/>
        <s v="VoiceMessage - 2020-07-03T144610.999"/>
        <s v="VoiceMessage - 2020-07-03T144614.455"/>
        <s v="VoiceMessage - 2020-07-03T144618.526"/>
        <s v="VoiceMessage - 2020-07-03T144622.106"/>
        <s v="VoiceMessage - 2020-07-03T144625.983"/>
        <s v="VoiceMessage - 2020-07-03T144629.625"/>
        <s v="VoiceMessage - 2020-07-03T144632.688"/>
        <s v="VoiceMessage - 2020-07-03T144636.342"/>
        <s v="VoiceMessage - 2020-07-03T144639.103"/>
        <s v="VoiceMessage - 2020-07-03T144642.529"/>
        <s v="VoiceMessage - 2020-07-03T144646.262"/>
        <s v="VoiceMessage - 2020-07-03T144650.045"/>
        <s v="VoiceMessage - 2020-07-03T144653.603"/>
        <s v="VoiceMessage - 2020-07-03T144656.569"/>
        <s v="VoiceMessage - 2020-07-03T144700.417"/>
        <s v="VoiceMessage - 2020-07-03T144959.594"/>
        <s v="VoiceMessage - 2020-07-03T145151.302"/>
        <s v="VoiceMessage - 2020-07-03T145154.326"/>
        <s v="VoiceMessage - 2020-07-03T145157.443"/>
        <s v="VoiceMessage - 2020-07-03T145200.997"/>
        <s v="VoiceMessage - 2020-07-03T145204.230"/>
        <s v="VoiceMessage - 2020-07-03T145207.248"/>
        <s v="VoiceMessage - 2020-07-03T145210.421"/>
        <s v="VoiceMessage - 2020-07-03T145213.135"/>
        <s v="VoiceMessage - 2020-07-03T145216.227"/>
        <s v="VoiceMessage - 2020-07-03T145219.205"/>
        <s v="VoiceMessage - 2020-07-03T145222.069"/>
        <s v="VoiceMessage - 2020-07-03T145225.594"/>
        <s v="VoiceMessage - 2020-07-03T145229.001"/>
        <s v="VoiceMessage - 2020-07-03T145232.384"/>
        <s v="VoiceMessage - 2020-07-03T145235.982"/>
        <s v="VoiceMessage - 2020-07-03T145239.608"/>
        <s v="VoiceMessage - 2020-07-03T145243.006"/>
        <s v="VoiceMessage - 2020-07-03T145246.666"/>
        <s v="VoiceMessage - 2020-07-03T145249.994"/>
        <s v="VoiceMessage - 2020-07-03T145253.543"/>
        <s v="VoiceMessage - 2020-07-03T145257.813"/>
        <s v="VoiceMessage - 2020-07-03T145301.506"/>
        <s v="VoiceMessage - 2020-07-03T145305.584"/>
        <s v="VoiceMessage - 2020-07-03T145309.093"/>
        <s v="VoiceMessage - 2020-07-03T145313.925"/>
        <s v="VoiceMessage - 2020-07-03T145641.875"/>
        <s v="VoiceMessage - 2020-07-03T145644.739"/>
        <s v="VoiceMessage - 2020-07-03T145648.340"/>
        <s v="VoiceMessage - 2020-07-03T145652.163"/>
        <s v="VoiceMessage - 2020-07-03T145655.759"/>
        <s v="VoiceMessage - 2020-07-03T145700.095"/>
        <s v="VoiceMessage - 2020-07-03T145703.918"/>
        <s v="VoiceMessage - 2020-07-03T145707.254"/>
        <s v="VoiceMessage - 2020-07-03T145710.351"/>
        <s v="VoiceMessage - 2020-07-03T145714.677"/>
        <s v="VoiceMessage - 2020-07-03T145717.793"/>
        <s v="VoiceMessage - 2020-07-03T145721.241"/>
        <s v="VoiceMessage - 2020-07-03T145725.072"/>
        <s v="VoiceMessage - 2020-07-03T145728.732"/>
        <s v="VoiceMessage - 2020-07-03T145732.463"/>
        <s v="VoiceMessage - 2020-07-03T145736.331"/>
        <s v="VoiceMessage - 2020-07-03T145739.442"/>
        <s v="VoiceMessage - 2020-07-03T145743.123"/>
        <s v="VoiceMessage - 2020-07-03T145747.102"/>
        <s v="VoiceMessage - 2020-07-03T145750.633"/>
        <s v="VoiceMessage - 2020-07-03T145753.591"/>
        <s v="VoiceMessage - 2020-07-03T145757.036"/>
        <s v="VoiceMessage - 2020-07-03T145801.350"/>
        <s v="VoiceMessage - 2020-07-03T145805.274"/>
        <s v="VoiceMessage - 2020-07-03T145808.969"/>
        <s v="VoiceMessage - 2020-07-03T145927.317"/>
        <s v="VoiceMessage - 2020-07-03T150124.135"/>
        <s v="VoiceMessage - 2020-07-03T150127.966"/>
        <s v="VoiceMessage - 2020-07-03T150132.048"/>
        <s v="VoiceMessage - 2020-07-03T150135.297"/>
        <s v="VoiceMessage - 2020-07-03T150139.388"/>
        <s v="VoiceMessage - 2020-07-03T150142.908"/>
        <s v="VoiceMessage - 2020-07-03T150149.526"/>
        <s v="VoiceMessage - 2020-07-03T150153.611"/>
        <s v="VoiceMessage - 2020-07-03T150157.201"/>
        <s v="VoiceMessage - 2020-07-03T150201.072"/>
        <s v="VoiceMessage - 2020-07-03T150204.552"/>
        <s v="VoiceMessage - 2020-07-03T150207.772"/>
        <s v="VoiceMessage - 2020-07-03T150211.277"/>
        <s v="VoiceMessage - 2020-07-03T150214.647"/>
        <s v="VoiceMessage - 2020-07-03T150218.619"/>
        <s v="VoiceMessage - 2020-07-03T150221.497"/>
        <s v="VoiceMessage - 2020-07-03T150224.923"/>
        <s v="VoiceMessage - 2020-07-03T150228.424"/>
        <s v="VoiceMessage - 2020-07-03T150231.800"/>
        <s v="VoiceMessage - 2020-07-03T150235.504"/>
        <s v="VoiceMessage - 2020-07-03T150238.897"/>
        <s v="VoiceMessage - 2020-07-03T150242.384"/>
        <s v="VoiceMessage - 2020-07-03T150246.869"/>
        <s v="VoiceMessage - 2020-07-03T150250.418"/>
        <s v="VoiceMessage - 2020-07-03T150346.886"/>
        <s v="VoiceMessage - 2020-07-03T150350.467"/>
        <s v="VoiceMessage - 2020-07-03T150606.313"/>
        <s v="VoiceMessage - 2020-07-03T150609.634"/>
        <s v="VoiceMessage - 2020-07-03T150613.119"/>
        <s v="VoiceMessage - 2020-07-03T150616.810"/>
        <s v="VoiceMessage - 2020-07-03T150620.319"/>
        <s v="VoiceMessage - 2020-07-03T150623.906"/>
        <s v="VoiceMessage - 2020-07-03T150627.570"/>
        <s v="VoiceMessage - 2020-07-03T150631.075"/>
        <s v="VoiceMessage - 2020-07-03T150634.908"/>
        <s v="VoiceMessage - 2020-07-03T150638.414"/>
        <s v="VoiceMessage - 2020-07-03T150641.756"/>
        <s v="VoiceMessage - 2020-07-03T150645.020"/>
        <s v="VoiceMessage - 2020-07-03T150648.803"/>
        <s v="VoiceMessage - 2020-07-03T150652.453"/>
        <s v="VoiceMessage - 2020-07-03T150656.363"/>
        <s v="VoiceMessage - 2020-07-03T150659.376"/>
        <s v="VoiceMessage - 2020-07-03T150703.489"/>
        <s v="VoiceMessage - 2020-07-03T150707.053"/>
        <s v="VoiceMessage - 2020-07-03T150710.753"/>
        <s v="VoiceMessage - 2020-07-03T150714.039"/>
        <s v="VoiceMessage - 2020-07-03T150717.697"/>
        <s v="VoiceMessage - 2020-07-03T150721.495"/>
        <s v="VoiceMessage - 2020-07-03T150725.507"/>
        <s v="VoiceMessage - 2020-07-03T150729.327"/>
        <s v="VoiceMessage - 2020-07-03T150732.748"/>
        <s v="VoiceMessage (1)"/>
        <s v="VoiceMessage (10)"/>
        <s v="VoiceMessage (100)"/>
        <s v="VoiceMessage (101)"/>
        <s v="VoiceMessage (102)"/>
        <s v="VoiceMessage (103)"/>
        <s v="VoiceMessage (104)"/>
        <s v="VoiceMessage (11)"/>
        <s v="VoiceMessage (12)"/>
        <s v="VoiceMessage (13)"/>
        <s v="VoiceMessage (14)"/>
        <s v="VoiceMessage (15)"/>
        <s v="VoiceMessage (16)"/>
        <s v="VoiceMessage (17)"/>
        <s v="VoiceMessage (18)"/>
        <s v="VoiceMessage (19)"/>
        <s v="VoiceMessage (2)"/>
        <s v="VoiceMessage (20)"/>
        <s v="VoiceMessage (21)"/>
        <s v="VoiceMessage (22)"/>
        <s v="VoiceMessage (23)"/>
        <s v="VoiceMessage (24)"/>
        <s v="VoiceMessage (25)"/>
        <s v="VoiceMessage (26)"/>
        <s v="VoiceMessage (27)"/>
        <s v="VoiceMessage (28)"/>
        <s v="VoiceMessage (29)"/>
        <s v="VoiceMessage (3)"/>
        <s v="VoiceMessage (30)"/>
        <s v="VoiceMessage (31)"/>
        <s v="VoiceMessage (32)"/>
        <s v="VoiceMessage (33)"/>
        <s v="VoiceMessage (34)"/>
        <s v="VoiceMessage (35)"/>
        <s v="VoiceMessage (36)"/>
        <s v="VoiceMessage (37)"/>
        <s v="VoiceMessage (38)"/>
        <s v="VoiceMessage (39)"/>
        <s v="VoiceMessage (4)"/>
        <s v="VoiceMessage (40)"/>
        <s v="VoiceMessage (41)"/>
        <s v="VoiceMessage (42)"/>
        <s v="VoiceMessage (43)"/>
        <s v="VoiceMessage (44)"/>
        <s v="VoiceMessage (45)"/>
        <s v="VoiceMessage (46)"/>
        <s v="VoiceMessage (47)"/>
        <s v="VoiceMessage (48)"/>
        <s v="VoiceMessage (49)"/>
        <s v="VoiceMessage (5)"/>
        <s v="VoiceMessage (50)"/>
        <s v="VoiceMessage (51)"/>
        <s v="VoiceMessage (52)"/>
        <s v="VoiceMessage (53)"/>
        <s v="VoiceMessage (54)"/>
        <s v="VoiceMessage (55)"/>
        <s v="VoiceMessage (56)"/>
        <s v="VoiceMessage (57)"/>
        <s v="VoiceMessage (58)"/>
        <s v="VoiceMessage (59)"/>
        <s v="VoiceMessage (6)"/>
        <s v="VoiceMessage (60)"/>
        <s v="VoiceMessage (61)"/>
        <s v="VoiceMessage (62)"/>
        <s v="VoiceMessage (63)"/>
        <s v="VoiceMessage (64)"/>
        <s v="VoiceMessage (65)"/>
        <s v="VoiceMessage (66)"/>
        <s v="VoiceMessage (67)"/>
        <s v="VoiceMessage (68)"/>
        <s v="VoiceMessage (69)"/>
        <s v="VoiceMessage (7)"/>
        <s v="VoiceMessage (70)"/>
        <s v="VoiceMessage (71)"/>
        <s v="VoiceMessage (72)"/>
        <s v="VoiceMessage (73)"/>
        <s v="VoiceMessage (74)"/>
        <s v="VoiceMessage (75)"/>
        <s v="VoiceMessage (76)"/>
        <s v="VoiceMessage (77)"/>
        <s v="VoiceMessage (78)"/>
        <s v="VoiceMessage (79)"/>
        <s v="VoiceMessage (8)"/>
        <s v="VoiceMessage (80)"/>
        <s v="VoiceMessage (81)"/>
        <s v="VoiceMessage (82)"/>
        <s v="VoiceMessage (83)"/>
        <s v="VoiceMessage (84)"/>
        <s v="VoiceMessage (85)"/>
        <s v="VoiceMessage (86)"/>
        <s v="VoiceMessage (87)"/>
        <s v="VoiceMessage (88)"/>
        <s v="VoiceMessage (89)"/>
        <s v="VoiceMessage (9)"/>
        <s v="VoiceMessage (90)"/>
        <s v="VoiceMessage (91)"/>
        <s v="VoiceMessage (92)"/>
        <s v="VoiceMessage (93)"/>
        <s v="VoiceMessage (94)"/>
        <s v="VoiceMessage (95)"/>
        <s v="VoiceMessage (96)"/>
        <s v="VoiceMessage (97)"/>
        <s v="VoiceMessage (98)"/>
        <s v="VoiceMessage (99)"/>
        <m/>
      </sharedItems>
    </cacheField>
    <cacheField name="otter timestamp" numFmtId="0">
      <sharedItems containsString="0" containsBlank="1" containsNumber="1" minValue="0" maxValue="2.49027777777778" count="504">
        <n v="0"/>
        <n v="0.0319444444444444"/>
        <n v="0.0402777777777778"/>
        <n v="0.0420949074074074"/>
        <n v="0.0422337962962963"/>
        <n v="0.0427199074074074"/>
        <n v="0.0434722222222222"/>
        <n v="0.0440393518518519"/>
        <n v="0.0440856481481482"/>
        <n v="0.0446180555555556"/>
        <n v="0.0446643518518519"/>
        <n v="0.0450578703703704"/>
        <n v="0.0456712962962963"/>
        <n v="0.0457638888888889"/>
        <n v="0.0459953703703704"/>
        <n v="0.0462962962962963"/>
        <n v="0.0466666666666667"/>
        <n v="0.0471064814814815"/>
        <n v="0.0472222222222222"/>
        <n v="0.047974537037037"/>
        <n v="0.0479861111111111"/>
        <n v="0.0486111111111111"/>
        <n v="0.0489351851851852"/>
        <n v="0.0491550925925926"/>
        <n v="0.0495486111111111"/>
        <n v="0.0496990740740741"/>
        <n v="0.0498726851851852"/>
        <n v="0.05"/>
        <n v="0.05125"/>
        <n v="0.0513310185185185"/>
        <n v="0.051712962962963"/>
        <n v="0.052037037037037"/>
        <n v="0.0526157407407407"/>
        <n v="0.0527199074074074"/>
        <n v="0.0528587962962963"/>
        <n v="0.0531365740740741"/>
        <n v="0.0531712962962963"/>
        <n v="0.0534837962962963"/>
        <n v="0.053599537037037"/>
        <n v="0.0541203703703704"/>
        <n v="0.0542013888888889"/>
        <n v="0.0544791666666667"/>
        <n v="0.0546064814814815"/>
        <n v="0.0551851851851852"/>
        <n v="0.0557291666666667"/>
        <n v="0.055775462962963"/>
        <n v="0.0560300925925926"/>
        <n v="0.0562268518518519"/>
        <n v="0.0567476851851852"/>
        <n v="0.0568634259259259"/>
        <n v="0.057349537037037"/>
        <n v="0.0573611111111111"/>
        <n v="0.0575"/>
        <n v="0.0586342592592593"/>
        <n v="0.0587384259259259"/>
        <n v="0.0592824074074074"/>
        <n v="0.0593171296296296"/>
        <n v="0.060150462962963"/>
        <n v="0.0603356481481482"/>
        <n v="0.0605324074074074"/>
        <n v="0.06125"/>
        <n v="0.0612615740740741"/>
        <n v="0.0616550925925926"/>
        <n v="0.0619212962962963"/>
        <n v="0.062025462962963"/>
        <n v="0.0621064814814815"/>
        <n v="0.0624189814814815"/>
        <n v="0.0628240740740741"/>
        <n v="0.0631597222222222"/>
        <n v="0.0636805555555556"/>
        <n v="0.0641550925925926"/>
        <n v="0.0645023148148148"/>
        <n v="0.0652314814814815"/>
        <n v="0.0655324074074074"/>
        <n v="0.0658564814814815"/>
        <n v="0.0662268518518519"/>
        <n v="0.0662731481481482"/>
        <n v="0.0669560185185185"/>
        <n v="0.0672685185185185"/>
        <n v="0.0674189814814815"/>
        <n v="0.067662037037037"/>
        <n v="0.0680092592592593"/>
        <n v="0.0681365740740741"/>
        <n v="0.0693865740740741"/>
        <n v="0.0693981481481482"/>
        <n v="0.0697106481481482"/>
        <n v="0.0698032407407407"/>
        <n v="0.0699421296296296"/>
        <n v="0.0701620370370371"/>
        <n v="0.0704282407407407"/>
        <n v="0.0707175925925926"/>
        <n v="0.070775462962963"/>
        <n v="0.0714930555555556"/>
        <n v="0.0716782407407408"/>
        <n v="0.0718634259259259"/>
        <n v="0.0720138888888889"/>
        <n v="0.072349537037037"/>
        <n v="0.0724074074074074"/>
        <n v="0.0730787037037037"/>
        <n v="0.0734953703703704"/>
        <n v="0.0735300925925926"/>
        <n v="0.0738541666666667"/>
        <n v="0.0743171296296296"/>
        <n v="0.0746759259259259"/>
        <n v="0.0748263888888889"/>
        <n v="0.0754513888888889"/>
        <n v="0.0756944444444444"/>
        <n v="0.076087962962963"/>
        <n v="0.0761689814814815"/>
        <n v="0.0765393518518519"/>
        <n v="0.0767013888888889"/>
        <n v="0.0773611111111111"/>
        <n v="0.0775115740740741"/>
        <n v="0.0779745370370371"/>
        <n v="0.0782175925925926"/>
        <n v="0.0785069444444445"/>
        <n v="0.0787268518518519"/>
        <n v="0.078912037037037"/>
        <n v="0.0793287037037037"/>
        <n v="0.0794444444444444"/>
        <n v="0.0796296296296296"/>
        <n v="0.0805671296296296"/>
        <n v="0.0806018518518519"/>
        <n v="0.0806712962962963"/>
        <n v="0.0814814814814815"/>
        <n v="0.0819675925925926"/>
        <n v="0.0824768518518519"/>
        <n v="0.0825462962962963"/>
        <n v="0.0829166666666667"/>
        <n v="0.0832060185185185"/>
        <n v="0.0832291666666667"/>
        <n v="0.0833333333333333"/>
        <n v="0.0834606481481482"/>
        <n v="0.0839467592592593"/>
        <n v="0.0844675925925926"/>
        <n v="0.0845138888888889"/>
        <n v="0.0848032407407407"/>
        <n v="0.084837962962963"/>
        <n v="0.0849768518518519"/>
        <n v="0.0854513888888889"/>
        <n v="0.0855787037037037"/>
        <n v="0.0863773148148148"/>
        <n v="0.0867708333333334"/>
        <n v="0.0869791666666667"/>
        <n v="0.087025462962963"/>
        <n v="0.0873148148148148"/>
        <n v="0.0881712962962963"/>
        <n v="0.0882986111111111"/>
        <n v="0.0883333333333333"/>
        <n v="0.0889699074074074"/>
        <n v="0.0893634259259259"/>
        <n v="0.0899074074074074"/>
        <n v="0.09"/>
        <n v="0.0901041666666667"/>
        <n v="0.0903240740740741"/>
        <n v="0.0905092592592593"/>
        <n v="0.0907523148148148"/>
        <n v="0.0918171296296296"/>
        <n v="0.0919444444444444"/>
        <n v="0.0931134259259259"/>
        <n v="0.0931944444444444"/>
        <n v="0.0936342592592593"/>
        <n v="0.0940046296296296"/>
        <n v="0.0947337962962963"/>
        <n v="0.0950810185185185"/>
        <n v="0.0952083333333334"/>
        <n v="0.0957407407407407"/>
        <n v="0.0960995370370371"/>
        <n v="0.0964236111111111"/>
        <n v="0.0964930555555556"/>
        <n v="0.0972222222222222"/>
        <n v="0.0972453703703704"/>
        <n v="0.0977199074074074"/>
        <n v="0.0978009259259259"/>
        <n v="0.098599537037037"/>
        <n v="0.0988194444444444"/>
        <n v="0.0989467592592593"/>
        <n v="0.0992361111111111"/>
        <n v="0.0994097222222222"/>
        <n v="0.099849537037037"/>
        <n v="0.0998958333333334"/>
        <n v="0.100127314814815"/>
        <n v="0.100914351851852"/>
        <n v="0.101006944444444"/>
        <n v="0.101493055555556"/>
        <n v="0.101724537037037"/>
        <n v="0.101828703703704"/>
        <n v="0.102430555555556"/>
        <n v="0.102662037037037"/>
        <n v="0.102696759259259"/>
        <n v="0.103136574074074"/>
        <n v="0.103333333333333"/>
        <n v="0.103634259259259"/>
        <n v="0.104328703703704"/>
        <n v="0.104664351851852"/>
        <n v="0.104768518518519"/>
        <n v="0.105601851851852"/>
        <n v="0.106030092592593"/>
        <n v="0.106759259259259"/>
        <n v="0.107199074074074"/>
        <n v="0.107789351851852"/>
        <n v="0.108125"/>
        <n v="0.108344907407407"/>
        <n v="0.108935185185185"/>
        <n v="0.109097222222222"/>
        <n v="0.109594907407407"/>
        <n v="0.109861111111111"/>
        <n v="0.110243055555556"/>
        <n v="0.110729166666667"/>
        <n v="0.111053240740741"/>
        <n v="0.111226851851852"/>
        <n v="0.111319444444444"/>
        <n v="0.111435185185185"/>
        <n v="0.111782407407407"/>
        <n v="0.112222222222222"/>
        <n v="0.112511574074074"/>
        <n v="0.112951388888889"/>
        <n v="0.113425925925926"/>
        <n v="0.113726851851852"/>
        <n v="0.11380787037037"/>
        <n v="0.114444444444444"/>
        <n v="0.114548611111111"/>
        <n v="0.115243055555556"/>
        <n v="0.115416666666667"/>
        <n v="0.11568287037037"/>
        <n v="0.116296296296296"/>
        <n v="0.116365740740741"/>
        <n v="0.116967592592593"/>
        <n v="0.117291666666667"/>
        <n v="0.117615740740741"/>
        <n v="0.118148148148148"/>
        <n v="0.118506944444444"/>
        <n v="0.118553240740741"/>
        <n v="0.11875"/>
        <n v="0.119097222222222"/>
        <n v="0.119375"/>
        <n v="0.119537037037037"/>
        <n v="0.120069444444444"/>
        <n v="0.120104166666667"/>
        <n v="0.120347222222222"/>
        <n v="0.120810185185185"/>
        <n v="0.121006944444444"/>
        <n v="0.12150462962963"/>
        <n v="0.122164351851852"/>
        <n v="0.122766203703704"/>
        <n v="0.122881944444444"/>
        <n v="0.123125"/>
        <n v="0.123634259259259"/>
        <n v="0.124189814814815"/>
        <n v="0.124756944444444"/>
        <n v="0.124884259259259"/>
        <n v="0.124965277777778"/>
        <n v="0.12525462962963"/>
        <n v="0.125706018518519"/>
        <n v="0.126122685185185"/>
        <n v="0.126516203703704"/>
        <n v="0.126643518518519"/>
        <n v="0.126840277777778"/>
        <n v="0.127164351851852"/>
        <n v="0.12755787037037"/>
        <n v="0.128032407407407"/>
        <n v="0.128472222222222"/>
        <n v="0.12869212962963"/>
        <n v="0.128831018518519"/>
        <n v="0.129212962962963"/>
        <n v="0.129513888888889"/>
        <n v="0.129965277777778"/>
        <n v="0.130393518518519"/>
        <n v="0.130543981481482"/>
        <n v="0.131747685185185"/>
        <n v="0.131909722222222"/>
        <n v="0.1325"/>
        <n v="0.132847222222222"/>
        <n v="0.133483796296296"/>
        <n v="0.134224537037037"/>
        <n v="0.134340277777778"/>
        <n v="0.134780092592593"/>
        <n v="0.135069444444444"/>
        <n v="0.135405092592593"/>
        <n v="0.135601851851852"/>
        <n v="0.135856481481481"/>
        <n v="0.136168981481481"/>
        <n v="0.136770833333333"/>
        <n v="0.137025462962963"/>
        <n v="0.137650462962963"/>
        <n v="0.137962962962963"/>
        <n v="0.138090277777778"/>
        <n v="0.138148148148148"/>
        <n v="0.138449074074074"/>
        <n v="0.138726851851852"/>
        <n v="0.1390625"/>
        <n v="0.139456018518519"/>
        <n v="0.140219907407407"/>
        <n v="0.140520833333333"/>
        <n v="0.14056712962963"/>
        <n v="0.140775462962963"/>
        <n v="0.141157407407407"/>
        <n v="0.141458333333333"/>
        <n v="0.141550925925926"/>
        <n v="0.141805555555556"/>
        <n v="0.1421875"/>
        <n v="0.142743055555556"/>
        <n v="0.142847222222222"/>
        <n v="0.142928240740741"/>
        <n v="0.143159722222222"/>
        <n v="0.143333333333333"/>
        <n v="0.143472222222222"/>
        <n v="0.143703703703704"/>
        <n v="0.143842592592593"/>
        <n v="0.14431712962963"/>
        <n v="0.144571759259259"/>
        <n v="0.14494212962963"/>
        <n v="0.1459375"/>
        <n v="0.146157407407407"/>
        <n v="0.14630787037037"/>
        <n v="0.146400462962963"/>
        <n v="0.146759259259259"/>
        <n v="0.147118055555556"/>
        <n v="0.147581018518519"/>
        <n v="0.147685185185185"/>
        <n v="0.147974537037037"/>
        <n v="0.147986111111111"/>
        <n v="0.148321759259259"/>
        <n v="0.14900462962963"/>
        <n v="0.149108796296296"/>
        <n v="0.149502314814815"/>
        <n v="0.149675925925926"/>
        <n v="0.149976851851852"/>
        <n v="0.150266203703704"/>
        <n v="0.150590277777778"/>
        <n v="0.150891203703704"/>
        <n v="0.151898148148148"/>
        <n v="0.152164351851852"/>
        <n v="0.152233796296296"/>
        <n v="0.152546296296296"/>
        <n v="0.152592592592593"/>
        <n v="0.152893518518518"/>
        <n v="0.153136574074074"/>
        <n v="0.153148148148148"/>
        <n v="0.153344907407407"/>
        <n v="0.153587962962963"/>
        <n v="0.153773148148148"/>
        <n v="0.1540625"/>
        <n v="0.154293981481481"/>
        <n v="0.15462962962963"/>
        <n v="0.154953703703704"/>
        <n v="0.154976851851852"/>
        <n v="0.155231481481482"/>
        <n v="0.155416666666667"/>
        <n v="0.155462962962963"/>
        <n v="0.155636574074074"/>
        <n v="0.156076388888889"/>
        <n v="0.15625"/>
        <n v="0.156574074074074"/>
        <n v="0.15681712962963"/>
        <n v="0.156875"/>
        <n v="0.157106481481481"/>
        <n v="0.1571875"/>
        <n v="0.157523148148148"/>
        <n v="0.157604166666667"/>
        <n v="0.157858796296296"/>
        <n v="0.158090277777778"/>
        <n v="0.158368055555556"/>
        <n v="0.158553240740741"/>
        <n v="0.158645833333333"/>
        <n v="0.159027777777778"/>
        <n v="0.159155092592593"/>
        <n v="0.159560185185185"/>
        <n v="0.159791666666667"/>
        <n v="0.160092592592593"/>
        <n v="0.160358796296296"/>
        <n v="0.160381944444444"/>
        <n v="0.160740740740741"/>
        <n v="0.160983796296296"/>
        <n v="0.16125"/>
        <n v="0.161527777777778"/>
        <n v="0.161574074074074"/>
        <n v="0.161793981481482"/>
        <n v="0.162060185185185"/>
        <n v="0.1621875"/>
        <n v="0.162337962962963"/>
        <n v="0.162881944444444"/>
        <n v="0.163136574074074"/>
        <n v="0.16337962962963"/>
        <n v="0.163796296296296"/>
        <n v="0.163946759259259"/>
        <n v="0.164131944444444"/>
        <n v="0.164618055555556"/>
        <n v="0.164907407407407"/>
        <n v="0.177777777777778"/>
        <n v="0.215972222222222"/>
        <n v="0.258333333333333"/>
        <n v="0.28125"/>
        <n v="0.294444444444444"/>
        <n v="0.315972222222222"/>
        <n v="0.329861111111111"/>
        <n v="0.34375"/>
        <n v="0.35625"/>
        <n v="0.361805555555556"/>
        <n v="0.371527777777778"/>
        <n v="0.397916666666667"/>
        <n v="0.400694444444444"/>
        <n v="0.45"/>
        <n v="0.453472222222222"/>
        <n v="0.485416666666667"/>
        <n v="0.535416666666667"/>
        <n v="0.568055555555556"/>
        <n v="0.604166666666667"/>
        <n v="0.613888888888889"/>
        <n v="0.618055555555556"/>
        <n v="0.634027777777778"/>
        <n v="0.635416666666667"/>
        <n v="0.683333333333333"/>
        <n v="0.694444444444444"/>
        <n v="0.755555555555556"/>
        <n v="0.772916666666667"/>
        <n v="0.782638888888889"/>
        <n v="0.802083333333333"/>
        <n v="0.804166666666667"/>
        <n v="0.810416666666667"/>
        <n v="0.831944444444444"/>
        <n v="0.838888888888889"/>
        <n v="0.888194444444444"/>
        <n v="0.890277777777778"/>
        <n v="0.915972222222222"/>
        <n v="0.920833333333333"/>
        <n v="0.9375"/>
        <n v="0.941666666666667"/>
        <n v="0.959722222222222"/>
        <n v="0.976388888888889"/>
        <n v="0.982638888888889"/>
        <n v="1.00416666666667"/>
        <n v="1.04305555555556"/>
        <n v="1.04444444444444"/>
        <n v="1.09236111111111"/>
        <n v="1.10208333333333"/>
        <n v="1.11388888888889"/>
        <n v="1.11527777777778"/>
        <n v="1.12222222222222"/>
        <n v="1.12430555555556"/>
        <n v="1.16388888888889"/>
        <n v="1.17083333333333"/>
        <n v="1.2125"/>
        <n v="1.24652777777778"/>
        <n v="1.25"/>
        <n v="1.3125"/>
        <n v="1.33333333333333"/>
        <n v="1.39513888888889"/>
        <n v="1.39583333333333"/>
        <n v="1.40694444444444"/>
        <n v="1.47569444444444"/>
        <n v="1.47847222222222"/>
        <n v="1.5"/>
        <n v="1.55277777777778"/>
        <n v="1.56319444444444"/>
        <n v="1.56805555555556"/>
        <n v="1.59444444444444"/>
        <n v="1.61666666666667"/>
        <n v="1.63472222222222"/>
        <n v="1.66458333333333"/>
        <n v="1.67569444444444"/>
        <n v="1.67777777777778"/>
        <n v="1.71597222222222"/>
        <n v="1.73194444444444"/>
        <n v="1.77013888888889"/>
        <n v="1.79513888888889"/>
        <n v="1.81597222222222"/>
        <n v="1.82013888888889"/>
        <n v="1.85"/>
        <n v="1.85902777777778"/>
        <n v="1.87222222222222"/>
        <n v="1.89444444444444"/>
        <n v="1.92777777777778"/>
        <n v="1.95833333333333"/>
        <n v="1.97708333333333"/>
        <n v="2.00138888888889"/>
        <n v="2.02083333333333"/>
        <n v="2.03819444444444"/>
        <n v="2.05625"/>
        <n v="2.08333333333333"/>
        <n v="2.09513888888889"/>
        <n v="2.12152777777778"/>
        <n v="2.15347222222222"/>
        <n v="2.18611111111111"/>
        <n v="2.20555555555556"/>
        <n v="2.20763888888889"/>
        <n v="2.23333333333333"/>
        <n v="2.25"/>
        <n v="2.25486111111111"/>
        <n v="2.27152777777778"/>
        <n v="2.27916666666667"/>
        <n v="2.29027777777778"/>
        <n v="2.29652777777778"/>
        <n v="2.30555555555556"/>
        <n v="2.3375"/>
        <n v="2.34305555555556"/>
        <n v="2.37569444444444"/>
        <n v="2.39583333333333"/>
        <n v="2.39930555555556"/>
        <n v="2.41597222222222"/>
        <n v="2.44166666666667"/>
        <n v="2.48402777777778"/>
        <n v="2.49027777777778"/>
        <m/>
      </sharedItems>
    </cacheField>
    <cacheField name="entered by" numFmtId="0">
      <sharedItems containsBlank="1" count="3">
        <s v="john"/>
        <s v="Kyle"/>
        <m/>
      </sharedItems>
    </cacheField>
    <cacheField name="caller" numFmtId="0">
      <sharedItems containsBlank="1" count="42">
        <s v="Alison Dixon"/>
        <s v="Allison Ellens"/>
        <s v="Amanda Coleman"/>
        <s v="Anne Shunova"/>
        <s v="Beth Hornsby"/>
        <s v="Christian Schwartz"/>
        <s v="David Johnson"/>
        <s v="Dorothy Gatewood"/>
        <s v="Ellen Whitney"/>
        <s v="Eric Shumwell"/>
        <s v="Gayle McLean"/>
        <s v="Gianelli Presley"/>
        <s v="Heather Edminston"/>
        <s v="Holly Sims"/>
        <s v="January Howard"/>
        <s v="Jason Huddleston"/>
        <s v="John Siler"/>
        <s v="John Smith"/>
        <s v="Kristin Stockdale"/>
        <s v="Lindsay Value"/>
        <s v="Lisa Garvin"/>
        <s v="Lisa Knock"/>
        <s v="Lisa Sandusky"/>
        <s v="Margaret Scholtes"/>
        <s v="Margo Berry"/>
        <s v="Melissa Miske"/>
        <s v="Michael McBride"/>
        <s v="Molly Weddington"/>
        <s v="Nancy Drummond"/>
        <s v="Olga Rose"/>
        <s v="Pamela Waller"/>
        <s v="Patricia Allman"/>
        <s v="Patrick Holder"/>
        <s v="Patrick Pickens"/>
        <s v="Robert Davis"/>
        <s v="Rosa Ramsay"/>
        <s v="Sandra"/>
        <s v="Sharon Brady"/>
        <s v="Stacy Scott Shelton"/>
        <s v="Tom Rawls"/>
        <s v="Wendy Bullet"/>
        <m/>
      </sharedItems>
    </cacheField>
    <cacheField name="county" numFmtId="0">
      <sharedItems containsBlank="1" count="2">
        <s v="Fulton"/>
        <m/>
      </sharedItems>
    </cacheField>
    <cacheField name="city" numFmtId="0">
      <sharedItems containsBlank="1" count="3">
        <s v="Atanta"/>
        <s v="Atlanta"/>
        <m/>
      </sharedItems>
    </cacheField>
    <cacheField name="neighborhood" numFmtId="0">
      <sharedItems containsBlank="1" count="25">
        <s v="Ansley Park"/>
        <s v="Boulder Park"/>
        <s v="Brookhaven"/>
        <s v="Buckhead"/>
        <s v="Buckhead/Brookhaven"/>
        <s v="Chalet-Peyton"/>
        <s v="Chastain Park"/>
        <s v="Garden Hills"/>
        <s v="High Point"/>
        <s v="Midtown"/>
        <s v="Morningside"/>
        <s v="Northwest"/>
        <s v="Old Fourth Ward"/>
        <s v="Paces"/>
        <s v="Peachtree Hills"/>
        <s v="Peachtree Park"/>
        <s v="Pine Hills, Buckhead"/>
        <s v="South River Gardens"/>
        <s v="Southeast Buckhead"/>
        <s v="Southwest"/>
        <s v="Sweet Auburn"/>
        <s v="Westside"/>
        <s v="Westwood"/>
        <s v="Westwood Terrace"/>
        <m/>
      </sharedItems>
    </cacheField>
    <cacheField name="district" numFmtId="0">
      <sharedItems containsString="0" containsBlank="1" containsNumber="1" containsInteger="1" minValue="1" maxValue="12" count="11">
        <n v="1"/>
        <n v="2"/>
        <n v="3"/>
        <n v="5"/>
        <n v="6"/>
        <n v="7"/>
        <n v="8"/>
        <n v="9"/>
        <n v="11"/>
        <n v="12"/>
        <m/>
      </sharedItems>
    </cacheField>
    <cacheField name="CM" numFmtId="0">
      <sharedItems containsBlank="1" count="4">
        <s v="Hillis"/>
        <s v="Ide"/>
        <s v="Matzigkeit"/>
        <m/>
      </sharedItems>
    </cacheField>
    <cacheField name="zone" numFmtId="0">
      <sharedItems containsString="0" containsBlank="1" containsNumber="1" containsInteger="1" minValue="1" maxValue="6" count="6">
        <n v="1"/>
        <n v="2"/>
        <n v="4"/>
        <n v="5"/>
        <n v="6"/>
        <m/>
      </sharedItems>
    </cacheField>
    <cacheField name="NPU" numFmtId="0">
      <sharedItems containsBlank="1" count="2">
        <s v="Z"/>
        <m/>
      </sharedItems>
    </cacheField>
    <cacheField name="ZIP" numFmtId="0">
      <sharedItems containsString="0" containsBlank="1" containsNumber="1" containsInteger="1" minValue="30304" maxValue="30327" count="8">
        <n v="30304"/>
        <n v="30305"/>
        <n v="30306"/>
        <n v="30307"/>
        <n v="30315"/>
        <n v="30319"/>
        <n v="30327"/>
        <m/>
      </sharedItems>
    </cacheField>
    <cacheField name="address" numFmtId="0">
      <sharedItems containsBlank="1" count="18">
        <s v="8th Street"/>
        <s v="Andrews Drive"/>
        <s v="Bohler Court NW"/>
        <s v="Club Valley Drive"/>
        <s v="East Wood Valley Road"/>
        <s v="Lakehaven Drive NE"/>
        <s v="Laurel Drive"/>
        <s v="Manor Ridge Drive"/>
        <s v="Marne Drive"/>
        <s v="Normandy Drive"/>
        <s v="Park Road SE"/>
        <s v="Peachtree Battle Avenue NW"/>
        <s v="Peachtree Battle Circle"/>
        <s v="Pharr Road"/>
        <s v="Putnam Drive"/>
        <s v="Tuxedo Road"/>
        <s v="West Conway"/>
        <m/>
      </sharedItems>
    </cacheField>
    <cacheField name="Atlanta" numFmtId="0">
      <sharedItems containsString="0" containsBlank="1" containsNumber="1" containsInteger="1" minValue="1" maxValue="1" count="2">
        <n v="1"/>
        <m/>
      </sharedItems>
    </cacheField>
    <cacheField name="other" numFmtId="0">
      <sharedItems containsBlank="1" count="32">
        <s v="&quot;drive through Atlanta&quot;"/>
        <s v="&quot;just south of Atlanta&quot;"/>
        <s v="around Atlanta"/>
        <s v="Atlanta area"/>
        <s v="Brookhaven"/>
        <s v="Buford"/>
        <s v="Chicago"/>
        <s v="Columbus"/>
        <s v="Does business in Atlanta"/>
        <s v="Does not live in Atlanta"/>
        <s v="Former resident"/>
        <s v="Georgia"/>
        <s v="Georgia not atlanta"/>
        <s v="Georgia, not Atlanta"/>
        <s v="Georgia, not far from Atlanta"/>
        <s v="Henry County"/>
        <s v="Lived in Atlanta, no more"/>
        <s v="Loganville"/>
        <s v="Monroe"/>
        <s v="Not Atlanta"/>
        <s v="not atlanta citizen"/>
        <s v="outside Atlanta"/>
        <s v="parent of GSU student"/>
        <s v="Pennsylvania"/>
        <s v="Roswell"/>
        <s v="suburbs"/>
        <s v="travels to Atlanta"/>
        <s v="US citizen"/>
        <s v="Vidalia, Georgia"/>
        <s v="Washington, DC"/>
        <s v="Work in Atlanta"/>
        <m/>
      </sharedItems>
    </cacheField>
    <cacheField name="topic" numFmtId="0">
      <sharedItems containsBlank="1" count="9">
        <s v="airport"/>
        <s v="curfew"/>
        <s v="HOPWA"/>
        <s v="NotifyATL"/>
        <s v="police"/>
        <s v="resignation"/>
        <s v="towing"/>
        <s v="trash"/>
        <m/>
      </sharedItems>
    </cacheField>
    <cacheField name="intent" numFmtId="0">
      <sharedItems containsBlank="1" count="4">
        <s v="Defund Police (Amend Budget)"/>
        <s v="For Police (Support Budget)"/>
        <s v="Other"/>
        <m/>
      </sharedItems>
    </cacheField>
    <cacheField name="full text" numFmtId="0">
      <sharedItems containsBlank="1" count="510" longText="1">
        <s v=". Take the other direction He can't do it don't put in your drive. Time. ship the game. One you can hit me (this is a butt-dial with background conversation. -editor)"/>
        <s v="Amy Dickie district seven. I'm calling to ask you not to be influenced by mob rule. Us Council have already voted on defunding and it did not pass. Thank goodness. The funding is not the answer. We are not buying into your semantics of just shifting money or holding it. We do not buy into this explanation of holding City Council and the mayor are responsible. If that's really what you're trying to do, then take a portion of your salary and the mayor salary and hold them instead of the APD salary that we worked so very, very hard to pass in 2018, we looked at the Mercer study and came down and spoke to you on on an often basis to try to push this through. All of you supported this bill to push the legislation to push through funding our APD. According to what Mercer said was appropriate. We still have less than 800 APD officers and now you want to defund in 28 days, we have seen an increase in murders by 133% shooting 104% up to hundred percent since last year. This is what is going to happen if you defund. I hold city council partly responsible for this. Those of you who went on social media and demonize the APD along with the mayor or for APD not showing up and causing the rest of the crime to look like it's going down. It's because they're not out there making traffic arrest warrant arrest, but we all know crime is up. vote no to defunding the police."/>
        <s v="And I'm Timothy shit and I wanted to call because I have things where they're talking about defunding the police department in Atlanta. There's already a major issue with morale there. So the concept of defunding the police department is completely I don't even know how to this just completely ignorant. So if you want that city to be written the cram, that's your best option. Otherwise, I think you probably want to add more money to the police. apartment and try to inspire the officers to stay there and work."/>
        <s v="and nation in both ways, police departments (quality very bad but audible enough to recognize script from Georgia Latino Alliance for Human Rights -editor)"/>
        <s v="are you doing mailbox? My name is Simon cook at the airport I've been there for five years. I was losing my healthcare insurance right now means I have to make sacrifices. And these are my health care, all my bills. And once this $600 a week is unlimited you have sacrifice and we are so you will be posted mega talk about it and then at work just saying. Thank you once again. I like"/>
        <s v="Atlanta city council members, I am calling in support of the Atlanta police force and funding them appropriately. I want to thank the eight members of council who voted yes to continue to fund the department because it speaks to your integrity and promise to keep your word. I especially want to thank Councilmember bond, you really were wonderful in your support of police officers. I urge and implore the city council members to also familiarize yourself with the rigorous training that officers go through. In doing this I urge you to go on a ride along with different officers in different shifts and different zones. Take the time to see how many calls an officer respond to you in one hour. In addition to that, I urge you to go through the use of force simulator and document your own results so that we as the public can see how you yourself react to split second decisions. It is mind boggling to me how Councilmember brown feels that he the youngest, most inexperienced, and also the loudest member of council feels that he represents so many people in Atlanta, when data clearly shows that he only received 500 votes in a city of 500,000 people. We need wisdom, not emotional inexperience, Mr. Brown. defunding police will increase crime. It already has. From May 31 to June 20 75 people have been shot in the city of Atlanta last year during this exact time span. There were 35 if this isn't a wake up call that we need police then I don't know what it is. Thank you."/>
        <s v="Betty Hightower, please do not call the police budget. Thank you."/>
        <s v="Camera Gaskin. I am just curious how anyone in their right mind would consider defunding the police as hard as the Police have to work on crime in cities. It is so disgusting to me as a US citizen that you would even consider this. Thank you Goodbye."/>
        <s v="can ask them afternoon. My name is Felicia machine. I work in the Put as a cook no I don't have any health care. I'm confused and I'm afraid I don't know what to do. But I'd like to actually assistand standing up Chinese companies we need our healthcare. There's so many of us that are a whole lot worse off shape denier. And I don't even know how to make without their health care, some on dialysis, some are chemo. Some has sickle cell. Holiday gonna even maintain"/>
        <s v="Carolyn crew. Please do not cut the city police budget. Thank you."/>
        <s v="Carolyn Nichols calling in support of funding the police department. Thank you. From staff regarding"/>
        <s v="David Wilson to not do The police department about retired business owner I got plenty of business and more commentary on this city is in disarray right now. And if you guys do there, it will be the final nail in the coffin of this one great city. So use your common sense the ones y'all do have some and other ones need to find another job because this is at a high end and ridiculous data rights saying Leo responsible adult for your children if anytime. Thank you."/>
        <s v="Dear council members, my name is Ellen Whitney and I live in the city of Atlanta. Please continue to fund our police departments. I support funding the police as well as funding police reform. Thank you."/>
        <s v="Donna Gabler. I am calling to say that defending the police Department has not worked in other states. It's not going to work here. all it's going to do is cause more and more damage and more lives lost to how many more kids do we have to bury for you to get it? Thanks."/>
        <s v="Donna Haley 678616527 define Mayor bottoms she has absolutely lost her mind. Get somebody in there that is going to be for this country and do what needs to be done. Do not be find the place. That will be absolutely horrible. Define bottoms."/>
        <s v="Dorothy Gatewood, Chastain Park. Please, you should not defund the police. We need to help our community out, not destroy it."/>
        <s v="Dorothy Gatwood. I do not believe that you should defund the police. We need our safety and this should not happen. Please, please keep the police. We need the funds for the police. Thank you."/>
        <s v="Dr. Marion Stafford, taxpayers city of Atlanta supports a council members who stood in support of our law enforcement. Any changes may need to be done. After extensive studies, and a thorough discussion has been completed, these last minute decisions are unwise and will have many bad effects. Defining defunding the police will decrease our public safety, safety, decreased property values, and and businesses will leave the city and your tax base will be altered. Unfortunately, I firmly believe that we should not do anything to defend and defund the place but should change the way they're doing things without doing that. Thank you."/>
        <s v="First of all, thank you so much for not be funding the police. But there is a rumor going around that you are going to vote again. Tomorrow the sixth to defund The police again. And that is just unbelievable. Consuming. We just had 23 people shot yesterday and it's a continuous murder shooting Atlanta that I pay taxes for. We were already over 400 police down from my understanding of my neighborhood. Why would we want to defund the police when we don't even have enough police. I live in the old Fourth Ward under gunshots every single night. I hear things in old Fourth Ward Park all the time. Our bicycles, our cars get smashed, their bicycles get stolen, our cars get smashed, and they try to rob us on the street. It's ridiculous. The crime that we are facing. I've lived in the old Fourth Ward for 25 years. Until it started to grow. We never had crime like this. And now we have so much crime. We funding the police is not the answer. We actually need more police. When we put police on bicycles on the beltline the crime actually stopped until we start taking them off the beltline. Again, this is ridiculous. Do not defund the police do not cave in to the minority of people that the majority of the people in Atlanta want the police. We think the police do the right thing. Even though there have been a few bad apples. Please do not be from the police. Thank you."/>
        <s v="Following a water main break on a 36 inch transmission main at first Dr. Nw in Hampton Avenue Northwest yesterday, which interrupted service at the Hampton electric pumping station. A boil water advisory was issued out of an abundance of caution for residents and businesses and portions of the city of Atlanta, south of 17th Street NW and with to the flake drive se and the cities of South Fulton Union City, Fairburn and Chattahoochee hills. The issue has been effectively isolated to The localized area of Georgia Tech and repairs to the water main our ongoing service has been restored to all areas, although some customers may be experiencing lower than normal pressures. sampling of the impacted areas was initiated last night and lab results are expected after 7:30pm tonight, the Georgia Environmental Protection Division We'll advise the Department of watershed management when the advisory can be lifted. A map of the impacted service area is available at https colon slash slash Bitly slash three egos. While the system has returned to normal, those in the impacted areas should continue to boil water prior to use or use bottled water until the boil water advisories lifted. If you experienced a low water pressure or a loss of water at your address, but your address is not within the area described, the city recommends you follow the precautionary measures at https colon slash slash YouTube slash w NLM underscore ci all SC if you are still experiencing low pressure where you are without water service, please call for 045460447 for updates, visit our website at Atlanta watershed.org and Instagram at ATL watershed sign up for notify ATL to receive real time updates to your home mobile or business. Phone by text and voice."/>
        <s v="Good afternoon, Mayor bottoms. This is Ashley Williams. I have worked at your Atlanta airport for over nine years. I'm calling because when the $600 federal unemployment money ends on July 31. The first sacrifice that we'll have to make is deciding which essential bill will get paid and which one will not. Mayor bottoms we know you have the power to help us because the city of Atlanta has given millions of dollars of rent relief to the companies at the airport. You are invited to come to a conversation with your airport workers on July 10. Hope to see you there. Thank you and have a great day."/>
        <s v="Good afternoon. My name is Adrian Goodwin. I'm a host at the Atlanta International Airport or a company called HMS. I've been with the airport for about four years now. I like to express my concerns when the $600 federal unemployment ends on July 31. The first sacrifice for me is something simple as a cell phone bill. I'm not quite here in Atlanta. I have a girlfriend as a smarter, working in something simple as my cell phone bill on our groceries for myself. Among other bills that I have to keep on and pay for to keep me going. Miss bottoms, we know you have the power to help us because the city of Atlanta has given millions of dollars for rent relief. Were the companies at the airport and we would like to invite you to come to conversate with us on July 10. Thank you and you have a great day."/>
        <s v="Good afternoon. My name is Kevin Pulford. And I am calling I understand that you guys voted for. And I'm assuming that you guys did not put together a meeting where the public can come in to defund the police. I think this is absolutely ludicrous. To be able to withhold money from the police department, and then somehow trying to figure out how every of the other citizens are going to be protected, I think is absolutely ludicrous. And I'm angry as hell, that you did this vote without going to having a public hearing on it. More importantly, and that you're giving into the people that are riding out there and all that stuff, and not paying attention to the folks that pay attaches to the city."/>
        <s v="Good afternoon. My name is Marilyn Keeley. And I am calling to voice my opposition to be funding the Atlanta police department. I think that is the crazy idea and I am totally against it. I think anyone with any common sense would be totally guessed as well. Again, my name is Marilyn Gilley. I live over in post Peachtree hills apartment complex, which is off of it's between Piedmont and Peachtree Road. My zip code is 30305. My phone number is 770-896-3426. Thank you."/>
        <s v="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end these police men and women they work so hard for us. Thank you so much."/>
        <s v="Good afternoon. This is Jay Ferguson. I live in district three. I'm calling in support of the council members who also support law enforcement. I my thought is that changes to law enforcement and funding for law enforcement should only Be made after a very extensive studies and thoughtful debate and discussions occur as opposed to a very quick decision that's made without proper studies and research conducted. I am very, very concerned that defunding Atlanta's police will decrease public safety, decreased property values for those who live in the impacted area, and would have an adverse impact and effect on businesses in the city as well. Thank you for your consideration of my comments. And Have a good afternoon. Bye."/>
        <s v="Good evening, Atlanta city council members I am calling as a concerned citizen to voice my extreme opposition to the razor sharp Brooks bill that Councilmember Brown has put for defunding The police is the poorest and weakest argument to enact change in our city. The absolute chaos and lack of regard for human life is hugely evident. This July 4 weekend had something like 29 people shot and two people killed, including a beautiful, innocent eight year old girl. I am heartbroken at the thought of the pain and anguish this sweet girl was subjected to in the last minutes of her life. I have a son who will be eight this fall in this thought of him in this position. literally take my breath away. Councilmember Brown, I want you to know that I have seen your social media accounts on Twitter and Instagram. I've received the encouragement and unrest that you have encouraged and you can to you to encourage of the people of Atlanta, I want you to know that I hold you personally accountable for the loss of that sweet little girl. You are fueling division, unrest and anarchy. And then you quote the Bible like it has something to do with the lawlessness and division that you preach. I promise you this. I will do everything in my capacity to see that you never hold the city council seat again. If I have to run myself, I will you and your divisionary tactics disgusts me and they have no place in Atlanta. council members, I urge you to put council vote no to defunding the police and vote no to the ridiculous Rashard Brooks bills. Thank you."/>
        <s v="Good evening. My name is Anthony Tyrone. JOHN. I live in the sweet Auburn area of downtown Atlanta. I've been here for about three years and I'm definitely against defunding the police. I believe that defunding the police is really bad in the sense that it won't provide it Yeah, yeah, just on a sliding scale."/>
        <s v="Good evening. My name is Deb Robinson. I'm a new resident to to give Atlanta I live in high point estates. I have been there about two years now. I have come to love the community and my makers, but I am seriously concerned with the safety that is going on in the area. I drive from out of state two days a week and I come into that area like in the evening. I have had incidents where I had a lady jump on the hood of my car. And that is very concerning for me. As a resident of this area, I would greatly appreciate it if we back law enforcement. I understand there have been issues but I also understand And I have concerns and the law enforcement will deal with those issues. I felt that there are many things we could do to make things better. But defunding law enforcement, what the disaster if you need to reach me I do have an Alabama phone but I do live. As I said in high point of state. My numbers 205-413-0514 Thank you so much. and have a wonderful day."/>
        <s v="Good morning council members, I am calling out of an abundance of caution for the livelihood of Atlanta police officers. It is imperative that you see reason and sense and vote no. To the ratioe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tio Brooksville city is watching"/>
        <s v="Good morning to the city council members. My name is Marie Smith. I'm calling from the south river gardens Community Association. My call is in support of not defe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ined in the police department. Thank you."/>
        <s v="Good morning, my name is Cynthia do heart. Each rack committee passes and I want to urge the council members to please not cook any phones from the police department. I think that further research needs to be done before anything recut from the public face."/>
        <s v="Good morning. Good afternoon. My name is Deborah Fowler, I'm in district day. I want to say that I support the eight council members who stood up in support of our law enforcement. Any changes may need to be done after extensive studies and thoughtful discussions have been completed. Last minute decisions and knee jerk reaction Are unwise and will have many unintended consequences. defunding The police will decrease public safety, decreased property value, take businesses out of the city, dramatically decrease tax basis and dramatically force people that have been paying all these taxes to lead the city of Atlanta. If you take a look around there are already a flight of people with for sale signs up trying to exit the city, which would be disastrous. Please give the district number which is a and I would appreciate the support of all the eight that did support it and more that could and should support it. Thank you very much for your service."/>
        <s v="Good morning. My name is Amber Lattimore writes that in according to the council, cheap mic TV to both days or three share books with all these boys, don't restrict yourself to remain optimistic remain within this. Imagine that you miss when the community wants to wants to participate, we know that it will be a better chance to our community. So I select a date and we'll be having a good"/>
        <s v="Good morning. My name is Carol Safran. I live in Atlanta. My zip code is 300. And I definitely stand with our law enforcement. I stand with the council members voted to give our police officers a well deserved salary raise they deserve and your support. Please do the right thing. God bless. Bye."/>
        <s v="Good morning. My name is Fred Shazam. I live within the city limits. And I would like to speak out in support of the Atlanta police department. I do not think it's wise to defund or reduce funding for the police. I think it makes sense to spend even more money for better training and more qualified officers but to defund the police would lead to more lawlessness, lawlessness. We cannot. Thank you."/>
        <s v="Good morning. My name is Giovanni Serrano, again, I remember of the Latino alliance of human rights class. And today I'm calling to demand that council member Dustin Hilde Ellis, both chairs on the rotor b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
        <s v="Good morning. My name is Giovanni. I am a member of the Georgia law team alliance with Humana Clark. And today I am calling the man that council member power shoots both JSON diverse scrapbooks to which the whole front of the police origin referred to ensure the city policy shot remain our police department. We are calling this the man and us police in this field, just to make sure that we know that you are listening to us demand and they raise your booth bill. Thanks so much and have a good day."/>
        <s v="Good morning. My name is Jerry Hicks and I'm a resident of District 12 NPU Z. I very much support your decision not to the fund that this apartment at will in no way curtail the activities of criminals. But I am trusting that you will put together a plan of action to review current police policy and offer reform that will continue to protect the most of us who are law abiding citizens that the tenant sweep department for safety, while humanely addressing those who break or are suspected of breaking the laws. But the police department itself is an organization that has a history of internal racism and sexism that still seem to persist. My opinion is we need to start with the department leadership to better understand attitude. actions are the complete department before any necessary reform can take place. Thank you."/>
        <s v="Good morning. My name is Kelvin Garvey. And I'm actually a probation officer out in Henry County but my wife, she works at Grady and Fulton County, and I do not agree with different policies have an opportunity to be approved to defund the police or different law enforcement agencies in the city of Atlanta due to her safety. Also a stand with a council members who are fighting the battle to keep our cities Safe not just our city but one of those busiest counties in areas of our city which is Atlanta. also like to say that we need the wisdom and leadership of actual Atlanta Police Department officials, as well as council members. So I do not agree with defund the police. Thank you."/>
        <s v="Good morning. My name is Lisa Garvin and I serve on the advisory board of AID Atlanta, which is one of the largest HOPWA providers in the city. We provide access to stable housing for hundreds of people living with HIV. And as of today, the city of Atlanta as our agency over a half a million dollars for January through April of 2020. We also have not received executed contracts for the 2020 to 2022. Grant year, which were promised to be provided by June. We're hoping that we can either receive our contracts or our executed budget extensions before July 31. In order to avoid a major housing catastrophe for our 150 members. If we did not receive updated contract will be unable to pay rent for our clients on the TBR a program after July 31. We're calling on the city council To ensure that the Department of grants and Community Development at the City of Atlanta reimburses eight Atlanta and all h o w. h o p w A funded agencies for past due invoices and provide contracts or approved extension requests for agencies immediately to avoid homelessness crisis in the city. Eight Atlanta and countless other providers continue to face delays and contracts and payment reimbursements, which is causing significant hardships on the financial stability of our organizations, and constantly threatened service interruption to hundreds of HIV positive people who are in need. The contracting and reimbursement process must once and for all be rectified and improve. The contracting and reimbursement process must be rectified and improved. The needed funds can be used to assist us and our community most at risk for homelessness and poor health outcomes as a result of unstable housing. Thank you. So"/>
        <s v="Good morning. My name is Margaret Smith. I live in Buckhead and Of course I have grave concerns about all this talk about defunding our police department. I absolutely do not support it. I think it's the worst idea ever. And I just wanted to make my voice known. Again, my name is Margaret Smith and I live in Buckhead. My number is 404-429-9113. Thank you."/>
        <s v="Good morning. My name is Shivani Serrano on a volunteer with the volunteer member with a Georgia Latino Lancer human rights class. And I'm calling today to demand that the council member for us to more to both JSON the ratio of books st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
        <s v="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bulges on the ratio, gray sharp Brooksville to have a better future and change for our communities and to make sure that we know that you guys are listening. Thanks so much. Have a good day."/>
        <s v="Good morning. My name is Tracy Oliver, and I'm calling to offer my support for the men and women of the Atlanta police department as well as other police departments who put their lives on the line for us every day. Please do not defend the police department."/>
        <s v="Good morning. My name is Veronica. And I'm calling to demand that Councilmember Natalie must be Archer bound. vote yes, on Rachel Brooks bail, which will hold some of the police budget in reserve to ensure that city does it jobs to reimagine our police department. Thank you."/>
        <s v="Good morning. My name is your demand books, which we'll be putting it in classes today state with customs in this bill. It changed. (quality very bad but audible enough to recognize script from Georgia Latino Alliance for Human Rights -editor)"/>
        <s v="Good morning. My name's Norman Miller. I'm in the eighth district. I understand that you're thinking about defunding the police. If y'all vote to defund the police. People gonna abandon all these condos that are high rise condos being built in the city. property values would go away down, businesses will leave and I don't believe that More conventions will be coming to the city of Atlanta if you do that, all of which means a dramatic reduction in revenues to the city of Atlanta. And so I believe all those things will happen. If there's a vote to defund the police. I think this is a huge mistake, and I hope you all will reconsider the murder or at least postpone the vote and study it further. Thank you for taking my comment."/>
        <s v="Good morning. This is Jennifer Foster. I am calling it to express my opinion against the defunding of the police. I understand that there are issues that need to be resolved within police departments but defunding them is not the way to solve these solutions. If anything, we need more funding for more officers and more training to help them do their jobs more effectively. Thank you."/>
        <s v="Good morning. This is Leah Aldridge. I live in district eight. Now I would like for To thank the council for not defe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
        <s v="Good morning. This is my name is not dialogue. I am a and lastname de I I wanted to make sure that our police is backed all the way we have to have law and order. That is our right also for our citizens. And so we do need a law enforcement. It cannot last be criminal having right the rest of us have also right okay. QI"/>
        <s v="Good morning. This is Sherry bangle. I live in Buckhead and I am calling to ask not to defund the police. They're variable necessary force that we need. Crime will go up. And we pay exorbitant taxes to keep our city safe. And this is unacceptable. Do not be fund the police. Thank you."/>
        <s v="Good morning. Today is July the My name is Bill Chapman and I live in loganville, Georgia. I am leaving this voicemail in opposition to the proposition of defunding the Atlanta police. The police put their lives on the line every single night to protect the citizenry. If this proposition goes forward, I will never enter the city of Atlanta city limits ever again. That means I will never come downtown to spend money when I cannot be assured that there is an adequate police force to protect my safety and to ensure my safety. I believe that this is a sentiment that is held by many of the people that live in the state of Georgia that enjoy coming to downtown Atlanta to see All of the wonderful things that are downtown including the high Museum of Art, CNN Center, and many of the hotels and restaurants that are downtown. I urge you to vote no. On this proposal to defund the police. Thank you."/>
        <s v="Hello, Councilman. I am Blanche Holmes. I am a city of Atlanta employee. I'm calling because I think it would be a very drastic move to defund the police department. Yes, a lot of mistakes have been made on both the police as well as the civilians. But overall, we have some very good professional, God fearing police officers. Please think hard and long. If you choose to default on the phone, the police department at this time because it will have long difficulty and very bad precedent being set. Again, think it over real strongly. And may God bless you all with this most terrible time we're going through. Keep your mind focused and be as objective as you can and know is subjective to subject matter. And that is also affecting us emotionally because we have people's lives taken. Please think it over thoroughly and just implement guidelines that will help keep everybody in CIC as well as be able to see what's going on in a more transparent way. Have a blessed day. And thank you."/>
        <s v="Hello, good morning. My name is Monica McClary. I'm a resident of North Buckhead Sandy Springs area and I am very concerned about the funding the police. I support the council members who are trying to oppose the the funding of the police yesterday and I've been out several times, even to Lenox mall and it's frightening. It's I don't feel comfortable being out. My car has been broken into my husband's heart and broken into. We have rented a car stolen. defunding The police will definitely decrease public safety. It'll decrease the property values. It will change businesses out of the city and most definitely dramatically decrease the tax base. We need the police we need to support them. We need to do this safely. Please do not fund the police. Thank you,"/>
        <s v="Hello, good morning. My name is Veronica instance. And I'm calling from 1709 for human rights, and I'm calling to demand. That council member andrea bone. vote yes, racist Brooks bail, which we hold this. Hold some of the police budget you've received to ensure the city does its job to reimagine our police department. Thank you."/>
        <s v="Hello, I hope I reached the right number. My name is Amanda Francis. I work and live in Atlanta. I am a 48 year old black single female who really Lie on law enforcement to keep my children safe as they attend school, parks and events. without the presence of law enforcement, I feel unsafe, even in my own neighborhood, even in my own home with all the crime around my neighborhood. I sincerely support that. I think eight Councilman members was fighting that battle for us to keep law enforcement and to keep the safety of us in our neighborhood. Please don't take that away. I beg you. Please don't take that away. Don't defund them. They assist us. They help us. We want to feel safe in Atlanta again."/>
        <s v="Hello, I'm calling from Amanda and Knox Thompson. We live in district eight and we are calling to support the council members who are opposing defunding the police We feel like it will decrease public safety. We feel like this is not the way to solve the problems in the police force nationally, and it's a quick decision based on events of the past month or two. Please note that we do not support defunding the police. Thank you."/>
        <s v="Hello, I'm Jeff maitri. I'm an 18 year old living in Ansley Park in Midtown Atlanta, and tomorrow. The Atlanta city council is supposed to make a decision about the funding the police. I believe that the funding the police will not help the city. It will cause more crime, the spark and crime has been an all time high for the past few weeks. And please do not defend the police. It will not solve anything. It will only make matters worse, we have to come together as a city. And in all this lawlessness, crime. It's not the Atlanta way the funding the police will not do anything. Thank you."/>
        <s v="Hello, I'm just an average Joe. But I wanted to let you know that I support your defunding of the police You should get rid of all police. That way everyone in the country will see that black lives don't matter. And that black lives only matter if it pushes your agenda. And if they were killed by a white person. The fact that people walked up to a family in a car and executed them in your streets, tells the whole country and the world everything they need to know about what scumbags you guys are letting innocent people die. In the name of this political BS. You guys are despicable. And the poor people of Atlanta are going to suffer the most. And the black people especially because you guys are out of your mind."/>
        <s v="Hello, Mayor bottoms. My name is April Williams. I work for HMS host at the airport. I've been there for 17 years, and I'm calling on behalf of my main losing my health insurance benefit. Also, I'm calling about wanting to invite you to have a conversation with the airport workers on July 10. And thank you and you have a great day. Bye."/>
        <s v="Hello, my name is Alex and I'm a resident of Atlanta. I want you to know that I stand with law enforcement and the eight council members who are fighting the battle to keep our city safe. We are in a real crisis in Atlanta and our police have never felt so demoralized. And I'm very concerned. I am a gravy train doctor who is taking care of some of the poorest in our city. And I feel like I'm in a unique position to understand that the poorest in our cities suffer more than anyone. And if you continue with this push too deep on the police. It's going to be the poorest in our city that suffer. It's always that way and they are the ones that are not protected. Yes, we invoke cat I live in Buckhead. We are definitely overrun with crime right now. leads are not able to respond to 911 calls most of the time the 911 calls are not even being answered. I know this myself, because my car was attacked at the intersection of Peachtree and Linux road. The young children running just in and out of traffic. It's a tremendous danger. I'm a pediatrician and I am so concerned about those children and who was behind putting them out there. I don't think it's just some entrepreneurial spirit. I believe that there are more evil motivations behind what those kids are doing and I think it's adults that are pulling the strings there. Nevertheless, simply tell me that they are not allowed to respond. I appreciate you listening. And please, please don't be on the Blaze."/>
        <s v="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 PD fun. Crime it's not down. And at this time passing this amendment will cause more issues than it will solve problems. Thank you so much."/>
        <s v="Hello, my name is Arlene nanny and I am calling from zone to precinct area of Atlanta. I am calling to meet to thank the council members who voted against any defunding, and we're holding back of funds to the police. After this weekend, I hope that the council members can see that the police are absolutely required. They need to have their raises they need to have their funding maybe that their training, they need to have all the things that we can supply to them to make them a better force. There are hundreds of wonderful cops out there. There may be a couple that bad that needs to be screamed out. I get it. But I think that is If we defund or withhold funds from the police department, we are just asking for the city to be to succumb to the mob rule that is currently occurring in various different areas. I'm heartbroken over the child that was shot and killed this weekend. And I think that that should be a point in record about how we have let the city become mob role instead of using lawn order, the way it's supposed to be used. I appreciate your time and your consideration. Thank you. Hi."/>
        <s v="Hello, my name is Carol schefren. I live in Atlanta. My zip code is 30305 and I definitely stand with a law enforcement"/>
        <s v="Hello, my name is Charles guys. They're GZD er, I just wanted to voice my support of the police in Atlanta and really disappointed and be we've been discussing The possibility of defunding the heroes that the police are. I have a business in Atlanta, and I live in Buford now. But I just want to again, voice my support for the police. Have a nice day."/>
        <s v="Hello, my name is Clay Horton. I live in the Midtown community of Atlanta, particularly at 95 h Street. In the heart of Midtown. I was calling just to voice my concerns about the recent agenda put out there by our council members to defund the police. I think with the recent uptick in violent crime, with an individual being shot on par with almost every other day, and then the recent uptick in murders that we need to keep a police presence and to keep a police presence to deter those certain things. We need to keep our funding on par with what has been given to the Atlanta Police Department prior. I think there needs to be a conversation. But that conversation doesn't involve cutting funding because at the end of the day, if you can't pay pay people a good salary, then then we're going to be left with the bottom of the barrel and we don't need that here in the city of Atlanta. Thank you."/>
        <s v="Hello, my name is Corey Maisel. I work it for a summit. I work at HMS host in Atlanta airport. To me losing my health insurance right now means me not being able to go to the doctor when I need to be not being able to get my medication because I have asthma and I need to go to the doctor regularly. When or and also the $600 unemployment money is on July the first sacrifice I will have to make is I will not be able to pay my rent, because I will be only making so much I will not be I have two kids, meaning I will not be able to provide for them the way that I can. Mayor bottoms we know you have the power to help us with because the city of Atlanta has given millions of dollars of rent relief to pay companies at the airport. You're invited to come to a conversation with your airport workers on July 5. Thank you Have a great day."/>
        <s v="Hello, my name is Cynthia Paige mitts and I am a resident of the city of Atlanta and I am in district eight JP mine streets section and I'm calling to voice my support for the council members who stood in support of our law enforcement. I am calling in to voice my concern with the Met council members who are considering or have put forth the position that to defund the police and I am highly against this. And any changes that need to be made to the police department should be done only after extensive extensive studies and thoughtful discussion, not a knee jerk reaction, not any last minute decisions that are unwise that will have many unintended consequence. quinces as a resident of the city of Atlanta. I'm very concerned that deep funding police will decrease public safety, decrease property value, Chase businesses out of the city and dramatically decrease the tax base. Again, I'm in district eight. My name is Cynthia Paige Schmitz, a resident of the city of Atlanta for the past 33 years and I appreciate your taking this information into consideration. Thank you so much, and have a wonderful July 4 holiday weekend."/>
        <s v="Hello, my name is Daniel Jeter. I'm a big data logger deck and I bought and I've been working there for almost three years now. And when when the $600 federal unemployment money is on July 31, it would be hard for others to pay the bills and correct me if I'm wrong. No, you have the power to rebel. Because the city of Atlanta has given me that I was relieved to the competent app. What really bonuses Come on through a compensation with a with the F word workers own last. And I want to thank you and you have a great day."/>
        <s v="Hello, my name is Hannah. I'm a member of the Georgia Latino Alliance for human rights. And I'm calling to the man that council member for the extra five. Knowing must be eligible to vote yes. On the Richard Brooks bill, which will hold some of the policy budget or reserve to ensure the city those it's just reimagine our police department. How You Can Can you support this? Thank you."/>
        <s v="Hello, my name is Hannah. I'm a member of the Georgia Latino Alliance for human rights. And prior to the month, contra member Federation more little ears on the Richard Brooks bill which will hold some of the police audit in reserve to ensure the city does its job Tory Imagine our police department. Thank you, with all your been with the outdoor support."/>
        <s v="Hello, my name is Hassan. I'm a member of the Tricia Latino Alliance for human rights. I'm calling to demand Councilmember widow. Wonderful. Well, yes on the Rashard Brooks bill, which will hold some of the police budget and we serve to ensure the city does itself to reimagine our police department. We hope to become, what's your support on this? Thank you."/>
        <s v="Hello, my name is Heather Merritt. And I just moved my daughter downtown. into zone six. She transferred to Georgia State this year. And as a mother, I am horrified at the thoughts that you are considering defunding the police. Having a child that is going to college there I'm seriously considering pulling her out. It does not make me feel safe at all to have her live. Down, they're going to school down, they're coming down there to work. So I hope that you will seriously reconsider this because we are in Atlanta all the time and we will no longer feel safe coming down there if you do that. Thank you."/>
        <s v="Hello, my name is James Jackson and I live in southwest Atlanta, which would be some four of the Atlanta PD. Stand with law enforcement and the eight council members who are battling to keep our city safe. We have a city who needs the protection of the police force. I was a public servant for 30 years on the fire department and worked with PD officers many many many times on seeing accident Domestic disputes, shows that the whole nine yards, and they will always be there to make us feel safe. When we were going in to help to save lives. The finding the police would be a big mistake in a city like Atlanta or anywhere. We have approximately 500,000 people in this city. And all of them are not law abiding.And I would venture to say that less than a percentage that I would like to take would be willing to put on that badge and uniform and go out and actually fight crime on a daily basis. Like the folks who are part of our police force. I truly, I truly do. that you guys will be making a big mistake and I implore you to not de fund the police department simply because you will be taking them. Please don't remove the barrier between us and the criminals. Thank you so much. Goodbye."/>
        <s v="Hello, my name is Janelle Barnett and I am a resident of Atlanta. I stand with law enforcement and the eight council members who are fighting the battle to keep our city safe. Reducing the funding of police of our Police Force is a horrible idea as we've seen crime, including shootings and murders skyrocket over the past few weeks with officers calling in sick because they're scared for their lives. I want my taxpayer dollars together protecting our study. And the key to that is maintaining police funding funding. Thank you."/>
        <s v="Hello, my name is January Howard. I live in Midtown. I've lived in Atlanta off and on for 15 years, and I absolutely love the city, or I used to. I used to love the city when I felt safe. I used to love the city when we could go to church. I used to love the city when I felt like our government was actually for us and now I'm terrified and heartbroken. I'm heartbroken because I see small businesses burned to the ground. I'm heartbroken because our leadership is dividing us. Instead of bringing us together. I'm heartbroken because our police force is being attacked. I am absolutely against police brutality. But a police force is needed and how are we going to be fund? An already underfunded for? Our officers are being attacked in the streets. And our government is not supporting them. And terrified to even I've been staying in Alabama with my family because I don't feel safe. I don't feel safe because you guys are allowing rioters to burn our amazing city down. Atlanta is so special. We've worked so hard to be that awesome melting pot of a city. For you guys that are wavering. Please do not take any money away from those who protect Again, for those of you who are wavering, please do not take any money away from those who protect us. And please step up and start acting like the amazing city Atlanta is in build a bridge instead of Bernie."/>
        <s v="Hello, my name is Jason Glover. I do travel to Atlanta multiple times a week for my job. And I just wanted to voice my opinion on the defunding of the police. I would like to ask that Atlanta does not even entertain that idea. That is a horrific idea to defe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tio Brooks bye To the end,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
        <s v="Hello, my name is Jerry Krieger. I've lived in the city of Atlanta and I currently work with the City of Atlanta. I think it's ridiculous that you're trying to define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
        <s v="Hello, my name is Jimmy sia Mowbray and I'm in fear of losing the $600 federal unemployment. Money is in July 31 of this year. And the first sacrifice I will have to make is I may not be able to pay my rent next month, I'll be able to buy groceries for me and my two children. So Mayor bottom we know you have all the power in your hands for this city to help us and Atlanta has given millions of dollars and it will be so these companies, big corporations, and pacifically at the airport and we are inviting you to come and have a conversation with us. Apa workers on July 12. Thank you all have a great day."/>
        <s v="Hello, my name is john Cruz and I would like to voice a disapproval for room for reducing the Atlanta Police Department budget. Thank you."/>
        <s v="Hello, my name is john schefren. I live in Atlanta in Buckhead and I stand with law enforcement. I feel extremely strongly about supporting the council members who are fighting to keep the city safe. And by giving the well deserved raises to police officers. We want more green for more blue. I feel so strongly about this. I want to be sure everyone knows that I'm prepared to spend time energy and money getting unelected anyone who votes to take away the very well deserved pay raises for the Atlanta police department."/>
        <s v="Hello, my name is Kevin 14. I'm calling to demand that council member jp Matzke kit. vote yes on the race art Brooks bill, which will hold some of the police budget in reserve to ensure the city does its job to reimagine our police department."/>
        <s v="Hello, my name is Kevin chin. I'm calling to demand that council member Netherland Moseley, Archer bonk, vote yes on the ratio Brooks bill, which will hold some of the police budget and reserve to ensure the city does its job to reimagine our police department. Thank you."/>
        <s v="Hello, my name is Kevin clutching. I'm calling to demand that council member clitter with Winslow, vote yes on the race art Brooks bill which will hold some of the police budget and reserve to ensure the city does It's to reimagine our police department. Thank you."/>
        <s v="Hello, my name is Kevin watching. I'm calling to demand that Council President Felicia Moore. vote yes on the ratioed Brooks bill, which will hold some of the police budget and reserve to ensure the city does its job to reimagine our police department. Thank you."/>
        <s v="Hello, my name is Kimberly Williams. I am calling to demand that Councilmember Carla Smith and the council as a whole don't Yes, I'm the ratio books bill which will come up the police budget insurance to insure the city does its job to reimagine our police department. Thank you. Hello."/>
        <s v="Hello, my name is Lindsay Velew. I live in Zone 2. I can't believe defunding and police is a topic of discussion but the police put their lives on the line for strangers every single day, and I believe, if anything, they need more funding. And they're notoriously underpaid for the work that they do do. And I would definitely move out of Atlanta if the police were defunded. I already don't feel safe, and I can't imagine living in a city with a defunded police department. I've also realize you want to keep the peace, but this is just not the way. And I truly appreciate everyone who has voted against defunding the police. Thank you."/>
        <s v="Hello, my name is Lynn riddle or DDL a. My husband john and i want to support the eight council members who support law enforcement and did not want to defund the police. This should not be done hastily. A decision like this nice extensive studies. I think decreased it'll decrease safety property value. Businesses laid and people will move, decreasing the tax base. Please do not defund the police. Thank you. We're in. We're in a district council at history."/>
        <s v="Hello, my name is Melissa lor. I'm calling I understand that the city of Atlanta is having a council meeting on Monday July 6, about the fundings of belief. That's very concerning to say as a Georgian citizen and I oppose this put on a book. I support the police put their life on the line for us every day. Without them crime and violence that will all range Atlanta will no longer be safe for people to work or visit. Come on and Atlanta that's definitely not like a way of saying"/>
        <s v="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end the police. Thank you."/>
        <s v="Hello, my name is Patrick King, and I'm a red didn't have the city of Atlanta and I wanted to implore the council not to defund the police stand with law enforcement and the council members who are fighting to keep our city safe. And I fear that if the police are defunded, not only will we have businesses and talented people, no longer willing to support our city, but in fact that we will have existing businesses and people who could have prospects other where other other cities leave our city. So, again, ask the council, please do not defund our police department. Thank you."/>
        <s v="Hello, my name is Patrick Pickens and I serve on the advisory board for eight Atlanta, which is one of the largest hlp wha providers in the city. We provide access to stable housing for hundreds of people living with HIV. As of today, the city of Atlanta owes our agency over a half a million dollars for January through April. We have not received executed contracts for the 2020 through 2022 grant year, which were promised to be provided by June. We are hoping that we can either receive our contracts or an executed approved budget extension before July 31 in order to avoid a major housing catastrophe for 150 members. If we do not receive updated contracts, we will we will be unable to pay rent for our clients on the TBR a program after July 31. We are calling on the city council to ensure that the Department of grants and community Community Development at the City of Atlanta reimburses Aiden Lana and all h o p w A funded agencies for past due invoices and provide contracts for approved extension requests for agencies immediately to avoid a homelessness crisis. Eight Atlanta and countless other h o pw a providers continue to face delays and contracts and payment reimbursements which cause significant hardship on the financial stability of the organizations and constantly threatened service interruption to hundreds of HIV positive people in need. The contracting and reimbursement process must once and for all be rectified and improved so that we saw that the funds can be used to assist those in the community at most for homelessness and poor. We need your interventions now. Thank you so much."/>
        <s v="Hello, my name is Paul Santos. I live in highpoint estates. I've been a resident of the city of Atlanta for over 22 years. I was directly impacted by the violence and protests that occurred at the Wendy's burning of the Wendy's on on University. And I've been made aware that Council is considering defunding the police department. That would be a foolish, foolish mistake. Without law enforcement will be left hanging without protection. I strongly support the Atlanta police department and all the efforts that they make to maintain order and any to stop any disruptive activities among glad to see the things have settled down in that area. And anything that needs to be done to strongly support the police department council needs to vote on. defunding is not an option I repeat, not an option. Thank you for your time."/>
        <s v="Hello, my name is published Rocher. I'm leaving this message to say that I do Stanford Law Enforcement. I stand with eight council members who are fighting for the Badger keeps a steady state as you guys to please not defund the police department and to continue fighting for the rights of your citizens to make sure that we are safe on knowing I've been watching the news and I've been seeing that the crime rate has been going up because the police officers are stepping back a little bit. So We need to make sure that we are backing them up and providing what they need so that we can stay protected."/>
        <s v="Hello, my name is Rob Armstrong. I'm a city of Atlanta resident and taxpayer. I live in district seven represented by Howard Shook. I understand that there's going to be another vote taken on an amended resolution for the reimagine ation of the police department otherwise known as defunding the APD. This is being pushed through by Antonio brown and For I understand it was voted down once before by eight very brave council members, in my opinion, who have the wisdom and common sense to understand that Atlanta is already in a very tough position with staffing at very much have a low and morale being a low, low point as well. The funding the police is a terrible idea crime is not going to take a vacation. While these social programs are figured out, Atlanta is not Mayberry. I want you to understand that Atlanta is a very complex city, and can be a very dangerous place as we see on the nightly news daily. And I'll think it really all you have to do is watch the news and watch the escalations in violence and shootings that have occurred. I find it ironic that Antonio Brown was the Councilman calling the APD to ask for a dead body to be removed from his district Street. And a police officer had not showed up yet. And that's with the funding that we already have. How do you think that's going to work when you go to defund the APD hope that the same eight stands strong and defeat this amendment? Thank you."/>
        <s v="Hello, my name is Robert Davis and I'm a resident of Fulton County, Georgia. First I want to comment on the Fulton County DA Paul Howard's press conference where he charged police officer Garrett Roth with murder. Two weeks prior he is on record saying that a taser is a deadly weapon. At his press conference, he accused the police officers of shooting race Shar Brooks in the back verbally slurring him, kicking him standing on him and delaying medical treatment. He provided a still photo but no video clip to support his absurd claims. I have watched all the videos and there is no evidence of these accusations. Yes, he shot Brooks in the back. When you're running from and firing on the police with a deadly weapon you did not run backwards offer so Ralph returned fire when fired upon and he was well within his rights and doing so. In addition, he also said that Brooks was calm and respectful for over 41 minutes and that he was even jovial as if somehow this excuse his behavior. punching police officers stealing their weapons and firing at a police officer. This is a travesty of justice in da Paul Howard should be removed from office. Also want to comment on the patently absurd idea of defunding the police. It is hard to believe that I'm even having to comment on such an ignorant stupid idea. I am not interested in having public safety compromised in the process of appeasing to the extreme left insanity. Please do not entertain this rampant stupidity. You are better than that."/>
        <s v="Hello, my name is Robert Helms, and I live in the city of Lima. I want to make a comment, pause. defunding the police, I think is a bad idea. You know, I appreciate the members of council that actually stood up and fought for this. I've been living in the city of Atlanta for about 14 years. I moved here because of the progressive metadata. Atlanta has been in In the last 20 plus years I think it's going to be a very difficult city if somehow we don't have as a law enforcement that we have or the amount of offers I had about officers quitting and all this stuff so I just want to support these guys I know it's a hard job you know I couldn't do it sure all you guys couldn't do it and yet be a certain type of person to run towards bullets when this fine or even going to certain situations. So that is support these guys and I know it's a tough job so I figured my first and only time to voice my opinion but"/>
        <s v="Hello, my name is Sean Dawson. I am a resident for the city inside the city of Atlanta. I am calling me going to be defending the Atlanta police department. I feel like the defe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ined is not a good thing. Thank you"/>
        <s v="Hello, my name is Shirley Lewis, I am HMS host for the years as the pandemic has may in the face with the whole company. I have my health care insurance, too For I am also a sickle cell patient and I have different needs and different medications that I get. I cannot afford and when has been getting very much about with a Money for the company stuff they have low. We're still not able to keep our health insurance, what other companies are keeping their health insurance is being extended to the server. If they can please see they can do something about this. I really, really appreciate it because it's hard out here right now to keep insurance and paying out of pocket with unemployment line that we don't use our"/>
        <s v="Hello, my name is Stanley Thompson. And I am calling about the city council meeting July the sixth that is going to have a vote on an amendment to different weeks. And I want to say that I'm opposed to that. I think that I want to support the eight council members who stood in support of our law enforcement. Any changes that need to be made, they need extensive studies and thoughtful discussion before any actions were taken. Last minute decisions and new jerk reactions are unwise and will have many unintended consequences. defunding The police will decrease public safety, decrease property value, Chase business out of the citizens and dramatically increase the tax base. They're already substantial burden, my taxes as an area of this district seven where I live will is pays a disproportionate amount of the cost of operating the city. But we do not get the support that we pay for in in from from the city. So I would appreciate if you would take this into consideration vote and don't do pose. Thank you."/>
        <s v="Hello, my name is Tamika and I've been worked for at&amp;t phones for almost 20 years. I have recently lost my health care insurance. I'm very worried that when I get sick, I will not know what to do. I know that you have the power to help me and the airport workers because of the city hall has given millions of dollars for rent for airport whose lease I think we should be debating should make them pay for their workers healthcare, and also inviting to join us in this compensation, zoom town hall meeting that we are having to Logitech at 230."/>
        <s v="Hello, my name is Tanya Bella, and I have been going to Atlanta fairly frequently over the last several years. For a while I was coming down once a month now I just make it every few months to Atlanta. Love Atlanta. However, I'm very concerned with what I've seen on the news. I have to be able to feel safe. When I'm driving through Atlanta when I'm in Atlanta, And, and I know I'm not the only person who is having these kind of apprehension about visiting in a large city right now in the United States. But the things that we're seeing on the news about my entire are just quite, quite concerning. So please just remember that, you know, lots of tourists, lots of people love to come to your city. But if we don't feel safe, we won't be able to make it there. Anyway, do you love Atlanta? I hope I hope everything works out because myself, my family, we all want to come back and visit Atlanta."/>
        <s v="Hello, my name is Valerie Koontz.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
        <s v="Hello, my name is Veronica. And I'm calling from 13. Alliance for human rights in this method is to demand a constant member of cartlett Smith. vote yes on Richard Brooks bill, which we hold some of the police budget in reserve to ensure the city does its job to reimagine our police department, thinking"/>
        <s v="Hello, my name is wil fries. No and I currently on furlough. I work for Delaware North which is an Atlanta airport. I've been with this company. little over three years. I would like to invite Mayor bottoms to a town hall meeting with their app for workers to discuss some of the issues. We feel then no one's talking about on July the 10th. Again, that's July the 10th for an invite and any other council members that would like to attend this meeting, to talk with their constituents about issues we're having that nobody wants to talk about. And like Mayor bottoms, went on Oprah and said, to reach out to her I would like to reach out to her and invite her to this conference call and and talk about our self care and our unemployment and when can we go back to Why? When can we get those release that she gave to all these companies and things like that? Thanks. Have a good day."/>
        <s v="Hello, this is Alyssa. Gerald, I live in the city of Atlanta. And I wanted to voice my concern about the idea of being proposed to defund the police department. I as a citizen of the city of Atlanta. with children do not want the police to be funded. The police are overall good. I understand there are some challenges. But police are necessary for order in our city and to feel that they are support In order to be effective, but I hope that this idea is not gone through with and that you will vote to continue funding and supporting the police so that we can continue to maintain order in our city and not let things get out of control. as other cities who have to fund the police department have seen happen. Thank you so much for your time. And I look forward to the encouraging us that we will support our police officers and let them know that we appreciate their efforts for us, and that we will have to back for their safety and their concerns for their family. Thank you very much."/>
        <s v="Hello, this is Brandon crumble. I am asking you to not repeat not defund the police. They are a vital piece of the community and ensuring everyone's safety along with response times when emergencies are needed. We cannot allow People to dictate the security of the community by defunding the people that are protecting it. Thank you."/>
        <s v="Hello, this is Caitlin model I'm calling from district nine. I'm calling today to urge you to support the ratioed Brooksville,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
        <s v="Hello, this is Elizabeth Davies, City of Atlanta resident. I am calling to vote my support for non defunding our police. We are in a state of of need to continue with a police force in the city of Atlanta, there is way too much crime and just people that are truly scared. We need to protect all of the city of Atlanta residents and those that choose to visit our city. We have to have a police force. So just wanted to voice my opinion and support of our police force. And please continue to support them and fund them. Thank you."/>
        <s v="Hello, this is Lee. The I'm a citizen of Atlanta, Georgia, and I'm calling to support my frustration over trying to defe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
        <s v="Hello, this is Patricia in men calling. I'm a resident of zone two police department in Atlanta. I'm calling to voice my concerns about defunding the police. crime in Atlanta is out of control already. property values are dropping. There's talk of people not paying their property taxes because we're not getting what we pay for. Please, please, please stay strong. Do not defund our police. Don't let our city go in the trash. Thank you."/>
        <s v="Hello, this is Stephanie Yates, and I'm calling to express my deep concern about the upcoming vote to consider the funding any portion of our Atlanta City Police. I believe that this is something that we need to look into a lot more closely and not make such a knee jerk reaction based on very recent current events. We need to look and study and decide a better long term plan for how to handle our public safety in Atlanta and not react to the media. Thank you very Much."/>
        <s v="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ending the police will decrease public safety, decrease property value chased businesses out of the city and dramatically decrease the tax base. Thank you for your consideration, and I definitely support the police department."/>
        <s v="Hello. I am calling on behalf of my wife and I to strongly support continued funding and increased funding of law enforcement and law enforcement training in the city of Atlanta. We stand against any ordinance that withholds reduces or sequesters law enforcement funding. The city of Atlanta is our home. And we have lived in the same house in district seven since 1995. Recent are two children who also live in Atlanta. Love Atlanta, and we love the people of Atlanta regardless of race, and ethnicity. It increased crime over the years and for us, it has been primarily Car break ins damaged and stolen property. Then horrifically one morning in broad daylight, or Sun was robbed at gunpoint in our drive like authority is determined the salience for gang members using the stolen car and our experience following an existing pattern that has not yet been reached. For us, no one was found. No justice was served. We consider moving out of Atlanta, but we did not want to make a decision based on fear. So we are here, at least for now. Well, every city in our country have had historical issues. Atlanta has been exemplary in handling some of the biggest issues with balancing grace. This time for this Atlanta city council to stand for the protection of all constituents across all districts. We ask you to uphold your oath of office for the public good, and the interests of the city and to not permit your firm to be influenced by fear, paper affection, rewards for the mayor. Thank you God bless America. God bless Atlanta. At the Independence Day, Mark Schultz."/>
        <s v="Hello. I'm Allie. Please don't defend the police."/>
        <s v="Hello. My name is Eva Whitaker, and I'm calling to voice my opinion about defunding the police. I absolutely do not believe that the police should be defunded. I do believe we need major structural changes and I do understand the rage, the outrage and the pain that a lot of incidents have caused in our community. However, to not have police protecting us looking out for us is crazy in my opinion and I will not feel comfortable going outside shopping or walking or anything if I don't feel like I would be able to call on a police officer in a time of need. Thank you very much."/>
        <s v="Hello. My name is Marina. I'm a hostess at a restaurant in Atlanta airport. I've been working there for almost a little over a year and a half. The reason why I'm calling is because when our 600 unemployment ends at the end of July, there's gonna be no way to pay for my insurance. And this is the worst time to not have insurance, especially being that we're going through a pandemic right now. Mayor bottoms I know that you care about the citizens of Atlanta, you've shown that when Governor Kemp wanted to reopen the city early you were against that. I applaud you for that. When the young man got shot at the Wendy's, you made sure that you know There was justice, that that man would be the police officer would be arrested. So we know that you truly care. Mayor bottoms about the citizens of Atlanta. So we just wanted you to be there for us like you always are. We so appreciate it. We thank you for everything that you do for the city of Atlanta. And we just wanted to invite you to this meeting for next Friday, July 10. So that we can discuss or come up with options of not losing our health insurance. But when we need that employment. Yes. So we just want to invite you to that meeting. And thank you so much for being there. And just thank you for everything that you've done for the city of Atlanta. We really appreciate you, and much gratitude. Thank you. Hey, everybody."/>
        <s v="Hey Miss Mayer, this is Rick van James. Work at the airport. Hartsfield Jackson and I would love to for you to come to our town hall meeting. Because we want to talk about our, our having our health insurance, keeping our health insurance in this country. Thank you."/>
        <s v="Hey there, this is Libby kriner. Coming from Atlanta, Georgia. I just want to leave a voicemail in support of the very courageous council members who stood up in support of our police. We have lived in the city since 2004. And our three children go to school. If If we shut down the police, I think the first thing that we will be doing with our tax dollars are going to another county maybe even city because we will not feel protected. The police have always responded to anything that was ever needed when our house was broken. To when our alarm has gone off for a third reason. We absolutely love the police. In fact, our church established a life insurance program for the fire but the firemen and the police department so just calling to support those council members with what they did to stand up for our police and let everybody know that we think disbanding the police force is a critical, awful mistake. Thanks so much for serving. But I"/>
        <s v="Hey there, we are just calling to say that we request that they do not de fund the Atlanta police We we need our police in our city and would appreciate if we could continue to support them. The name is Susan Harris. Thank you."/>
        <s v="Hey, Brandon in the jazz Clifton, I live here in Fulton County in Atlanta, Georgia. And I would like to voice my support for the Atlanta police department and all funds available to support their efforts to protect myself and my family and the community that I live in. I would not support any efforts to defund or reduce pay to the Atlanta police department or fire department for that matter. I believe that good and right for you all to support their cause and defend them and their job which is very dangerous, and is something that should be valued and not devalued. Thank you."/>
        <s v="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epening the police. I think the plann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
        <s v="Hey, this is Mary Katherine Aronson I'm calling from district Ay, ay ay ay would like to support the eight council members who stood up in support of our law enforcement and encourage everyone to please not defe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e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
        <s v="Hi I'm calling from the Georgia Latino Alliance for human rights. I'm calling to demand that Councilmember Felicia a more vote yes on the Rashard Brooks bill, which will hold some of the police budget and reserve to ensure the city does its job to reimagining our police department. Thank you."/>
        <s v="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 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 Reed new fleet when he left office, I say no to the fund."/>
        <s v="Hi my name is Ashley herd. I am calling to leave a message in regards to mine My family support for the men and women in blue. We do not support the funding police officers. We appreciate them and all their hard work. We do not want them to go anywhere. We need them for safety and security reasons. And for this, I do not support the plan and the police. We need them out here. And thank you for your time."/>
        <s v="Hi my name is Sandra Stargell. I'm how concerned about the defending of our police department. It would be a bad mistake to do that. We need our police officers. Now police officers are bad and all this stuff that's going on and it's just awful and I pray that God will help you make the right decision. Please do not defend our police officers. I beg of you, thank you."/>
        <s v="Hi there. My name is Brad. Adam. I'd like you to consider to vote against the bonding to police, please. I don't think that'd be a wise decision. I'll leave that anybody would but to shame we'd have to say something like that. But please do not defund the police. But appreciate it if you vote that way. Thank you"/>
        <s v="Hi there. My name is Nick Fletcher and I live in Atlanta. I'm calling because I would like the council to rethink the defunding of the police. I'm not in support of this. I support the eight council members who stood in support of our long format enforcement. And I think that any changes that are made need to be done after extensive studies and thoughtful discussion, because I feel that a lot of the changes that are proposed are being based on knee jerk reactions. Our crime has been up significantly over the past year, and there has not been adequate research into the cause and etiology of this. I think that last minute decisions are unwise and may have unintended consequences and the defunding The police will decrease public safety lower property value chiefs, important businesses out of our city and dramatically decrease the tax base. I'm in district six, and I thank you for your time."/>
        <s v="Hi, Crystal Agoonda stopped in Georgia I drive through Atlanta to visit family a lot plus I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
        <s v="Hi, good morning. My name is Veronica instance. And I'm calling to demand that council member Michael Julian Bond, vote yes on racist Brook bail, which will hold some of the police budget in reserve to ensure the city does his job to reimagine our police department. Thank you."/>
        <s v="Hi, I am calling from district eight to put a vote recommendation in to definitely not define the police force. So again, that's district eight before the vote tomorrow completely against defunding the police. Thank you."/>
        <s v="Hi, I am voting not to the fund the police as because of crime in Atlanta has gone through the roof already and no one no mayor is responding to anything. Over the last two days. We've had 75 people shot 72 car stolen. looters at the shops of Buckhead and all over borrowed this is insane if you think it's a good idea to defund the police."/>
        <s v="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be fun. The police"/>
        <s v="Hi, I'm a constituent My name is Judah melon mo n and any efforts to the fund as the police are very foolish. We can have program To help educate them and workshops to help improve the quality police and hiring a place but to defund them is nothing short of catastrophic. And indeed it will result in more."/>
        <s v="Hi, my name is Aaron Judd and I am a city center of the city of Atlanta and I reside in zone one. And I'm calling to express my opposition to defunding the police. We need our men and women in blue now more than ever to protect and serve the community. And so I am calling to encourage you to continue to support our police departments. Please do not fun, defund the police. We need our officers, again, now more than ever, so calling again to express as a citizen of the city of Atlanta, that important for my family, for the community that we need our police and that we need to continue to support them financially as well as emotionally. So again, encouraging my city council members to continue to support them Do not be fund the police. Thank you. I appreciate your time."/>
        <s v="Hi, my name is Alan Berger Garcia I'm with the Georgia Latino Alliance for human rights. I'm calling to demand that Councilman, Councilmember Carla Smith and the council as a whole vote yes on the Rashard Brooksville, which will hold some of the police budget in reserve to ensure the city does its job to reimagine our police department. Thank you."/>
        <s v="Hi, my name is Alejandra Burrell Garcia. I'm with the Georgia Latino Alliance for human rights. I'm calling to the men that council member jp MC to get vote yes, on the Rashard Brooksville, which will hold some of the police some of the police budget in reserve to ensure the city does this job to reimagine our police department. Thank you."/>
        <s v="Hi, my name is Alexandria had. I'm a resident of Fulton County in the city of Atlanta. I'm calling to declare my support for the eight Can't wait police force de escalation platform. Please should not be the judge, jury and executioner citizens. I also strongly support the rental assistance program for our residents. And hopefully the committee also supports a mortgage Assistance Program for at home ponent at risk homeowners. Well, I also support the Black Lives Matters cheap mural in the paid to Juneteenth holiday. I feel that these symbolic gestures are not nearly as important as the eight Can't wait and rental assistance legislature, which address systemic issues in our city. I feel that the committee would be remiss in approving these symbolic gestures without approving the systematic changes that they could that they could pass today. So thank you so much for all you do. And for our great city. I hope you've approved this legislature to make our city even better. Thank you."/>
        <s v="Hi, my name is Alondra Berg Garcia. I'm with the Georgia Latino lions for human rights. I'm calling to the man that Councilmember Clara Winslow vote yes on the Rashard Brooks bill, which will hold some of the police budget in reserve to ensure the city does its job to reimagine our police department. Thank you."/>
        <s v="Hi, my name is Alondra Pereira cars. I'm with the Georgia Latino Alliance for human rights. I'm calling to demand that council member shook and the council as a whole. But yes on the ratioed Brooksville, which will hold some of the police budget in reserve to ensure the city does his job to reimagine our police department. Thank you."/>
        <s v="Hi, my name is Alondra Pereira Garcia. I'm with the Georgia Latino Alliance for human rights. I'm calling to demand that council member Archibald and the council as a whole vote yes on array sharp Brooksville, which will hold some of the police budget in reserve to ensure the city does this job to reimagine our police department. Thank you."/>
        <s v="Hi, my name is Amanda Coleman. I'm part of District eight. I want to call and express my great support for the eight council middle council members who stood in support of our law enforcement. I do not want to defund the police. I think any changes that you would make needs to be done after there's been extensive studies and thoughtful discussion and that has not yet been done. Last minute decisions and knee jerk reactions are not wise and they usually have lots of unintended consequences. If you defund the police, that will decrease public safety, decreased property value, decreased income, so city of Atlanta, it'll cause businesses to leave and you will have a much lower tax base. I stand in support of jp melda kite, my representatives and all those who voted to keep the police. They are intricate part tents. They have not been allowed to do their job. There's been a lot have horrible crime in our city. And I've heard lots of people, you know wanting to move their businesses away from Atlanta and leave the city. And I know you don't want that. Thank you so much."/>
        <s v="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be fun to police. Thank you."/>
        <s v="Hi, my name is Anne Matthews. I am calling and support of the city councilman This shows to the not to defund the Atlanta police department. I'm in full support of our police officers that put their necks on the line every day. I respect the city council. I respect the police officers. And I ask that we all respect one another. The anarchy that would ensue from not having police is not the kind of city that I want to live in. And I've lived my whole entire life here. Appreciate giving me an opportunity to state my opinion that I am in support of the eight community council members who have voted to keep the police and keep their funding. Thank you."/>
        <s v="Hi, my name is Anne shunova. I live on Normandy drive. in Buckhead, and I just wanted to express my opinion on defunding the police, I am not in favor of defunding the police. They're here to protect us. They need more resources, not fewer. How to handle specific criminal situations is a different story. That's about training, but the police need money. They have a very hard job, a very dangerous job. And the less money they get, the more criminals take advantage of the citizens of Atlanta. So please do not be fun to police increase their funding and make their pay higher so that they won't leave and good to Cobb County and elsewhere where they get paid more and have less dangerous work. Thank you very much."/>
        <s v="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e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
        <s v="Hi, my name is Carrie graves. I live here in Atlanta and I'm calling in support of the police. We need police in our city to keep us safe. I shouldn't have to say that it's obvious. The idea of defunding The police is extremely dangerous and disturbing. My family owns a business here in Atlanta and we cannot afford to hire private security. And we also don't want to have to move outside of the city because it's become so dangerous if you want to create reforms with the police force with police officials, okay, but defunding The police is not the answer. We already have a lot of police officers who are calling out sick and quitting because they cannot do their jobs. It's not safe for them because government officials like the mayor and the corrupt da have been actively working against the police. This is not okay. You guys need to do better and use wisdom. We need police. Thank you. Bye."/>
        <s v="Hi, my name is Christina lives also and I have lived in the city of Atlanta for 13 years. I am against defunding the police. I support the eight council members who stood in support of our law enforcement. Any changes that need to be made needs to be done after extensive studies and thoughtful discussion. Last minute decisions based on emotional knee jerk reactions are unwise will have long term unintended consequences. defunding police will decrease public safety, decreased property values, chased our businesses out of the city and dramatically decrease the tax base. Please reconsider. Thank you and again, Li Zi a s Oh, Chrissy I"/>
        <s v="Hi, my name is Dr. Eric Ferrara. I live in the city of Atlanta and work in the city of Atlanta and I own a business in the city, Atlanta. I'm calling about the meeting on July 6. I propose No, do not be fun. Police. We need a strong police force. lawlessness is unacceptable. We need better education for the officers. We need support for the officers. We need protection for the citizens. It's ridiculous to defund the police force. When crime goes up. Statistics show it's worse. My support is for the council members that vote to not to defund the police. I hope this goes that way. We need leadership at this time. We need education at this time. We need experience at this time. And defunding the police would do all negative to all of those aspects by getting rid of good police officers not providing educational resources they need. It's time for But the change is the time for educating the police officers to understand what the public wants and how they can be better citizens in the public as well as we can be better citizens for the police. Thank you. Eric Ferrara, I live in Riverside Drive in Atlanta, Georgia. Thank you."/>
        <s v="Hi, my name is Edith Cali. I am calling about my company. For defunding the police I oppose it and I just wanted to leave a voicemail stating my case. Thank you."/>
        <s v="Hi, my name is Elizabeth Pryor. I'm in district eight. I am very against defunding police. I'm very scared to have the funding of the police. I feel unsafe. It'll decrease our safety. We live in district eight. I'm worried about our property value, and in general just afraid. We support the eight council members who stood in support of our law enforcement and will continue to do so please do not allow them to defund the police. If they do so I will leave Atlanta. Thank you."/>
        <s v="Hi, my name is Gail, Allison and my entire family we live in Atlanta, and I'm calling about the police agency and the attempts to maybe defund it. We totally think that is a horrible idea. We already got crime going up. What we need to do is get some order back and get our town back and everyone needs to work together. We are very much against the finding the police and Justin is going to be your outer chaos. Crime going around. We have district law enforcement in the past families and I do not think defunding police is any answer. So all of us agree and we'll all call but just want you to know, please do not defund the police. Thank you. Bye, bye."/>
        <s v="Hi, my name is Gianelli Presley, and I live in Atlanta and I also work in Atlanta. And I understand that there's a call and a vote on the next council meeting to defund the police. I think that's absolutely ridiculous. And if that happens, then I know that my business as well as my residency will have to be terminated in the city of Atlanta because I will not feel safe. I work late hours I go in early hours and having to go through the city in the middle of the night or even during the day, is just ridiculous to not have any safety for the residents and the people who work there and the businesses. So I'm hoping that this is not going to be voted into effect. And if there if you have any questions or if you wish to contact me, my number is 678-468-9115. Again, my name is Gianelli Presley and I do not vote down on the defund the police action. Thank you."/>
        <s v="Hi, my name is Heather Metzler and I am in district eight and I have been a homeowner in Buckhead for 11 years. Growing up in Roseville, a longtime resident of the area, and I am calling to support the eight council members who supported our law enforcement and we're not in favor of defunding the police. I am not in favor of defunding the police. This this decision just feels very knee jerk and emotional and There are no facts. There's no studies. There's no real thoughtful, you know, planning that's gone into this. I fear you know, there was 23 shootings in Atlanta last night. An innocent eight year old girl is dead. There are ATVs driving down Peachtree Road at 7:20pm uh sorry ATVs multiple I've seen videos. It's mind boggling that this is allowed and the police have been told to stand down or and Keith has nowhere to be found. I it's it's all just so. So frustrating and I just can't even believe that the discussion to defund Atlanta police department is even on the table. This was already voted against. I don't know why it's coming back on the table tomorrow. Again, I support the eight council members who stood in support of Atlanta police department, and I do not believe that defunding The police is the right decision. My phone number is 448052347. My district again is eight. And I appreciate you taking the time to listen. Thank you."/>
        <s v="Hi, my name is Jamie and I'm calling to let my voice be heard about the defunding of Atlanta police. That's a terrible idea. I do not support the ratioed Brooksville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
        <s v="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dmit The budget are to defe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
        <s v="Hi, my name is Jenna Fletcher. And I live in Atlanta in 30306. Jennifer is my council person and I 100% do not support her vote. I am very disappointed in how she has voted. She does not represent my thoughts. And I support the eight council members who stood in support of our law enforcement enforcement. I do not believe we should be fine The police Atlanta's crime is up. You can see it everywhere and taking away our police officers and putting money in other places is not going to help. Thank you."/>
        <s v="Hi, my name is john Barry. Live in northwest Atlanta, I want to put in my opinion that we should not be fund the police. I think actually the opposite should be true we should increase funds of the police this we cannot have this unlawful unlawfulness going around when the real leaders to step up and state the real data, not this emotional video random is it's all just Bs, state to data, get the data from the police you have it. It does not it does not reflect poorly on our police department. Overall they do a great job. Justice is always served if they do something wrong. Thank you."/>
        <s v="Hi, my name is john smith, and I'm calling to let the city council know that it is imperative that you do not defund the Atlanta Police Department. As a taxpaying citizen, that is a law abiding citizen, with family members, small children, a wife and a successful business in Atlanta specifically in Buckhead. It is imperative that you do not defund the police. We need the police. We need them to have the ability to take the gloves off. When it comes to dealing with criminals. You forget that if our businesses and our homes fail and suffer, that you will be out of jobs and you will no longer have the power that you so desperately cling to and attempt to wield. You represent our interests, not the interests of criminals. Either. You represent the interest of law abiding citizens, and it is imperative that you support the police and give them the tools necessary to do their jobs. previous actions of the City Council and the current administration are wrong. To try to tie the hands of the police. Please consider what you would want if criminals were breaking into your own home. carjacking, you rioting or looting your businesses. Please be a decent human being otherwise we will vote you out of office."/>
        <s v="Hi, my name is Julia Turner. I work at echo in Atlanta airport. I was there for five years. Losing my insurance, doing a pandemic is very frustrating, especially as I also get sick. I'll have to come up my pocket with my offer. There binos you know, you have the power to help us. I'm inviting you to go to a conversation with your co workers on good luck. Thank you. Have a great day."/>
        <s v="Hi, my name is Katherine Kiley. I've lived inside the city of Atlanta for 15 years. And I'm living right across really where I grew up from and Brookwood hills when I was a kid. And I want to thank those of you who have been standing up to not voting to defend the ATV.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
        <s v="Hi, my name is Katie Cullen. I live on Eastwood Valley in Buckhead. We have three to seven. I please I beg of you to not be fun the police. On Friday my home was burglarized. A blackmail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Kan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t's wiII be fun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
        <s v="Hi, my name is keshawn manly. I've been a resident in Atlanta in the Buckhead area for 18 years. I'm calling to voice my opinion, which is to support the police department. I do not believe we should defund the police. In fact, I'm appalled at City city council members Dickens, Westmoreland and I'd and others for voting to defund the police. defunding The police will have catastrophic impact to the safety of our citizens, our tax base property values, and I do not support defunding the police in fact, I support funding more police, giving them more training and hiring more police officers. Do not vote to defund Please."/>
        <s v="Hi, my name is Kevin Campbell. I live in work in the city of Atlanta. I'm in zone four. I just wanted to reinforce that policing at its most generous is a band aid fix for our city's problems. It's really time to start fixing on long term solutions. Police officers wants to domestic this view and form parties involved with the civil issue that they can assist with what if we had a domestic crisis worker who responded two separate parties can victims afford to their options for alternative housing, safe extraction, counseling, legal options and then followed up with them twice for that month to check back in? A police officer? She's a homeless person on private property. What does that ultimately do? What if we gave resources to people trying to end homelessness? What if We have a team of guidance counselors in every school working with every single kid, partnering with local businesses to provide work study opportunities, set up kids and summer programs. Just make sure every kid knows about college application processes sec guidelines, there's just there's so many options. Police don't have the resources to fix these things. All they can do is a rest day or get it off one property until it goes to the next one. I believe in Atlanta, I believe we have the tools to be the forefront of change. I'm just asking you to please be a part of this. Like tell us just be leaders for the entire nation. Thank you."/>
        <s v="Hi, my name is Kevin watching. I'm calling to the man that Councilmember Howard Chuck vote yes on the ratioed Brooks bill, which will hold some of the police budget and reserve to ensure the city does its job to reimagine our police department. Thank you."/>
        <s v="Hi, my name is Kevin Williams. I live in Pine hills and Boquete go 303 to four. It's calling to voice my support for the city council members who voted against the funding of the police. I would encourage you all to take your time before you making any such drastic taking any such drastic actions and the actions that may be taking need to be thoughtful, well thought out actions. to reform anything to do with our police. The funding our police did nothing besides create chaos, decrease our safety. Drive businesses out of our city drive people out of our city decreasing our price. values. We need our police. And for any of you to make a decision so quickly, without thought like it was going on in New York, we need our police. So I would encourage you all to think about that. Without a police. I just purchased a nice home in Buckhead without police. I'm moving. My tax dollars are gone. I pay $10,000 a year and just in taxes on property taxes. I'm out of here. Now, so I would very much encourage you all to think about what these eight city council members that have voted against it, standing up for our rights as citizens. We are the silent majority. We support the blue line, we support our police. Thank you for considering my, my my thoughts. Thank you."/>
        <s v="Hi, my name is Kimberly bull bolo. I am with the Georgia Latino Alliance for human rights. I am calling to demand the council as a whole reserve their action from the June 9 full council meeting and vote yes on the Rashard Brooks bill which will hold some of the police budget in reserve to ensure the city does its shot to imagine our police department and ensure a meaningful police reform happens. Thank you."/>
        <s v="Hi, my name is Kimberly Williams. I'm calling to them and the council members when we will, though Yes, I'm going to make sure books down which will hone in on the police budget and reserve to ensure the city does its job to reimagine our police department. Thank you."/>
        <s v="Hi, my name is Kimberly Williams. One day I'm calling to demand that cancelled them. Member arch bonk. But yes, I'm the ratio Brooksville which will help some of the police budget insert to ensure the city does its job to imagine if it was common. Once again, I urge you and the council as a whole to vote yes on the ratio our books fail and ensure a meaningful police reform. Thank you."/>
        <s v="Hi, my name is Kimberly with the Georgia Latino Alliance. I am calling to demand that council member Felicia Moore and council as a whole reassert their action from the June 9 full council meeting and vote yes on the ratio broker bill which will hold some of the police budget in reserve to ensure the city does its job to imagine our police department and ensure a meaningful police reform happens. Thank you Have a good one."/>
        <s v="Hi, my name is Kristen Stockdale, and I wanted to talk on the defense of the police. I just want whomever is taking notes to make my voice very clear. I am a event coordinator that does two large events in the city of Atlanta, and I will not be doing them. If we are defunded any further. I respect our mayor very much, and I understand her points of view. However, on this, I do not think this is a wise choice and I do not stand with her for allowing our police chief to step down. Our police officers need anything more training, and if you defund them, you cannot hire enough and they will all be overworked. And if you think that now is an issue Wait until we do not have any police to that are in the place we do have are tired and angry, and so on. This is just a perpetuating. This just continues a cycle. And it is not, in my opinion, a smart move at all. Training would be a better option which requires money. More staff and proper hiring requires more money. That is where more money needs to be put perhaps instead of defunding maybe we allocate funds that are currently there. But I will be moving my events from Atlanta Atlanta is one of the most dangerous places to be and"/>
        <s v="Hi, my name is Kyla Maris and I'm a resident of the city of Atlanta and I live in Buckhead. I'm calling on behalf of the Atlanta Police Department's funding. And I believe that we need to continue to fund the police department. We have had issues in the past where we haven't had enough police officers to keep our city safe, and we need that more than ever. We also need to ensure that we have great salaries for police officers because we have lost police officers due to lower salaries and the risk of the job that they do. So I really think that we need to be able to fund having more officers and having better salaries for those officers. And I do think they need equipment such as that cameras. So I believe that we should continue to fund the police department and that they should have an adequate budget in order to do their job. I stand with law enforcement and the eight council members who are fighting the battle to keep our city safe. I hope that you'll listen to my words and I hope that you'll continue to give adequate if not improved funding to our police department. Thank you very much."/>
        <s v="Hi, my name is Laverne McCoy. I'm a cook and I work with OSHA and the S In the airport, I call because we have lost our insurance, trip insurance. And the $600 would be me in this moment, 31st and I would like to know, you a great person that can help us Miss Keisha bottoms. Mayor, I'm sorry. We need to hear Mr. White to invite you to this town meeting. Divided I would like for you to join us. So y'all know what's going on with us. The issue that I'm having right now is with the health insurance. I needed to have I needed a medication and that department. Also the systems out we weren't enough. We are not working right now. And we needed what we have to pay rent, food. And I mean utilities. We need this to real well. Please join us come to Kiss. Thank you."/>
        <s v="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end the police."/>
        <s v="Hi, my name is Lee Caswell. I live inside the city limits of Atlanta. And I'm outraged that anyone could would consider defunding the APD It's outrageous. It's scary. It's concerning. beg you not to do it. Thank you."/>
        <s v="Hi, my name is Leslie snap. I'm calling from Peachtree Park and district seven, when to call in thank the council members who did stand up for law enforcement agencies and voted to not be fun to the police department. And in turn, I would like to encourage everybody else to rethink their votes and also vote to not defe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
        <s v="Hi, my name is Linda Harris. I work at the Lana Hartsfield Jackson airport for Aries. I've been there five years working in specialty stores as a clerk. To me losing my health insurance right now means my immediate issues as far as high blood pressure and arthritis. I'm gonna lose my medication on a daily basis so illnesses do not go away because my insurance is stopped when a $600 federal employment money ends on July 31. The first sacrifice I will have to make is my medication. mare but we know you have the power to help us because of city council. The city of Atlanta has given millions of dollars released to the companies at the airport. You are invited to come to a conversation with your airport workers on July 10. And round to start. Thank you and have a great day. Linda Harris eriko 678663507?"/>
        <s v="Hi, my name is Lisa Burton. I'm a resident of Atlanta and Dustin Hillis his district. I'm calling today to support law enforcement. And to reiterate to the council to please continue to vote down to defund legislation that is being put up. Again, I stand with law enforcement and a council members who are fighting the battle to keep our city safe. The city is in disarray right now. With looking at the actions over the weekend. Its people are wanting to move out of the city is it's just not in a good state right now. Please, please continue to vote down the D fund of the police. Thank you."/>
        <s v="Hi, my name is Lisa Diorio and I live right off of peach tree. Clearly I'm a resident of Atlanta, and I am begging you to please stand with law enforcement. We need them. There are good cops. The good cops don't like the bad cops as much as all of us don't like to get the bad cops but we desperately need them. I live on the duck pond right around the corner from the intersection of Grandview and far where there been multiple shootings. My friend was mugged at the BP station across from Houston's on Peachtree two weeks ago. They attempted to steal her Range Rover and made away with her purse instead after pulling it off of her shoulder. Beyond that, that's just a couple of examples. But I just really, really want you guys to please hear us and to support us. And that's all I have to say my number is 404307 Then 9468 and I live at 107 Lakeview Avenue 30305. Thank you."/>
        <s v="Hi, my name is Lisa McMahon, and I'm calling in regards to the meeting that you guys are having tomorrow that I just heard about. I live in Fulton County. I'm a taxpayer and have been for 20 plus years now. Actually, gosh, wow, almost 30. I'm very disappointed that I'm hearing this information tonight about defunding the police in Atlanta, and I'm trying to speak without anger. But it's very frustrating living in the city and watching everything that's happening and being helpless when some of our members of the council and I'm not going to say anything have provided dishonest information on TV. It's very biased, very obvious. Nothing has been done to take care of the issue that we've had on University Avenue. You've let sogs run up and down the streets. You've let people do whatever they wanted, because it's okay. We're in the culture where everything's okay. Don't worry about it. Everything will be fine. We don't need police. We don't need protection. I guess that's why that child got killed last night. Right? on University. Right. Does that matter? To my care? I care. So I care about Stone Mountain, the group that showed up there. If I care, I care. I don't have private security. I can't afford private security. Most people can't. I don't break the law. And these people need to obey the law like everybody else, and there wouldn't be any problems. Okay, thanks."/>
        <s v="Hi, my name is Mandy Easton. I'm a resident of District nine. And I emailed all of you guys earlier this morning, to signal my support for funding. The railyard Brooksville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i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
        <s v="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Do you have ever heard? Please, please use your brains and do not D find the police. We can find money. Thank you for listening. Goodbye."/>
        <s v="Hi, my name is Margaret young. I'm a 57 year lifelong resident of the city of Atlanta, a taxpayer and a consistent voter in all elections. I'm calling today to say I am against the resolution 20 are 4068 in regard to defe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
        <s v="Hi, my name is Mark Ruchi. I live in district eight. I'm calling to emphasize how strongly I feel that we should not defund our police department. I support the eight council members who support our law enforcement efforts. Any changes that need to be made ought to occur only after extensive studies and lengthy discussions. Quick knee jerk decisions and reactions are not wise at all and will often have unintended consequences. defunding The police will decrease public safety, property values and threaten businesses in our city. Thank you very much."/>
        <s v="Hi, my name is Matthew Dolan. I'm resident of Atlanta and I stand with law enforcement and the eight council members who are fighting the battle to keep our city safe. Do not feel that this is the time to defund the police. It is a dangerous slope. And I think that if we go down that road and we take away their ability to do their jobs, we will all be the poorer for it. And we'll be wondering about the chaos that we live. Please Please do not do this. Thank you."/>
        <s v="Hi, my name is Melissa markdown and I'm a resident of Atlanta. I want to let be known that I stand with law enforcement and eight council members who are fighting the battle, keep our city safe. defunding The police is going to increase violent crime as we're already seeing increased Family Safety and our property values. Businesses are going to flee the city and reduce overall tax base and brings you the investments to a halt just to name a few. If you could please consider this message very heartfelt. defunding The police is not the answer. Thank you."/>
        <s v="Hi, my name is Melissa miski am I fk again Melissa muskie and I'm a resident of Atlanta. I stand with our law enforcement and the eight council members who are fighting the battle to keep our city safe. Please, please hear the voices in here or saying we support a law enforcement. They need our support. Thank you."/>
        <s v="Hi, my name is Michael speak wit. I am calling in regards to defunding the Atlanta police department. I've been a 20 year resident of the Atlanta city and for you to talk about defunding our police department, which is in dire need of training. They need equipment, and they need additional resources to get into this mob mentality to try to defund yourself. officers who put their lives on the line every single day. Just to make the masses happy, is absolutely disgusting. You all need to vote to fund our police department because our officers are some of the best in the country. And I have traveled my entire life. And all I want to see is our Atlanta police officers work with our community and to work with our politicians instead of y'all work in a park. Please do not be fun. The police department, please work with the police department and stop listening to this mob mentality. it's sickening. It's dividing. It is not helping us. Thank you. Y'all have a blessed day. Please please back. Our officers"/>
        <s v="hi, my name is Pamela Waller I'm calling the city council and asking you to protect protect our citizens and protect our city and do not defund our law enforcement because we need them rioter and terrorists have taken over our city and nobody is doing anything about it. And I want y'all to uphold our law and protect our citizens. So we can go in our city of Atlanta, our beautiful city again and not have to worry about protesters and terrorist This has gotten ridiculous. And I'm just concerned that our city council cannot follow the law and do something about it. It's heartbreaking."/>
        <s v="Hi, my name is Reggie Provo. I am a resident of Atlanta. I stand with law enforcement and eight council members who are fighting the battle to keep our city safe. 40 hours out that over the only 500 people at a 500,000 burden you longest most inexperienced novice member of the Council into this position Antonio Brown, we need to wisdom and leadership, not emotional and experience. The seven council members ignoring the safety of 500,000. For the screens, a 500 will be voted out because their complete disregard for public safety. Defunding the police will increase violent crime. As we've already we already are seeing decrease our family safety, decrease our property values, cause division just deplete a city, reduce our overall tax base and bring communities and investments to a halt just to damage you. I definitely will support the police and stand with them. It is a safety issue with our community and with our neighborhoods, as we're already seeing black on black crimes, white on white crime, black on white crimes black on white, it's all over. We need to support our police defunding has gone to do nothing good for the city. Thank you"/>
        <s v="Hi, my name is Robin Elliot, I live in district six, and I've lived in the city of Atlanta for over 30 years. I've been in the Atlanta metro area for over 40 years. And anyway, I'm just calling about the D fund, police boat that I think is going to happen on Monday again, and I wanted to leave my comment. I absolutely think that there needs to be some changes made with regard to how we feel with human beings in the in the city of Atlanta specifically with black individuals, but I don't think defunding The police is the answer. We need our police. We need them. And we we need to try to make things better. Not worse for our city. I love the city and I want to stay here so much. But I just need to be able to be sure that we are safe and that life is good for all all people, all members, all residents of the city of Atlanta. We need that because we need to not defund the police department. Because I think that would be harmful to public safety property values. It'll chase businesses out of the city. I mean, we just need to maintain our city and and be proud of it. Thank you so much for listening. Robin Elliot. District six. Thanks, bye."/>
        <s v="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end the police. Thank you."/>
        <s v="Hi, my name is Sandy kitchens, and I'm a resident of Georgia. I am not in favor of defending the police department because we need their protection. It's evident that we need them by what is happening in Atlanta and what happened over the weekend. We do not need to defend the boy. Thank you."/>
        <s v="Hi, my name is Sarah Johnson. I'm calling on behalf of my concerns for defunding the police department. As a resident of the city. I am terrified of what this will do. It will cripple the economy and further endanger innocent people. Please, I beg of you to use common sense and understand that we are in a moral issue and rather than a police brutality issue, we have the actions of a very small group of people trying to control a great city. We do not want to let that a police force. We do not want to have any more issues about defunding the state and have more officers resigning. The state of police is very important to our security and our safety and removing friends from them. It would be very, very disastrous for the city. Thank you."/>
        <s v="Hi, my name is Sharon Berg, and I live in Atlanta and I'm calling to ask you to please do not define the pla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
        <s v="Hi, my name is Sherry. Lindy Howard chick is our representative. And I'm calling to state my absolute support for funding our police department. We Our family is horrified by the amount of crime The way it has escalated in the past few weeks. We are very invested in this community. We have three children and three different schools. I'm a teacher. We're members of a church in the area. But we are considering leaving because we are so discouraged by how violent and horrible the crime has been recently, and no one's even addressing it. I don't see Mayor bought, you know, bottoms addressing this on the news anywhere. The last thing we need is to defund our police now, y'all want to do something to help the homeless with a different program. I think that's fantastic. But our police need absolutely the best training the best pay so we can have the best candidate. Otherwise you're going to lose your tax paying everyday citizens who are just trying to go about their business. They're law abiding. Again, I absolutely support the eight councilmen who have To keep our please find at please can you to to do so as you voted originally. Thank you."/>
        <s v="Hi, my name is Susana. I'm a member of the Georgia Latina Alliance for Emirates And I'm calling for the man that Councilmember. How are shook for district seven? Well, yes, on the Richard Brooks bill, which will hold some of the policy budgets and reserve to ensure the city does its job to reimagine our police department. We hope we can have your support on this."/>
        <s v="Hi, my name is Susana. I'm a member of the Georgia Latino Alliance for human rights and I'm calling to the men that the council member Message Kate or district eight. vote yes on their racial groups bill, which will hold some of the policy budget in reserve to ensure the city does itself to reimagine our police department. We can win your support this. Thank you."/>
        <s v="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end them. Our law enforcement, thank you very much for your consideration."/>
        <s v="Hi, my name is Terry Mullen and I've been a resident of the city of Atlanta for the past 20 years. I've lived in district two for the entire time. I'm against defunding the police. I support the eight council members. I support council members she stood in support of our law enforcement any changes that need to be made needs to be done after extensive studies and thoughtful discussion. Last minute decisions based on emotional knee jerk reactions are unwise and will have long term unintended consequences. defunding police will decrease public safety, decrease property values, Chase businesses out of the city and dramatically decrease the tax base who we call if we need help. So I hope everyone will stand with the police and not defund the police. Thank you."/>
        <s v="Hi, my name is Tracy Cole, and I'm calling to support the council members who voted not to defund the police. I believe that we are in a state of grave danger, and that lawlessness is on the rise and is being encouraged. And I strongly support the council members who were brave enough to oppose defunding the police department and I respectfully ask that you do the right thing and keep the city safe. Thank you."/>
        <s v="Hi, my name is Tracy Koll K-O-L-L and I have a question and a comment. The question Is was the request at 2:30am. On July 5 record requesting units to guard the door of the credit union. Was that in response to the request for an uprising that Councilman brown initiated? legitimately? I'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
        <s v="Hi, my name is Veronica and I'm calling Veronica influence and I'm calling to demand that Councilmember Howe worship. Both Yes, racist Brookville, which we hold some of the police budget in reserve to ensure the city's does it job to reimagine our police department. Thank you."/>
        <s v="Hi, my name is Veronica eastland and I'm calling from doTERRA. Tina nine for human right. And I'm calling to the main that Councilmember Andrew Deakins vote yes. On the rich eration Brooks bail, which we'd hold some of the police budget in reserve to ensure the city does its job to reimagine our police department. Thank you."/>
        <s v="Hi, my name is Veronica instance. And I'm calling to demand that council member claytor Winslow, vote yes on the ratio Brooks bail, which will hold some of the police budget in reserve to ensure the city does his job to reimagine our police department. Thank you."/>
        <s v="Hi, my name is Veronica. And I'm calling to demand that concept president Felicia moon both Yes, rich ratio, Brooksville, which we hold some of the policies our budget in reserve to ensure the city does its job to remain in our policy. Police Department. Thank you."/>
        <s v="Hi, my name is Yup. Okay, I am with the Georgia Latino Alliance for human rights. Calling to demand council member shook vote yes on the ratioed book bill which will help them over the police budget it will serve to ensure the city does its job to imagine that goes to comment. Once again. I urge you and the council as a whole to vote yes. on the racetrack Brooks. Thank you."/>
        <s v="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ending our police. Thank you for listening."/>
        <s v="Hi, this is Amanda Coleman. I was just calling to express my deep deep concern for the lawlessness that's going on in our city. Our police don't have any support. They're not allowed to prosecute criminals who are murdering each other who were holding people up. Just innocent citizens at gunpoint ATVs that are just driving down Peachtree Road at seven o'clock on a Sunday night. disturbing the peace protests that have been in my neighborhood after 1230 at night were there screaming cuss words and my children are waking up and being terrorized. We pay a lot of property taxes and I just don't understand why we live in Chaos is just horrifying. Please, please, please allow the police to do their job and support them. We do not need to defund the police. That will just result in more murders. This weekend, there were so many murders and shootings. It's just unbelievable. Thank you for not defunding the police and for supporting them."/>
        <s v="Hi, this is Amy maitri and a tr e i am calling about the report that just came out today where they have updated crime statistics 28 days of the last month versus last year 133% increase in murder. hundred and four increase in shooting victims 94% increase in shooting incidences. And you guys are on the brink of defunding the police but I heard one vote is all that kept that from happening. I'm sorry. We did not put you in city council to defund the police training. Yes. But defunding now get it together city council you won't be there much longer there are more citizens then you know that are upset about this. And this is murders. We're also upset about these water boys and you know what I'm talking about. They are in the middle of the street. One was murdered this week over a $10 bill. They're not out there selling water as a lot of the community would like to claim they're out there to cause chaos, to be obnoxious to get a rise out of legal, law abiding citizen and we the citizens are tired of it. The sun the police, and you guys will not be sitting on that city council any longer. I guarantee you Amy maitri. You can call And you can email me please call me email me whatever you would like to do 443263546 I am a voter I vote every time. Primary general You got it. You guys are on the brink of making huge."/>
        <s v="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end the police department. Thank you so much for listening to this. Have a good day."/>
        <s v="Hi, this is Anne Butler. I am calling regarding the meeting for defunding the police. If this is true, y'all need to look at the headlines and look at the news from over the weekend. For Fourth of July alone, these thugs who are part of three black panther groups that have formed in the city of Atlanta and decay One of which is calling themselves nsca or something to that effect, that they are not only walking around the streets carrying a rifle, they're responsible for killing an eight year old child last night. So if you think it's a good idea to fund the police, you probably want to rethink that. And go back and look at the crime statistics which are up at least 100% over the last month, the shootings that car jackings the rioting. If you think that community policing is the answer, you're just asking for more people to be murdered. So I strongly, strongly encourage you to really sit back and think about the intelligence behind just funding the place"/>
        <s v="Hi, this is Christine Carson. I would like to support the police in any way that I can. They are a valuable asset to our community. And I'm very, very against defunding any part of their budget. We need them so desperately. Please, please know that we do not want to defund the police. Thank you."/>
        <s v="Hi, this is Connie Davis. I'm a native to Georgia. And I am a registered voter have been since I was of age, and I'm calling from district nine to tell you to voice my opinion about defunding the police. I am against it. 100%. I believe you should have this way out. This should be on the voting ballot. At the very minimum. If you're going to do it. It's going to change everyone's mind that doesn't even live in Atlanta that wants to come in and have dinner or go to the tourist attractions. They're already afraid. So I'm 100% against it. Please vote no."/>
        <s v="Hi, this is David Foster, resident of Atlanta, Georgia, and I'm against the funding any typos. Pulling back from the police officers. We need to be able to support them. They protect our us and our families. Thank you for listening."/>
        <s v="Hi, this is Deborah center bassy. And I live. I live in district seven. I'm calling because I'm concerned that you guys are still revolting on defe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e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
        <s v="Hi, this is Elaine McMahon, and I wanted to give you a call in regards to the meeting being held tomorrow. I'm very disappointed in Atlanta for even considering defe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
        <s v="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ending them. I think morale is probably already low, and they need to know that they are appreciated. And that's all I have to say. And I hope that it's heard and I hope the city does make change. I just hope that defending them. The police is not one of them. Thank you so much. Bye,"/>
        <s v="Hi, this is Heather Edmiston, resident in District 8 of the city of Atlanta. There have been a lot of raw feelings since George Floyd's death and police custody on May 25. The reflexive call to defund the police is not a warranted response. As angry as we are at the problems within our system of law enforcement, we must be careful to preserve what is good in the profession while rooting out all that is that while reducing funding is intended to force changes in police practices and redirect funds to community development, there's also an underlying element of retribution. Those who call for it or asking for money to be divested from the police and put into community initiatives like education and mental health services. While these are important, we must not fail to acknowledge the reality and the impracticality and risk namely the fact that we would still need a reliable system that can prevent and investigate crimes, while people with considerable means tend to reside in gated homes with private security or in other less threatening environments the most vulnerable among us than the inner city and at risk communities continue to endure high crime rates. defunding will have an adverse effect on citizens most in need of police protection. Reform flight This must not be knee jerk or reactionary please take time to make the changes following extensive study in thoughtful discussion, passing a hastily assembled budget in the wake of the Floyd tragedy. The well intended only gives the hollow appearance of police reform and does not serve anyone's best interest. Only thoughtful bold, will begin to mend the growing divide between the police and the communities they serve. If we want to reduce incidents of police misconduct, improve community relations and make neighborhoods safer, we should professionalize the police ensuring our officers are what"/>
        <s v="Hi, this is Helen Stewart. I am calling from district eight. I am calling to encourage the council to vote against defunding the police. I am very concerned about our public safety there were as I'm sure you're aware, quanti treat people shot last night and five different shootings, including an eight year old girl. And we're in the middle of a pandemic. And I do not feel like this is the time to take any resources away from our police department. I would like us to see, I would like us to work with the budget that we currently have to make any reforms and believe that there are some changes that need to be made, but I do not believe in defunding the police. And I find it astonishing that we are talking about doing that when we're in the middle of a crime spree in our city. Thank you."/>
        <s v="Hi, this is Jane Reid said well at 4620 Club Valley drive Atlanta 30319. I'm calling in concern about upcoming boats to this gun, the Atlanta police. I think we can all get behind studies on the use of police force, and how it should best be structured but we can't do an automatic the funding of the place without understanding what are the better options and so forth. So please consider The, for the upcoming bet we need to keep law and order and for citizens sake. Thank you."/>
        <s v="Hi, this is Karen Taylor My husband, Hanes, Taylor and I live in district eight. Our representatives JP Matt skite. And we are both calling to state. Our extreme wish to continue and for continue supporting law enforcement. We do not want to defe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
        <s v="Hi, this is Karen Wilmer July 2, it's Thursday morning. I'm calling about defunding the police. It sounds pretty egregious, because it sounds like I'm eliminating the police force. It's been proven that reform is far more economical for a city than incarceration. So I would like to find out what is exactly meant by defund the police. If we eliminate them, we know it'll be ad hoc mass confusion and chaos and those most vulnerable and in the poorest areas will be the most abused by their absence. Could you please contact my email Karen Wilmer, Wi l m, er at Hot nail and clarify this place to eliminate the police would be devastating to reallocate funding might be another story. So that definitely needs to be done with more de escalation training and that type of thing. But I'd like to find out more. Thank you so much again, clarifying deep on the police at Karen wilmer@hotmail.com. Thank you. Bye bye."/>
        <s v="Hi, this is Kelly gambrel. I live in the city of Atlanta in district eight and I'm appalled by what our city is turning into. This is a public safety nightmare. The reports of the increased level of violence especially this past weekend are astonishing. Why aren't more people speaking out against the violence and trying to shut it down it shouldn't have taken a child getting shot by our mayor to speak out against the recent uptick in shootings. Allowing armed protesters to block streets and terrorize citizens is unacceptable. Allowing ATV riders to wreak havoc on city streets is unacceptable. allowing children filling water intersections to become aggressive and rude with motorists and leave all kinds of trash and stolen shopping carts behind and then try to tell us Oh, they're entrepreneurs is unacceptable. Yes, changes needed police reform is needed. But that shouldn't give criminals a free pass. We have a mayor and a DA that accused an officer of murder before a proper investigation was completed. Because of that our law enforcement does not feel supported and morale is low and officers are resigning. Given all this. We're still still hearing all this talk about defunding the police. Do you not realize that will have the greatest negative impact on the communities that need the police the most police reform really is needed. Do you not realize that that training cost money? If anything, the police should be given more resources at this time. But in addition to that, there should also be more funding for programs that can help change the culture related to gun violence. Our own Mayor promotes our city as the hip hop capital of the South. Well, part of what goes along with some of hip hop culture is this glorification of gang life and gun violence. Yes, police need to treat citizens appropriately. But citizens also need to treat each other appropriately. Why is there not a bigger focus on that part of the equation? Thank you so much. Thank you to the eight council members have been supportive law enforcement, we need police reform but we also need to address the overall culture of gun violence in our city"/>
        <s v="Hi, this is Kendra Whitson. I've already left the message I'm sure you're getting a lot of phone calls from a lot of people. Now this this eight year old girl has been killed. Now the mayor wants to say something now she thinks that it's time for this stuff in Atlanta to stop. Y'all need to get rid of her. Get her gone. Thank you."/>
        <s v="Hi, this is Kenza Watson. This is the third time I've called I'm sure you're not going to like hearing from me over and over again, but I forgot to add that y'all need to put a curfew and play there wasn't any problem when the curfew during COVID. So we have a murderous disease out on the street right now and they're nice curfew. That's all I got to say. Thank you."/>
        <s v="Hi, this is Lisa Sandusky, born in 1966. Here in Atlanta, Georgia. Born and raised here, this is my city that I love. And I hate to see the direction we're going in. I stand behind the black and blue I stand behind the police. I stand for Atlanta, and I really hope you do as well. We we elected you into these positions, please stand up for us. This is not okay. The riots are not okay. If I went anywhere, and I was destructive to any personal property or person I would fully anticipate being arrested. This is not okay that they're getting away with this. The crime is is getting out of hand. Linux is getting out of hand with their crime there before this even broke out. So we knew stronger police presence. We need to not defund them. We need to not dismantle them. What we need is to stand behind them. We need to stand up for what's right and what Wrong. I don't care if you're Democrat or Republican, it doesn't matter. We all know right from wrong, and we need to stand up for what's right. This is at a hand. This is Alex Jr. So let's all get crazy. Let's not. Let's use our brains. Let's use your common sense. Please stand behind our black and blue. I have a 23 year old daughter who works near Linux, or probably will end up having to find a new position somewhere outside the city. If, if we continue in this direction. I have a son who goes to Georgia Tech, working on his master's if he continues, if it opens back up right now he's online, but if it continues, you'll have to stay on line. Please stand behind our black and booth. Please stand up for America. Please stand up for it. Hi, this is Lisa Sandusky Born in 1966. Here in Atlanta, Georgia. Born and raised. This is a city I love and I'm second to see that it's going in the direction it's going. Our crime rate is getting out of hand the violence"/>
        <s v="Hi, this is Lisa Sandusky. I was born in 1966. Here in Atlanta, Georgia born and raised, this is a city I love. I hate to see what's happened to it. We're heading into a very dangerous and violent city. It's not okay it's not acceptable. It's not what we the people want. We the People want law and order we fully anticipate that we should have law and order. We voted y'all into Council and into office and and you need to stand up for the people which right? We all know what's right and wrong, whether we're Democratic or Republican, it should not matter. We know what's right and wrong and that's what we need to do. I stand behind the black and blue. I do not wish for any disk disk funding or any dismantling whatsoever. The black and blue we need actually more of a stronger police presence. Obviously our cities getting out of control. I have a daughter 23 working at Linux, or Mac or Linux. She very might be looking for a place to work. The son who was getting his master's at Georgia Tech. It's online right now, but when they open back up, does he want to go there? I don't know. We don't. We don't want to feel like we're not safe in our city. This is a beautiful city and I hate to see it go in the direction it's going. Please stand up for Atlanta. Please stand up and behind the black and blue. Help us make this city. A beautiful and great place to live. Thank you."/>
        <s v="Hi, this is Lynne Thomason at 91. Putnam drive and Lisa, like the defunding of the police will decrease public safety and decreased public value repaid a lot of money for house and we feel like it is getting vandalized and people, businesses getting chased out of the city a dramatic decrease in the tax base limited to decision and the nature of reactions and otherwise have unintended consequences. We support councils to eight members to seven supportive our law enforcement. Thank you."/>
        <s v="Hi, this is Mary Elizabeth elenberg. I'm in district six, and I'm calling to let you know that I support the eight council members who stood in support of our law enforcement. I support our law enforcement and any changes made in our law enforcement needs to be done after accident. of studies and certainly thoughtful discussion. Last minute decisions and knee jerk reactions are unwise, and will have many unintended consequences. defunding The police will decrease public safety, they'll decrease property value, they'll chase businesses out of the city and dramatically decrease the tax base. I'm also a licensed real estate broker in the state of Georgia and have been for over the last 15 years. And I've seen over 122 houses hit the market for sale in my district in the last 14 days. I live in district six. And I would like to strongly strongly in court purge you to support our law enforcement. Thank you."/>
        <s v="Hi, this is Melinda Wilson. I'm calling from 650 Peachtree battle Avenue Northwest Atlanta 303 to seven, that's district eight and I am calling in support of the Atlanta police department and in support of those eight council members who voted against defunding the police. I don't believe that any changes should be made at this point until there's been no study and discussion. Defunding the place is going to do nothing but increase crime and increase the vulnerability of the good citizens of Atlanta, as well as property value and chasing businesses away. So I am not in favor of defunding the place and I appreciate those council members who voted against this. Thanks so much."/>
        <s v="Hi, this is Nancy and Massa. We live in zone two and we support the police department. We do not agree with the defending of the police department. So I wish that you would bring that up at your city council meeting and vote down. Thank you. Bye"/>
        <s v="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tio broke beat and formed the two officer cop a 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
        <s v="Hi, this is Patrick holder, resident Fulton County, City of Atlanta. And I was just calling to voice my opinion about regarding the funding of the police department. I'm totally against it. And I think most people in the city of Atlanta are against it. So I'm just one voice. But hopefully, you'll take that as a against defunding the place is not a good idea. And any rational person in this city does not want less policing. So we want bad cops off the force, of course, and good cops to remain on and good policing. And we want to continue to have those brave men service and we appreciate all the work they do. So please do not defund defund the Atlanta police department. Thank you very much."/>
        <s v="Hi, this is Rebecca Arnold. I am a resident of Georgia and I visit family in the Atlanta area including Fulton County, I understand that I have this opportunity to leave A Two Minute Message concerning the city council's consideration of the funding the police department. I have seen a couple of videos that were said to be done in the Atlanta area. It could happen anywhere, but in anything that's going on these days has got to be addressed with authority of the police department and other law enforcement. personnel. It is ridiculous to consider the funding any police department the morale of these men and women in their, their skills, their their training, all of it needs to be encouraged increased training in increasing their morale, increased support by any local, state and federal government. increased support from these entities needs to be a primary increase support, increased backing, increased giving of authority to increase to support of the sorting of these police and law enforcement agents for the public safety for the good of the community."/>
        <s v="Hi, this is Rosa Ramsay and in I have section eight. I am calling to say that I think it's an awful idea to defund phone, the police. It will lead to more petty crimes. And more curious comes without waste, you do a great job. I know of three people, three people who were robbed within the last 24 hours, and another one was robbed last week. And these are all in areas that are generally very intense. As I know, it'll be hard to stop with the political winds, mail. And although there are lots of changes that need to be made, this is not one of them. Tony Evans is big on saying that we need security You need to work together. And believe that's completely right. Thank you very much for being strong and not voting for the defunding of our police and our protection as a Atlanta native for 60 years. a horrible idea and will ruin the city."/>
        <s v="Hi, this is Ross pounders. I've lived in Atlanta for 23 years. And referring to the aspect of defunding the police. I do not agree with that whatsoever. I think that decreasing the funding for police department will decrease property value. Business owners will be very scared to do business And will actually decrease the tax base. This aspect is is very frightening coming from, you know, we've heard a lot in government not to make quick reactions to actually have studies and make full responses and accurate responses. And I think doing something out of a whim has never ever or rarely turned out to be great. And coming from something that's very fresh and new. We need to educate ourselves on this with reform, not with defunding, if not more and more funding to be able to educate not only the officers but also the public as well, of how to not only the officers reactions, but ours as well. So I really do not agree with the aspect of defunding the police department. I am a 23 year old individual I'm 23 years old, and I cannot tell you the countless amount of times in my 23 years that an officer either federal, state and door municipality have come into my aid Both needing to teach me a lesson and also to help me when I'm when I needed some help. So I really, really believe that we really need to stay funding this police force as a young citizen of the great city of Atlanta, Georgia. Thank you so much and God bless."/>
        <s v="Hi, this is Sarah Hill George. I'm live in the city limits of Atlanta and historic Brookhaven. I am very concerned about the defunding of the police and the Atlanta, Chevy or even Fulton County area. This is all but ridiculous. It would cause mayhem. I am very much so against defunding the police department. I never thought I would even think this would even be subject to anybody. We need our police. Yes, there's some things that need to be changed but that can't anything. Please do not vote to be fun. The Atlanta police I am I have pain taxpayer and I'm very concerned about our not having the proper police protection. Again, this is Sarah Hilliard. I live in historic located in the city limits Atlanta, Georgia. Thank you."/>
        <s v="Hi, this is Spencer Pryor and I'm calling on behalf of my wife, myself and my wife, Elizabeth Pryor. We're calling to let you know that we strongly support the eight council members who stood in support of our law enforcement. Any changes regarding our police policies in Atlanta and need to be made after there's extensive study and thoughtful discussion. Last minute decisions and knee jerk reactions are unwise and will have many unintended consequences. And finally, defunding the police will decrease public safety, decrease our property values chase businesses, including mine out of the city, and dramatically decrease the city's tax base. So my wife and I appreciate your public service and we strongly urge you not to defund the police. Thank you,"/>
        <s v="Hi, this is Susan Clark and I live over in the area of Midtown. I'm kind of the book called all and I'm just devastated. You guys are thinking about defending the police. I've never heard anything like it in my life. I'm just disgusted. I'm thinking them. They've been here 29 years. And to watch this city go downhill the way it has. It's just disgusting. If you defe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end the place. It's tolerable, you know, think about this place. And I'm sure there's other ways, but this is not the right way. Thank you so much."/>
        <s v="Hi, this is Teresa Sutherland and I am in district eight. And I'd like to say good morning and thank you for all of you for your service. I am calling to support eight council members who stand in support of law enforcement and to not defend the police. Based on everything that's happened this past weekend. The writing the deaths, the fireworks and urine being thrown at the police officers. This is all just insane and defending the police is not going to help the situation so wanted to let my concerns be noted. Thank you so much."/>
        <s v="Hi, this is Tom Prichard. I'm a resident of the city of Atlanta and would like to encourage the council under no circumstances to defund the police. It's a crazy idea and all it's going to do is result in the most vulnerable people in Atlanta being the victims of more crime. Please don't do that. Thank you."/>
        <s v="Hi, yes, my name is summer Benton. I actually work and I live both in the city of Atlanta. I actually live in district one. I just want to leave a message saying that I do not believe that the police should be defunded at all. If you look at the crime stats, now, they're off the charts. And that's because the officers don't feel that the citizens and the government have their back. And 99% of these officers work very, very hard to do an amazing job for us as our as citizens and I support them 100%. in any profession, you're going to have some bad apples, but I have had nothing but amazing dealings with the Atlanta police department and I am 100% against the funding them. I truly believe that if we do defund them, our crime will go up. businesses and tourism will go down. And I urge you to please do not defund the Atlanta police department. Thank you."/>
        <s v="Hi. My name is Alondra brera Garcia. I'm with the Georgia Latino Alliance for human rights. I'm calling to demand that Councilmember Hillis and the council as a whole vote yes on the ratio Brooksville, which will hold some of the police budget in reserve to ensure the city does its job to reimagine our police department. Thank you."/>
        <s v="Hi. My name is Stacy Scott Shelton, and I'm a resident in the city of Atlanta. I would like to explain that I do not support defunding the police. We have so many problems in the city, and I think this is a bad move. Hope everyone take this in consideration because we're fighting an alarming rate of crime and we need to support our police officers."/>
        <s v="How you doing? My name is James card. I work for the airport. I work for arm everywhere retail management. I am one of the furloughs that have been laid off, but it's COVID-19. Unite Here also after union We have at the airport, and that's around the country. We're having problems with our healthcare, and some of our healthcare is going out, which means at a certain time, people are not going to help healthcare. But we're not going to help healthcare. And we're out of work. And it's not fair for us that we're not going to have healthcare anymore. For the mayor, and we are we've invited you to a live chat mirror of zoom chat with us. And I know you already got it. And I want to let you know, personally that the fact that business has gotten a free rein at the airport, but your workers who make the airport run and make the airport go, aren't they they're trying to fight for their lives because medication costs, and we're not working right now. So we definitely need our healthcare. And you've been on Oprah and you've been up places and whatnot. And you talk about the people when you got black people right here in Atlanta this evening. You to step up to the plate and do what you should have been doing a long time ago. So you don't have Mom, I support you, and whatnot. You know, but that goes so far. We need your help. And we need you to stand up for what's right. And do the people of Atlanta proud and do what you need to do for Atlanta to help us out better. Because right now, it's not a good situation, but you're going to call it you're going to cause a lot of death by people not being able to afford their health care or afford their medicine. Thank you, James guard, our airport retail management."/>
        <s v="I am Patricia Floyd, president of Boulder Park area Neighborhood Association. I am urging each council member not to cut Any funds from the police department. This should not be done without further research. Do not cut any funds that have been earmarked for public safety."/>
        <s v="I conduct a lot of business in the city of Atlanta. And I was delighted when it was voted not to defend defe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
        <s v="I encouraging the council to please continue to fund the police department at full budget. I am not in favor of the defund the police at all. I think in the name of public safety, we need the police that we do have, if not more, so I favor funding the police. My name is Arnold dill 1304. bowler court, Northwest Atlanta. 30327. lived in the city for almost 50 years."/>
        <s v="I live in Atlanta and I want To express my opinion about the amendment that some of the council members want to add on to the bills. I think that we should continue on with the bills and get that settled. This is such an important thing for her police department. And adding on more to the village itself can only confuse people that would like to go for the hazards. To the point, if they may say, now I won't go. I just want to express my opinion. I hope that you will can continue on with what you come up with and do the best for the citizens. lanta Police Department. Thank you, guys. And I hope that you will show up by the way you go. Thank you."/>
        <s v="I was just calling to say that I think Dell should get rid of the mayor. for her to come out. say now that Enough is enough. Lou too little too late. Let it gone way too long now it's out of control. So yeah, young just need to get rid of. Thank you."/>
        <s v="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end the police with all the violence that is going on in the city of Atlanta. Goodbye."/>
        <s v="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e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e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
        <s v="I'm concerned about the mayor's proposal to fund the police. When right now the streets of Atlanta going crazy in a lot is protecting them in general just die. Yes, she hasn't come out and say anything about it. The residents of the area chemical because of the violence that is going around the area and yet she hasn't come out and say anything. And she's still pretending that this is peaceful protesters. Please do something about it major. She's not for the people to chose Voting has political agenda. Thank you."/>
        <s v="I'm David cannon. Elana resident and I work mostly in the city. I'm outraged at the mere thought of defunding the Atlanta Police Department every day. I see the news I see robberies carjackings, shootings, etc. Approximately 80 people have been shot in the city within the last month not by police. The actions of city leaders to include the Marin and da have been completely disgusting cowardice. The police department has already been beaten down for political gain. And now we have to discuss whether or not to defund them. You continually use the police in your political games. But for once we would like to see you truly support the police has support a safe environment. Even if you don't agree with current laws or policies, that doesn't mean these officers that are being persecuted, have done anything wrong. If you believe they need to be trained better or differently, that cost money. If you need new or better equipment that costs money. If you need more better personnel that cost money taken away from an organization that you want to perform underwears already in almost hospital environment is not the answer. Why do you think officers are leaving an alarming rate and other areas are hiring gladly hiring them. In most cases, those other jurists Hiring Our officers are already safer that ladder. If you're okay with this, if you think the funding that the police is the answer, then you obviously prioritize prioritize your political games ahead of the safety of the people on land. After that there will be no forgiveness. businesses and people will leave for a safer environment. And people like me will devote their time to making sure you are all voted out of office to be replaced by people who actually care about the safety of Atlanta."/>
        <s v="I'm Denay McBurney. I live in district three. I'm calling to say that I do support having the police examine their policies to see how they can reduce civilian deaths and any predatory arrest practices. I don't know if withholding their next year's budget is the way to what you have to do to make them do that. But if that is the only way to get them to examine themselves then I would support withholding that money until they make those examinations. Thank you."/>
        <s v="I'm in Atlanta resident. And I just felt very important to call in and just be heard on this issue. I feel as though there's a lot of divisive things going on right now. And what we really need to be doing is I'm just talking about defunding outright, is actually put things in place where officers, council members, the general public can come together and actually have meaningful dialogue, decided to try to defund the police and trying to hide away money in some secret account or separate account is all that's doing is taxing one half of the problem that while while we're trying to actually talk about doing this, how about we actually think about those reforms instead of just arguing about where money is placed. So please, bring us all together so we can all talk and all have our voices heard, so we can understand each other and everyone's position. Being a public servant, you're supposed to be neutral and detached. Let us all just be neutral and detached and coming together as one so we can make the city a better place. Thank you. Hi."/>
        <s v="Is Michael Dell any citizen of Atlanta for the message to the city council imploring you to not remove funding from the police department at a time when we need to keep this?"/>
        <s v="It me calling to In this week, it is absolutely absurd that this is being discussed right now. With all of the shootings that are going on in Atlanta, our mayor, our da is well, they have done nothing. And yet we are trying to put police officers out there and ask them to defend citizens and protect citizens. Among mass shooters, we're shooting every single night, no control, and they're unable to do anything. And yet we're discussing the funding week and routing money towards other programs. Give me a break. That's what the rhetoric from all of the elected officials have something must be done and actually do something that makes sense not be funding the police. Thank you."/>
        <s v="It was Chris Mello. I live at 1542 Park Road, Southeast Atlanta, Georgia 30315. I want to call in Just leave a comment about the recent police budgets vote at 187 forward with it and the efforts to defund the police. So I've lived in Atlanta for 15 years now, downtown for 1010 years of that. Absolutely. I'm opposed to defunding of the police, I understand to make some changes. I understand that we need to focus on community policing. And I understand that there are inequities in the system. But the way to solve these, in my opinion is with better and more consistent training, and not by giving less resources to the police. So I think we should be looking at all options in terms of which types of calls need which types of support, how the police can support those in a leading role, how police can support those in the supporting role. Making sure police are getting trained on de escalation and training that is happening on an ongoing, consistent basis, probably 20 25% of the time, but I don't think any of that equals defunding the police. If you have any questions or if there's any additional any additional information I can provide or opinion I Provide please feel free to call me. Again. My name is Chris Melo. 404354019 for thanks."/>
        <s v="it. This is Jason Thomas. I work and live in the city of Atlanta. And this is directed towards the seventh we're trying to reduce the size of law enforcement to reduce their budget. Number one I'm in support of the eight are standing in defense of law enforcement and public safety. But AJC did an article. It says the exchange was surreal assign that the wheels may be falling off Public Safety and Atlanta. Fittingly, it happened Monday during the city council Public Safety Committee hearing as public members as council members and interim police chief Rodney Bryant are grappling with the unrest plaguing the city council member Antonio Brown who represents the district and also was trying to defund the police. Just he lives with his with his areas just west of downtown was grappling with getting ready to speak in a virtual meeting. When he told the chief I was just notified there was a young man who was shot and killed at 377 West Chester Boulevard. Can you get a unit out there? He's been on the ground and there's no police who have come yet. He's dead already. He's on the ground and the residents have put a cheat over him and the police will still haven't arrived. It sounds like Afghanistan. Can you please come and pick up the body. But there's more on June 13 and angry protester milled around the South Atlanta Wendy's The day after Rashad Brooks was shot in the parking lot by cop and an hours before the restaurant was burned down. There was a while shootout in the Edgewood neighborhood in East Atlanta. Five people were wounded and two were killed. Residents responded hearing perhaps 40 gunshots. Earlier this month the owner of a bar in the popular Edgewood Avenue nightlife district posted a photo online of the business's windows smashed by bullets. They said they left they felt unsafe and were closing their business until the city gets there. We need to defend our law enforcement we need to support them. We don't need to defund them. We need to increase the amount of money that we put into investing in them. The funding is going to get us more violent crime, reduce our tax base, lower our property values."/>
        <s v="James Richter. Ric HDR. I live in district eight. I'm calling regarding the amendment to the fund police. I want to say that I think we should not defund. I think that I support the council members who have already stood in support of our law enforcement. I think if we do make changes, it needs to be very well thought out as opposed to a quick reaction. I think that our police are honorable and provide safety. And that safety provides not only an environment that I want to live in, but also improves our property values and provides for businesses. And anything that we do to defund the police and to order them not to do their jobs is short sighted and a bad choice. Thank you."/>
        <s v="Janet Hogan, I have been nearly a lifetime citizen of Buckhead in Atlanta, Georgia. And I'm very distressed that the city is planning on defunding of police. I am nearly 65 years old and desperately need to be protected. Not just left out to dry. Please rethink this."/>
        <s v="Jason McBride. So as I understand it, we got some council members attempting to defund the Atlanta police department. I cannot begin to describe how stupid that is. So I'll say like, Oh, go on out. And that's a horrible bad vision. The only thing I can surmise is that we get some people there that are thinking a little bit extra off the top and what they're supposed to be. I know how this game is played. I don't appreciate you frank with the lives and the safety of the citizens of Atlanta at risk, because you guys want to play politics. I don't know if you know this, but the silent majority will blow you out. not happy with this. You guys want to play politics is going to end bad for you on election day. That is by no means a threat. That means that my vote will go to someone else. And the people that I knows both will go to someone, someone else. Stop playing politics, do your job and serve the people of Atlanta like you're supposed to."/>
        <s v="Jason traveling. I lived in work in Atlanta. I think it is crazy to defund the police. Sometimes my neighborhood sounds like a warzone with the guns being shot off. We may need more funding for more police, not less. Please stand your ground and do not give into the naive, misguided and inexperienced proposal of Councilman Brown. Thank you for your service and have a safe day."/>
        <s v="Jeanette Davis, I do not feel that it would be beneficial to the city of Atlanta to cut funding To APD although there has been quite a lot of stuff going on with the police department, and I'm certain policemen, you know, one bad apple doesn't have a whole bunch, maybe better training, finding different ways to root out the bad apples, but steady, securely gleefully, there's still criminals here. There's there still criminal work going on. We need a strong presence in this data. You do not want bad elements coming in here and taking over right now we're very vulnerable, and we need to stand strong with each other. So please do not cut the funding to the APB. If anything, you should increase it. We make more policemen on the streets and in our communities and in our businesses so that we can see and feel safe. Thank you."/>
        <s v="Jenna, Michael Lewis, not a police department, either. I just like to say I retired last week and I think it would be a travesty to deep on the police department funding. We have a lot of hard work in offices, you got a lot of millennials, they a lot of them did something I wouldn't have done sit down because I think you'd go, oh speaks to an oath to the citizens of a Nana, not the mayor of achieve or de Howard. So I'll just leave that at that. But you've been in the police, you got a lot of hard working young officers that aren't making what their counterparts in other city across the US are making. What you're doing is writing a check that poor people in zone one, three, and four will have to cash at your bus, the upper end of cascade and right parts of zone four, zone five, zone two, they're going to be taking care of like they always do to get the majority of people when they come they go to zone two, zone five, zone six, they're always fully staffed zone one is always understaffed. Now you're not going to pay people and expect them to perform to the same level. It's not going to happen instead of some of these calculations. People should get out on the forefront and say, hey, look, we support y'all. Let's just let it play out in court. But you didn't do that. Some of y'all went behind tried to deep on something that you'd already Okay, which makes it retaliatory. You're gonna make it so officers don't think they're being backed. There's a lot of liabilities. officers were let go without any due process. What do you think that's going to do to the officers? What would they do if I just came in all of a sudden, the Hey, happy all have gone out and you didn't have nothing you followed? Everything you're supposed to do? that's going to cause a backlash and all the people are going to suffer for a lot of people 911 calls are going to be answered. People go out and being proactive won't happen. Don't do it."/>
        <s v="Job Hogan. I'm a lifetime resident of Atlanta. I grew up here I'm 71 years old. Understand there's going to be another vote on defunding the police department it just I just shudder to think of the idea that that's even on the table to define that would be a huge mistake."/>
        <s v="Johnnie Mae Sam I'm calling to said that I want to, to support funding of the police of the Atlanta police officers. Again, I want to call to say that we should find the police officers of Atlanta. Thank you."/>
        <s v="Kansa Watson we need to get Mayor bottoms gone. I know she's an elected official but she needs to be gone and we need to make sure that the police are taking Kara, we need to drop charges on the officers. And y'all are running this city into the ground. Thank you."/>
        <s v="Kayla Mi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
        <s v="Laney sent me the core Turner was only eight years old and she was playing in her backyard as your son's that you are trying to say don't need the police murdered her. They murdered her. Her dash should be proof that defunding The police is not the answer. She deserves to live. Doesn't her life matter? All lives matter. Yes, Black Lives Matter white Lives Matter eight life matters. Mexican Lives Matter, her life matters, say her name again to court aterna as you try to defend the police, the Armageddon might be upon you but it is not upon us. Her name matters to court Turner, eight years old, died July 4. because there weren't enough police because your police were busy dealing with your riots that you are allowing to happen to Cora Turner say her name. Don't be fun. The police say her name sir Cor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end the police do not defend the police."/>
        <s v="Let's play low, please support the place, do not defend them. We enjoy going to Atlanta as a family and as of right now, we are not going to Atlanta. Please support your policemen. Thank you."/>
        <s v="Limit betting for drone and it is my concern that the council wants to fund the police department. I am completely against that. I don't think that's the right path and idea Atlanta should take. It's extremely concerning. We need police. We need the department here to protect us and that's what we're here for. I think it's absurd that the council is willing to risk our safety, too. follow a trend that is ultimately going to be dangerous for committees everywhere and completely against the council and its members to support any idea to abolish or deform the police department. Thank you."/>
        <s v="Lisa Lovejoy calling about your defund the police movement. If you defund the police then I will not visit your city and tour your alliance theater, your Botanical Garden, your Centennial Olympic Park, your Chattahoochee River, your Georgia Aquarium, the National History in burns in Lego Land and the MLK historic site or six flags in Atlanta or the world of Coca Cola. I will not feel safe at visiting your city. I will not feel safe driving on your street and I will not feel safe as a tourist. Please do not defend the police. Your entire community will suffer The murder rate is already going up and climbing. You cannot be fun. Please do not defend the police. Do not be fun the police, think about your industries. Think about your citizens. Think about your business owners do not fund the police. Do not defend the police. Do not defend the police. You cannot do this to your citizens. You cannot do this to us. We will never come to visit Atlanta. I already don't feel safe driving through your town. Just in passing. Do not defend the police. Do not defend the police. This is anarchie This isn't Marxist. This is terrible. You cannot defend the police cannot defend the police. Your city councilman Mr. Ray short book bill. He is out of order he is out of line. It is the city's risk. ability to provide the for the safety and the welfare. And when you defend the police, you're taking away their civil liberties. Theirs cannot happen."/>
        <s v="Maria Chandler, I'm a resident of Atlanta and calling to urge the council to support the police and not to defund our police to back the blue. We can I believe you can fix the abuses that may be within the police department. By defunding the police. You are really changing Atlanta interested he like Detroit, not the beautiful, wonderful city that it is. We need to keep Working hard to continue to make everything good in our city. So please back the police. Thank you"/>
        <s v="Mark Dodson do DSO in Peachtree hills in Atlanta for 31 years. Do not be fun to eat glace. I mean, what can be more ridiculous crime murders are up 84% crimes up. And you're looking at the funding the police whose morale is in the pits now. 60 applications from the Atlanta police departments are already in Cobb County, we've had over 20 something resigned, and you're gonna defund them. You do that at the risk the safety of your citizens. So act responsibly, don't get caught up in the political climate. do what's right do not fund the police. Thank you."/>
        <s v="Mark Lancaster, I support all law enforcement officers that put their lives on line every day. Thank you."/>
        <s v="Marlo column of column properties. Please do not defund the police department. Thank you."/>
        <s v="Martha holder, do not defund the police. We need law and order in our city."/>
        <s v="Matthew woods, calling about any votes that's going on with the place right now. strong opposition to defunding the police. I'm open to speaking through all the issues and adjusting things. However I really would like you know our communities to be taken care of and safe and truly believe bullies have a big say in whether we are safe or not. So, please like to not be funded. I'm actually would like more funding there and or more training or whatever it takes. But having no poisoning is not the answer. Thank you."/>
        <s v="Michelle Rocher and I'm calling in reference to the funding of the police of Atlanta and I'm outraged. I have I live in Atlanta 35 years. And I have never experienced such disrespect for the police and how they're being treated currently by being fired and put under the microscope. I agree with there was an issue but that doesn't cause this kind of behavior to be accepted. Me and many others are very outraged at this pouring of disrespect to the blues. Their lives do matter as well. And I feel that the Atlanta mayor, she is doing a horrible job of standing up and backing our police officers. And for that reason, she needs to step down."/>
        <s v="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ending the police will decrease public safety, decrease property values, Chase businesses out of the city and dramatically decrease the tax base. Thank you."/>
        <s v="my mama's boy, our cable and a half for eight kilometers. I've been there for three years. To move health care insurance to move the $600 for unemployment is not there a lot of film that will go hungry? Some people will not be able to feed a family. Some family will not be able to pay their rent. Keyshia Matt, Keisha Lance bottom we know you have the power to help us because the city of America has given millions of dollars to rent Relief Act directly and up to the other companies of airports. We invite you to come come stay with us. For Atlanta workers on July 18. At on brown Thank you have a voice."/>
        <s v="My message My name is Fred Simmons. I do live in Atlanta and have lived here for a while and I'm calling regret During the matter of police funding, I appreciate your interest in my opinion. And thank you for listening. I'm pleased that you did not defe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
        <s v="My name is Alex Cruz. I live in Peachtree hills, Buckhead. I'm calling to ask Not to amend or change or take away any funding from the APD. Right now we are seeing games taking over neighborhoods, innocent kids are dying because there's lawlessness. Think about this, please, that if this happens, the APD nobody wants to work with the APD. There will be somebody that tries to take control. And these people are most likely going to be gangs. And they only run by one set of rules. And it's not the rules that are fair for everybody living in this city, especially the taxpayers. So I ask you, please to think twice about doing anything or cutting any funding to the APD. Our lives are in balance here. Or we will leave people will leave this city. Thank you."/>
        <s v="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e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ending the police is not a solution to those problems. It's simply a reaction. My number is 77084162242. If you'd like to go"/>
        <s v="My name is Alison Dixon, and I'm calling to encourage you emphatically not to vote to defund our Atlanta police. I work for a major employee, employer in the city of Atlanta. I spend much of my time in the city of Atlanta and my resources, my money, and I implore you to vote in support of fully funding. brave men and women of the Atlanta police department. They are understaffed. They need your support. They have no leadership. And I do not see how if you vote to defund the Atlanta police, how you will attract the world class police chief and leader that we so desperately need to see us into the future as a residential community of a arts and culture community as a business community where again, I choose to spend my time and my resources in the city of Atlanta. And I want to do so safely. You are seeing the results of the leadership void in the Atlanta police department. You are seeing the skyrocketing murder and crime rates the shootings are unprecedented for this time period. Please do not vote to defund the Atlanta police. They need your investment in training and recruiting. We need the best and the brightest. To see us into our beautiful future, do not vote to defund the police. Thank you so much for listening."/>
        <s v="My name is Allison Ellen's I live in Georgia. I've lived in Atlanta, Georgia all my life. I back the police are 100% the two that are there. Don't be bullied by the eight. It's not fair. It's not fair. take back our country. Get your backbone back. Trump 2020. Stand up for Atlanta. Stand up for who's protected you guys. It's not fair. You're leaving them hanging. You're leaving Damn hanging back the blue. They don't get paid near what they deserve, nor do they get the respect they deserve. And I'm sick and tired of hearing about Black Lives Matter. All lives matter and especially cops Lives Matter. Thank you. My phone number is 770-710-2224 Come on council members, the ones that got it right, stand up to the ones that don't stand for something or you'll fall for anything. God bless you and have a great day. And I'm proud to be an American that Donald Trump runs and Jesus Christ. Thank you. Please get a backbone and fund the police cars when they come for your kids and your family. You're going to be calling the police. Thank you. Have a nice day."/>
        <s v="My name is Allison Hearn. I am calling to leave this comment regarding the vote to defe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
        <s v="My name is Andrea Edwards and I stand against women that play My city, temporary statistics do not support that there has been an increase in unjustified quantities, and particularly not in the African American community fighting criminal students database of police shootings in 2019. The vast majority of us killed were armed. And there were more suspects than Boston suspects code 371 versus 236. Last year, there were four spaces in which unarmed African Americans may be shot by the police. And in fact, in most cases, the police was attached prior to the studio. This is a small number in a country of 325 million people. In fact, the birthplace shooting is dropping in 2015 on black Americans, 32 white Americans were killed by the police. That must be doing something right. The last last, the last year was the safest for an armed suspect of white of all resist. The Washington service began tracking police shootings at the same time, this country has remained a dangerous place for officers. 48 police officers were killed last year. That's more than the number of justice killed at all races, not to mention the number of police have been killed or injured during the recent protests. to support our police in Atlanta not defunding them. I support BDS questioning and increasing funding by the influence cameras. We need more police force out on our streets to finding a place for increased violent crime as we are already seeing. Atlanta is a city of all been privately eventful of culture and tourists destructions increasing lack of opportunity to be a detriment to our city. I support the council members voting against the funding the police and I support city employees in a police department and extremely grateful for police putting their lives at risk."/>
        <s v="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ending the police. It will hurt our city. It will lower tourism people are already afraid to come and visit here. property values will decrease which means fewer property taxes will be paid. It's an all around terrible idea. Please vote against defunding the police. Thank you"/>
        <s v="My name is Andrew Craig and I support the police. And I do not want to defund anything and if anything, we ought to increase funding for police. Thank you."/>
        <s v="My name is Anita German. nwsl, Rn, retired Emory nurse of 30 years and former Virginia Highland homeowner for 20 years. I stand with law enforcement and the eight council members who are fighting the battle to keep Atlanta safe. I am appalled that Mayor Keisha Lance bottoms has not supported APD and has demonstrated poor leadership for the city of Atlanta. If the police are defunded and remain unsupported, I will no longer feel safe on Atlanta city streets. I will take all my medical, dental, social and entertainment dollars to other areas of the state where the police are respected and supported. Thank you."/>
        <s v="My name is Anne Carson. I am a lifelong resident of Atlanta and have always lived in the city limits I vigorously oppose the thought of defunding the police. And I'm shocked that our city council would even consider such a dangerous move for our wonderful city. Please, we consider this terrible idea and keep us protected as we move forward to cure the ills that are claiming our city at this time. Thank you very much."/>
        <s v="My name is Brenda Fritz, and I'm calling in response to the defunding of the police department. And my boat is not to be fun, the police department we need the police in order to maintain some sense of order in this city. So please do not do find the police department. I am in support of the police department and wish that my vote would be heard and counted as I am saying Do not be fun. The police department Thank you"/>
        <s v="My name is Brianne browning, and I urge you council members do not de fund Atlanta police. Please do not define employees. We need them. We need the people to govern and keep us safe. If you just 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
        <s v="My name is Brianne Coons and I'm very concerned about the violence that's going on in the city of Atlanta, including the protests that was done in Stone Mountain last yesterday. That was armed. I do hope that you We'll do something to try to take and say tech care and save our city. Thank you."/>
        <s v="My name is Carrie metal. And I'm begging you please do not D fund the police department. We need each and every one of them. Actually, we need more of them. We need them fully armed and be able to handle anything, things are getting worse. And if you defund them and take their arms, things are going to get Worse, do not give in to street thugs. Please support the police department completely 100% do not defund the police department. You can just forget about it and it won't be printed in the paper. Nothing. Forget these thugs respond with force full force and let the police do their job or they can take your constitutional rights and act as a police officer. And they will and they should I will support this. Do not defund them. I beg you. I demand full please."/>
        <s v="My name is Celia Bynes and I'm arrest of South river gardens.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
        <s v="My name is Chris Steam and Tao ski. And I'm asking you, I'm begging you do not defe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end them. Many citizens, just about every citizen systems bugs wants you to defend for socialism. Can't you see that? Go to Dennis volio. If you want socialism, or Cuba or China, a world is coming as bastards are from Don't forget my language. Don't please do not defend the police department. Please. Actually I'm demanding it."/>
        <s v="my name is Clark and I am calling to talk about the council meeting today with these ridiculous amendments. Every single council member especially after the violent weekend and and Atlanta needs to step up and support the police in every single way possible. Decent Atlantans are, cannot leave their home. Yeah, they're afraid to you can't do anything in this town anymore. At least start with the City Council. We can't do anything about the mayor and the governor except make our call But it's got to start with a council. You know, I am begging you protect the city and the way you can do that is to support the police."/>
        <s v="My name is Connie Shannon. And I've lived in Georgia my whole entire life. I'm 61 years old. And I think it's just crazy. If anybody's thinking about defe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
        <s v="My name is Craig Cronin Berger. And my wife is Liz Cronenberg. We live in the fifth district in the Morningside area. I'm calling in regards to the potential discussions around defunding the Atlanta police department and I wanted to state that we are against the idea Defe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
        <s v="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end our police departments, but more increase the funding for our police departments to protect us law abiding citizens around the Atlanta area and in Georgia. Thank you very much. for allowing me to speak, God bless."/>
        <s v="My name is David Burke. I'm calling in reference to defunding the police. Why are we defunding the police? We need the police. Why don't we do something even better and defund the city council which is over waited? Why do we have 15 council members and one council president does Absolutely nothing except referee meeting. Why do we have three at large posts? How come other cities the same size? For example sacramento california only has seven council people. And we have 16 total. Why are we have such an inflated budget with these council members? it it's very annoying to spend all that money to get nothing. I mean, think it highway looks like bank at highway over the last 30 years and I've lived here. It's like a warzone. The rest of the rest of bank and highway and Joseph Lowery and English Avenue and candidates, they're still sell heroin 40 years down the road. I mean, why, why are we paying council members? Nothing's getting done. The major achievement over there has been the bridge that goes over North Side drag from North Side drag to Mercedes Benz. You call that a 15 or $16 million cheap when I call that garbage? Thank you."/>
        <s v="My name is David German. So my wife my wife and I are recently retired and our 70s until two years ago, we lived in a beautiful home in Virginia Highlands, very near Piedmont Park. We now live just outside the city of Chicago and enjoy the food and the dining at the Atlanta city council radicals succeed in their ridiculous idea to defund APD We will immediately change our habits or begin spending our entertainment dollars on something but many flourishing venues outside the city of Atlanta, can no longer get my two high tax dollars for real estate. As a result of my move, make this mistake and you will see my entertainment money and sales tax dollars being spent in my own neighborhood. Thank you very much."/>
        <s v="My name is David Halpern, and I moved to Atlanta some years ago from Cleveland, Ohio. I came here because I liked what Atlanta was building towards the Now Atlanta is at a crossroads like Cleveland was when I left. Violent crime is on the rise with more shootings and murders every day. And from what I can tell it to start in the same way Cleveland did by the lack of policing the streets, which was brought on by cutting the police. I would ask all council members to listen to if they haven't already the remarks given by Reverend Daryl Scott when he testified before the congressional hearings about police reform in America. His thoughts resonated strongly with me and I hope they will be met by all of you with understanding at the City Council truly believes that the funding the police is the best option and I challenged the mayor and all public figures to give up their police protection. He tips go out to the streets plagued by gang violence, talk with the criminal elements that are there on a regular basis. But you have to do this without all the police protection. I say this because you can't stop funding the police for the taxpayers, but keep your own police protection as a safety net. That is extremely hypocritical and will not gone unnoticed by the voters. But I don't believe it'll come to this. I believe the right thing will be done. I love this. I never want to move but I will if things aren't properly handled. I need y'all to please send a strong message of safety for all Atlanta. Please continue to fund the police department make knowledgeable and factual decisions for change and invite officers from the frontlines to the meeting to discuss real reforms that will actually work within the community. Emotional one sided reform decisions made without factual research and based on mob rule will never work and ultimately the chaos in the streets which we are already witnessing. We cannot leave the police out of the discussion because the police will never feel competent in performing their duties. We need the police and they need us for the community. We need the police and they need us for the community to grow and prosper. Please keep Atlanta safe and keep funding the police before the problems we have get out of hand. Thank you."/>
        <s v="My name is Drew. I'm a resident of Atlanta. I stand with law enforcement and the eight council members who are fighting the battle to keep our city safe."/>
        <s v="My name is Emily Allen, and I support the police department and all emergency personnel. Thank you."/>
        <s v="My name is Eric shum well, or a 4434185 foreigners myself. We live in the suburbs. But we historically have enjoyed going into Midtown and downtown. And we also put on two huge, huge two rather large conferences a year hand in Atlanta. We don't go anywhere else. However, if you didn't fund the police, we won't be coming there to spend money on food and shopping or change sites. And we'll have to take her conferences elsewhere. Probably Cobb County. So all right. You know, the murder rate has quadrupled in the last three weeks. What's up with that?"/>
        <s v="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ght defending the police will decrease public safety. Thank you very much."/>
        <s v="My name is Evelyn shields. I live and work in the city of Atlanta. And I want to say that the finding the police will be the most counterproductive as the city council can do for the CD as well as the surrounding areas as well as the black population. Defundng the police will take away this disease which will harm jobs which will hurt livelihoods. Even for the police officer that you that want to be fun, it will hurt them as well. With no law enforcement, there will be no structure. Crime is already high in the city and crime will only continue to go up once there is a public display of the funding the police campaign, the funding the police is not what we should do. Instead, we should require better training for officers more community policing, more black and brown officers that want to do the right thing. So do not be found the police"/>
        <s v="My name is Gary Hart and I've been a resident of the city of Atlanta for over 20 years and I beg you please do not pick on the place. In my opinion they have done a great job they are vitally needed in our city. And I encourage you do not please please do not defund the place we need them specially at this point in time. Thank you for your consideration."/>
        <s v="My name is Gayle McLean and I did not believe you may be found the police department Once separation you try to control what happens in Atlanta as it is now what is going to help you better be when there's not the cops of job. You take counsel people may get your shit get a Bentley don't have it together ever need to get rid of your mayor. Goodbye. Oh, oh. Oh"/>
        <s v="my name is Greg crier. I'm a city resident of the city of Atlanta. This message is to the city members, city council members and especially Antonio Brown, and Dickens in any of those that are calling for the defunding of our Atlanta police department. I want you to please know one thing, when I'm sure that you've read this through your education and experience No vacuum goes unfilled if you defund or marginalize our police enforcement, without any question, there will be somebody somewhere to fill that vacuum and it will be criminal forces. Every society worldwide throughout history has a very small but devastating criminal element. That's nothing to do with race, religion or political ideology. Do not marginalize our police in any way. We need to protect our citizens. And if you don't, there'll be people like myself, who will just pick up and leave Atlanta. We are taxpayers we pay over $30,000 a year in taxes to the city into the Fulton County. So I am telling you don't mess with our police department. protection is vital for any civilized community. And when you take that away and there's not going to be any temporary rental cops or computer Workers are social workers that will be able to do the job of a professionally organized police force. You may want to retrain and develop the police in better ways, but by no means do you defund them. If you do, you will be watching the beginning of your city's demise. It'll take a little time. But it won't take five to 10 years. You will lose tax base, you will be losing good, taxpaying citizens and when you lose those people that can afford to move, you're going to have a worse situation on your hands and you can ever dream of. You'll end up ultimately with a South Chicago, please."/>
        <s v="My name is Haley Flynn. I've lived in Georgia my entire life, not far from Atlanta. I am completely against the funding of the police. Again, I oppose the defunding of the Atlanta police department."/>
        <s v="My name is Hilary Gault. I am a resident of Atlanta, Georgia living in zone two currently. I want to thank you all so much for your serious considerations and for asking for public feedback. I think that we're treading on some very, very dangerous lines that I really want to make sure you guys are considering the potential unintended consequences. I am very concerned about the lack of respect that I am seeing across the board. That includes amongst my white wealthy neighbors, and my concern is that by defunding the police, you've put people in a position where they're going to be hiring more private security, they're going to be more likely to arm themselves and consider vigilante justice. Their means and I fear that this city is going to end up really big trouble unless we maintain law and order through our systems and the funding that system right now I understand we've already lost 35 police officers have called 911 I love 911 I want 911 to be available when there is a problem because my personal protection is not something I planned on undertaking and it's certainly not something that I am funding right now. Um, I we've got problems. Yes, we need to solve them. Yes. But making an emotional rash decision without considering unintended consequences. is doing Atlanta. Black residents are any favor. I want to see my neighbors starting to shoot when they shouldn't shoot. Thank you."/>
        <s v="My name is Holly Sims. I'm a fifth generation resident of Atlanta. I'm calling to leave a message to say that I stand with law enforcement and behind the eight council members who are fighting daily to try to keep the city state. defunding police is only going to increase violent crime. I have had three murders adjacent to my neighborhood in garden hills, which is also one block from a school we have numerous constant Car break ins. Our homes are broken into constantly and the final straw for me personally, was my son mugged and beaten over the head for his iPhone simply for standing on Piedmont. Do you know that if the city does not get a handle on the crime, your tax base is going to go away because our property values are declining, and every single moment, so please stand with the residents of Atlanta, not the people outside of the city, stand with us who live here who are tired who are fed up and want things to change. Thank you for those who have voted not to defund them."/>
        <s v="My name is Jason Smith. I am a voter and a resident in district nine. And I wanted to leave a comment about the proposal that you're gonna be voting on which is the defunding of police which is absolutely insane. I fully support the police as you should. If anything, we need more police. What you were seeing on social media is not repeat not what I am talking to all my neighbors about. People are worried about this. People are watching and people want the police and they want The police fully funded. Thank you."/>
        <s v="My name is Jeanie editor. And I would like to say I suppose, support the men and women go out there every day and risk their lives. This is crazy. Why Would you even consider gift? Why don't we just define your job as you all and God Bless America? Thank you."/>
        <s v="My name is Jennifer black. I'm a lifelong learner. lanson I'm calling about the vote next Monday to defund the police department. And I want to strongly discourage you from voting to defund the police department. I'm concerned about public safety. I'm concerned about my property values. I am concerned about people leaving the city of Atlanta while our taxes continue to go up. I find all of this completely unacceptable. All this going on in our city and we're thinking about defunding the police department. I'm going to ask all of you council members that voted to defund it to strongly reconsider your vote and be concerned about all citizens, not just the one to nated in the news recently, thank you very much."/>
        <s v="My name is Jennifer credit. Go. I'm a longtime resident just south of Atlanta and heard that there's a meeting coming up where defunding The police will be discussed. My heart is broken for the place that our country in our city has come to an end. And no defe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
        <s v="My name is Jeremy Peters. This is in reference to the city council meeting Monday, the sixth of July. In reference to the funding the police, I would just like to state first, that I am a 30 year low enforcement officer. before me, my father worked 22 years for the Atlanta Police Department transferred and helped form the original Fulton County Police Department. And I just want you to really think about what you're doing. defunding the police, I can't even fathom that. With the words coming out of my own mouth. I understand that there are issues but I believe those issues most of those issues can be fixed administrative, like, not taken away from already underpaid law enforcement officers and police departments. social programs, yes, they're great. I've seen in my 30 year career that they only partially work. If you want to enact more social programs, you're looking at years for those to take effect. Who's gonna handle the chaos until those social programs work? or start working? This is a decision that can't be made in a month it can't be made in two months. Take a really deep dive into the social programs that are there now. Look at the statistics. See that they're not doing what will a year decision. Thank you for listening."/>
        <s v="My name is Jerry Reinhardt. (This really is the entire message. -editor)"/>
        <s v="My name is Jessica cash and I am calling to voice my opinion about the funding the place or abolishing the police. That is not a good idea. Many people who are in need of officers who need someone to be there not only when you take that away you also take away like your first responders because if they don't go the other ones don't go. You have to have all of it. Maybe come up with a better solution to work with the ones who are against police and try to find a common ground but abolishing them would absolutely destroy your city. You can't do that. And I completely and wholeheartedly support in fact my blue family Thank you Have a good night, Jews,"/>
        <s v="My name is john Pope. And I've got to say the idea of defunding the Atlanta police department is absolutely insane. Two things will happen. Crime will spike as it has done in the other cities where the same thing is done. But more importantly, do you really think we'll be able to recruit good young officers to come to the Atlanta police department? I don't think so. Secondarily, I know for an absolute back, we've already lost officers to the surrounding police districts who will benefit from this absolutely stupid idea of defunding the police department. I would respectfully ask that you look to the ones that voted for the funding, reconsider their boats and realize what an idiotic thing they're doing. Also, I will absolutely assure you that my representative, if they do both, they find the place whoever and I'm sure there will be somebody that will run against them based on this as a platform I will absolutely financially support them. Thank you very much."/>
        <s v="My name is john Wallace. I think defunding The police is a terrible idea. I think the it will weaken the public security, and it can only cause problems in the long run. Just want to call and said the idea of defunding The place is just a terrible, terrible idea. Thank you."/>
        <s v="My name is john Walter, I would likely strongly recommend to the council, but they do not defund or reduce the budget of the Atlanta police force. Thanks for your consideration. JOHN Walton."/>
        <s v="My name is Joseph. I'm in favor of defunding the police department."/>
        <s v="My name is Judas mo n mo e n I'm a constituent any effort to defund the Atlanta police will result in the death of more black people within our community. So if you really care about Black Lives Matter, you will make sure that our police are effective and community oriented spend your money and programs that make our police more integrated into our communities but do not defund our police or there will be widespread violence and our black communities will be hurt the most. Thank you. Bye."/>
        <s v="My name is Karen has done I'm calling as a concerned citizen of the city of Atlanta, where I've lived for almost five decades. And I'm very concerned about the possibility of defunding our police department. And I am calling to voice my opinion about that. I would hope that you would highly reconsider and not fund not defund the police department. I know there's many council members that are leaning that way. Ridiculous, stupid and apps salutely unbelievable. Thank you."/>
        <s v="My name is Kevin Watson. I'm calling to demand that council member Carla Smith vote yes on the race chart Brooksville, which will hold some of the police budget and reserve twins The city does its job to reimagine our police department. Thank you."/>
        <s v="My name is Kimberly saben Yato and I'm calling on behalf of my community who deeply oppose the resolution 20 dash r dash 4068, also known as the ratio books, Bill. Councilman Antonio Brown is clearly irresponsible from proposing this bill and supporting it, and the community does not support the funding, please. Thank you."/>
        <s v="My name is Linda Dyer. I'm calling to request that you do not vote to defund the police department. If anything, vote to find them more. So thank you for your time."/>
        <s v="My name is Linda glass. And I'm calling to ask you to beg you to please please please do not defend the Atlanta police. Please do not vote for Bill 4068 they Rashard Brooksville. I'm begging you save Atlanta this craziness has to stop and D funding the Atlanta police is not the answer. To the problems. Please, please consider not passing this bill. Thank you."/>
        <s v="My name is Lisa knock. I live at 250 far road in the city of Atlanta. And I'm highly concerned with the safety inside the city limit. We need more money for more police and better education as the police. Not the funding of the police. Please keep the safety of all citizens in mind. Thank you so much."/>
        <s v="My name is Lisa Martin, and I am calling on all of the government to defund and Tonio Brown, as well as all of the members of Black Lives Matter and antifa that are killing our innocent families. And I'm White."/>
        <s v="My name is Lisa Sullivan. My husband and I have lived in Atlanta our whole lives. And we are totally against defunding the police. It is this city has gone crazy. It is not what it ever was. And I'm scared. It's never going to be what it was, again, with the violence and and the police not being supported by the mayor. It's awful."/>
        <s v="My name is little detail. The column to close the two do not cut the city budget for the police department. Thank you very much."/>
        <s v="My name is Mandy Slaton. And although I'm not a citizen of Atlanta, my family frequently visit there for entertainment purposes or just to introduce my children to the culture in Atlanta. And if the police department is defunded there we will no longer be visiting. I do support the men and women who protect that city and help me to feel calm. trouble getting into that city. I just wanted to let you know my opinion. Thank you."/>
        <s v="My name is Marie Edwards, and I support the council members to support our law enforcement. Please do not defe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
        <s v="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 that way. And people that are interested in destroying our country should not be in our government at all. If they want to help build our country is one thing to destroy it Another one, and Atlanta needs to remove these people immediately, including this gentleman. Thank you."/>
        <s v="My name is Martha shepherd. I live in Vidalia, Georgia. But I have a daughter and a precious family who lives in Atlanta in Fulton County. And I am very disturbed that she would even consider the fact that you would defund the police, the police In the city, you would have blood on your hands of thousands and thousands of people that need your help. And you and then you're just ignoring them because you don't have the manpower. In fact, you don't have the manpower now. We know that because some little hoodlums several years ago, were in my daughter's neighborhood and they were caught on their video running through their yard. They had broken into a car look like they were getting ready to break into my husband, my son in law's car. And the police said they couldn't respond to that kind of misdemeanor that they had too many other important calls to answer. So you need to think long and hard and pray about your decision and consider the the people have Your Community before you make such a dire, reckless decision to defund your police. I know it's been a hard time in Atlanta. But even considering this would even make it more much more dangerous and out of control. In fact, I don't think you're doing enough. Thank you very much for your consideration."/>
        <s v="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end the police please study this issue. I'm a big supporter of the Atlanta police athletic League, which is the community policing program every"/>
        <s v="My name is Maura. slash men don't do happily that you can or should defend the police. Everything will go crazy. And I think that there needs to be changes made and more trained different areas and there are different ways to approach things but not just an outright decent place. I think that's just crazy. That's my opinion. I really hope you do not defend. Thank you. "/>
        <s v="My name is Michael McBride. I'm calling in reference to your defund the APD. That is a bad idea. One, both know when you defund the police, you're going to have truckers who are not going to come into the area below. Your large stores that don't get alerted and not go back up. The local will not have a place to go to shop. That is my feelings on this new taper. You're going to skyrocket your crime. Have a good day."/>
        <s v="My name is Mitzi Lau. I am a 30 As a 30 year resident of Atlanta, and Stanford Law Enforcement and eight council members who are fighting the battle to keep our city safe. I do not want the city of Atlanta and the City Council to vote to defund police. It will only increase violent crime as we've already seen. It will decrease every family's safety in our city or decrease our property values caused businesses to leave and reduce your overall tax base. We need to keep the police in force and we need to back them up and protect them because they are the ones that protect us in the end. So please, do not defund the police department. It would be absurd and it it will cost the city invaluable resources. So again, please do not defund the police. And again, my name is Mitzi Lau and a 30 year resident of city of La Thank you."/>
        <s v="My name is Molly Weddington, and I live in district eight And I am highly against a funding the police. I think that they should have extensive studies and thoughtful discussion before any such decision should ever be made. And also I feel that doing so could potentially decrease public safety, decrease property value chase business of the City of Sydney and dramatically, potentially decrease the tax base. I trust that you will take this into consideration. And, again, I am very much against defunding the police. Thank you very much."/>
        <s v="My name is Nancy Drummond. I have lived in the city of Atlanta for three Yours. Not too long after I moved into the city limits, I was attacked in my driveway by what we think was a gang member who was trying to steal my car. It's a wonder they didn't kill me. And so the police were responsive. But of course, no one was ever found. I do not understand why we think we should defund the police. And then the only thing standing in the way of the majority of these criminals thinking that they can get away with things. We've seen things go from bad to worse in the last, what two weeks, and we want to have a knee jerk reaction and just defund the police. That is the most asinine thing that I can think of that would be what needs to be done. Think about it, review what we're doing. It's not just the police. It's it goes all the way back to how children are taught. If we want to do that, let's go back to the schools. Let's go back to increasing parental programs, something that defunding The police is the wrong thing to do. And what I think you're going to see is the people that are supporting the city in this county Because I'm about to put my house on the market and then back to Florida. Thank you."/>
        <s v="My name is Nancy Duncan. And I was calling to let the council know that I am not in favor of the funding of our police department. I feel like that crime in Atlanta is worse than it's ever been. And we need our policemen and even more to take care of incidents where happened. Crime is up quite a bit in my neighborhood and It's frightening. Thank you."/>
        <s v="My name is Nancy nags at 30305. District. I wanted to make a comment that defending the police, which I think is extremely bad idea. Thank you."/>
        <s v="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e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
        <s v="My name is Olga rose. I'm a resident of Atlanta. I stand with law enforcement and the eight council members who are fighting the battle to keep our city safe. I cannot believe that there are seven accounts for members that are that have voted to defund the police. That is shocking to me in a city that now has the crime that it currently has. The funding police will increase violent crime and it's going to decrease our family safety. It is frightening. I live in Buckhead and it's frightening to drive around and see what is happening. Please vote to increase funds for law enforcement And know that there are many of us that stand with law enforcement to try to keep our city safe. Thank you."/>
        <s v="My name is Pam Kimbrough. Please do not defend the police. I realized that there has to be some differences made. But not all police are bad. And I it would be criminal to defend the police and not protect the people of Atlanta. Atlanta is a beautiful city with beautiful history. But it has to be lawful cannot be. Thank you."/>
        <s v="My name is Patricia Allman from District 3 calling again defunding the police. It's up for a vote in July. I am against it along with my eight council people. Thank you."/>
        <s v="My name is Paul Marin, I both work and live in the city of Atlanta. And I just want to comment about the effort to defund the police Doing this will result in the catastrophic effects that are not I don't think a lot of people are screaming this but if we do this, it will reduce the amount of the quality of officers that are in the city will take away from the budget that needs to be used to improve the police department, as well as the communities interesting now with the high increase in crime, the communities that will both be affected by this our inner city community so we need to do everything. We can to not go down this path, in addition to increasing crime observers property values go down like everybody safety, it'll affect tax base as well as the convention income, because people are not going to want to come to the city when they see the crime levels that are going to go on. So once again, I strongly strongly oppose the effort to defund the police. I feel that it's a small amount of citizens that are pushing this radical agenda, go to any npu meeting and in any of the inner city neighborhoods and they'll be calling for more police, not less police, not less qualified police. Thank you."/>
        <s v="My name is Paula Hawkins. I am a resident of Atlanta. I work in the city of Atlanta. I stand with law enforcement and the eight council members who are fighting the battle to keep our city state the defunding The police will only increase Violent crime. We are already seeing a decrease in our family's safety, a decrease in our property values and our businesses are fleeing the city. I stand with our police and law enforcement."/>
        <s v="My name is Penny LeClaire. I'm a proud atlantan we've I've always loved Atlanta. We moved here 10 years ago to this area. I want to ask Support. I do not want the bill passed to defund the police. I want to call in support of the members of the council that are trying to block defunding the police. It's very important. I do not want our city to look like Minneapolis, or to be unsafe for us to come in to visit as we do frequently. Thank you very much."/>
        <s v="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e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e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
        <s v="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end the police in your area, you are also going to become targets. There will be no one to protect you either. I hope you realize this. Make the right call. Do not defend the police. That is that's crazy talk."/>
        <s v="My name is Robin bat. I have lived in Atlanta, the majority of my life. And I have seen Atlanta get through a lot of changes to be a more safe and less safe city. I think defending the police would be a massive mistake. We are already struggling with our tax base and you are only going to encourage businesses to leave. retraining of the police. It's an entirely different matter, that defe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
        <s v="My name is Roland Jones. I'm calling for you guys not to defund the Atlanta police department."/>
        <s v="My name is Sarah Bentley Pearson. I live at 4315 light cave and drive northeast Atlanta, Georgia 30319. I am against defunding The police, we pay a fortune in taxes. And the violence in Atlanta is only increasing. We are 100% against this and would even consider leaving the study. If this continues to go on. Take care. You can call me 404313949. Thank you."/>
        <s v="My name is Shannon Dantonio. I live in the city of Atlanta, and I stand behind our law enforcement."/>
        <s v="My name is Sherry Abood and I'm calling to say that I support all the men and women in law enforcement but but their lives on the line every single day and the thought of the police to Cartman being defended is the saddest thing I've ever heard. We need to protect our men and women in blue, for all the things that they do and all the risks that they take every single day. Thank you."/>
        <s v="My name is Shirley. I'm calling because from what I understand that there is going to be a discussion on Monday July 6 about defunding the police department and I strongly urge you to not even begin to consider such a stupid idea. to police. Our city is such a massive it is it would be a total disarray. Without the police. They have done they have gone above and beyond. Every single day they have put up with so much disrespect that has been absolutely done. Nothing has been done about it. So I strongly urge you for no other reason, Atlanta happens to still be the capital of human trafficking in the world. So for that reason alone, I strongly discourage any further discussion of defunding our police department. Thank you and have a good day."/>
        <s v="My name is Susan crier. I'm a resident of either living in far north northwest Atlanta. I'm calling to please implore the city council to abandon any future efforts to defund the Atlanta police department. We need to live in a civil society predicated upon laws and the enforcement of those laws. And the police department is the arm of our society that been entrusted to do so abandoning the notion of having a fully funded Police Department will could lead to mayhem enhanced crime, decrease in property values, the loss of jobs, businesses fleeing the city, reducing the tax base. There's no upside to defend, to defunding the Atlanta police department. I implore you to please, please keep the APD funded and working on the behalf of citizens here in the city of Atlanta. We depend upon them, we trust them, and we want to see them continue to serve as a valuable and integral part of our community. I thank you for your time. And I implore you please do not defund the Atlanta police department. Thank you very much for your time."/>
        <s v="My name is Susan hurt and I think it's totally stupid to defend the police in Atlanta. Look at all the crap that's going on. And they want to defend the police about they defend the city of Atlanta and get rid of seventh. Thank you."/>
        <s v="My name is Susan Virgin and I'm calling to support the eight council members who voted in favor of law and order in Atlanta. This is why we should not defund the police department and repeat not defund the police department. Defending police, I mean, defunding police will decrease public safety. It will decrease property values. It will chase businesses out of the city and keep businesses from coming and it will decrease the tax base. Please do not be fun. The police department. Thank you for your service and thank you for considering my message. Have a good day."/>
        <s v="My name is Suzanne Purcell and I'm a resident of the city of Atlanta and district nine. I'm calling to say that I stand with and support our brave law enforcement in the city of Atlanta. I also support and appreciate the eight council members including mine, who are fighting to keep our city safe, support our law enforcement and voted against the ordinance to withhold 73 million of the Atlanta police department's budget. The funding police will increase violent crime which we're already seeing decrease safety in the community which we're already seeing. decrease our property values caused by businesses and residents to flee the city and reduce our overall tax base. Many of the seven who supported this ordinance to the fund the police are the youngest and most inexperienced on the city council. Any changing changes to funding need to be done after extensive studies and thoughtful discussion, we don't need knee jerk reactions. Again, I support and appreciate the eight council member members who voted against this ordinance. Stay strong. Don't let the threats and bullying by many who don't even live in the state. Sway your vote. Thank you."/>
        <s v="My name is Tanya Alejandro assert and I work in DC however, I was a student of Atlanta police officer for six and a half years. This is a great department. It does not need to be defunded. This department has worked miracles for the Atlanta Police Department and the whole city as one. Please do not be conned them. They're great officers. One person does not mean that you have to get rid of everybody. Please do not Do not Do not."/>
        <s v="My name is Tatiana harshal. I definitely do not think that police should be a finding in a city of Atlanta. In that regard. How are we going to continuously on programs like pail or the summer work program They hired a new those who may find problems with seeking an employment it gives children give it gives you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pp when they don't have to police who used to be school resource officers when APD was in school. They're still mentor and many of those students. What about those things all C'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
        <s v="My name is Ted cop and I work in live in the city of Atlanta and I do not stand with law enforcement. I really feel like there should be a defund of police so we can distribute those funds to the appropriate department. Again, I do not believe in police brutality or any quality or any citizen of the United States. I do not stand with law enforcement. Thank you"/>
        <s v="My name is Tim Thoma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ending the police department will not create positive change as seen in Chicago, la New York where crime is all skyrocketing because of the same situation that we are closely following here in the city of Atlanta, Councilmember Antonio Brown is the wife of a liability for the city. And I don't believe anybody should be following anything that he's saying."/>
        <s v="My name is Tom Rawls. I'm a longtime resident of Atlanta. I'm calling to oppose effort to defund the Atlanta police department. I think that's a crazy idea. And you should stand up and not put up with it. That we need the police be safe. I don't want I live in a town where I don't feel safe. If you look at the Camden New Jersey experiment that was so successful, they increased police presence on the streets, they increase the funding. They didn't fund defund the police. They did lose some funding around, but they increase the overall budget. They increase the number of officers on the street and it takes money to do that. Don't be foolish. Don't make our city less safe. We will vote you out if you did. You do we will not stand for that. Be strong and support the police and support the community. That's it."/>
        <s v="My name is Veronica Copeland and I think it I think you guys really need to take an account about defe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end the police."/>
        <s v="My name is Victoria kirbo. And I'm very, very concerned about the decreased public safety in the city of Atlanta. The decreased property values, the murders, homicides, carjackings, slider crimes, overall number of crimes going up and the lack of support that the city of Atlanta police are receiving right now. I definitely my family and I support the eight council members who stood in support of law enforcement. And I think knee jerk reactions and impulsive decisions made for political gains are absolutely ridiculous. on the part of Keisha Lance bottoms And Paul Howard. And I think it's absolutely ridiculous where the city has gone under the leadership of Keisha Lance bottoms. And over the last year in general, particularly the last six to eight weeks it's absurd."/>
        <s v="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ine the police department in Atlanta. I'm a resident of Roswell, Georgia, but anything that happens in Atlanta, well, that will affect people living in the communities all around Atlanta if it involves increases in crime In the area, thank you."/>
        <s v="My name is William Ryan shell. I'm a resident of Georgia and a former resident of Atlanta. I vigorously oppose the notion of defunding the police. This is the opposite of what should be done. The City Council's responsibility is to help guarantee security and safety for the residents of Atlanta. If you vote a different opinion You are neglecting your duty."/>
        <s v="name is Jeff Shipman. I'm a resident of Atlanta. Leaving this message that you know, I stand with law enforcement, the eight council members who are fighting the battle to keep our city safe. Seven council members that obviously don't care about the businesses, the citizens have our one scrape city. We need at this time wisdom and leadership on Council. The seven council members ignoring safe safety of 500,000 people. Dude a 500 be voted out because of their complete disregard to the safety of the citizens and police officers and the businesses of Atlanta. defunding our police department is ridiculous."/>
        <s v="name. I'm in North America in our Allen I'm calling about and support Have the eight council members who stand in support of our law enforcement. They're not insane, stated that if it wants to decrease the funding that law officers they just out of touch with reality. Did Correction Law Enforcement, nothing more than mentioned the theory community making the big issue about the date Sunday. So I support a council members who stand in support of our lawn forcement. And please don't make any quick decisions just because it's quick, proper plan to do. Thank you, Bubba."/>
        <s v="Narrow hook living on Andrews drive in 30305 zip code. Walk daily through these neighborhoods into garden Hill, and tired of fearing that I and my grandchild will be shot. As we go through these neighborhoods, I request that you provide more funding to the police. And that puts money into a holding account and not named bail for criminals unless they're doing something right and not abusing children. Request to that to read the note from the city and act on it to protect the law abiding citizens and furnish them with well funded police who are trying to do a good job. Thank you."/>
        <s v="Now, and, and I have been a resident, my entire life of Georgia. I strongly support our police officers, and I am completely against any defending of our police officers. We need all of our police officers to keep us safe. Therefore, I completely condemn and thought of defending our police department."/>
        <s v="Oh, my name is Sam. I'm a member of Georgia Latino Alliance for human rights. I'm calling to the month that the council member calls me vote yes. On the Richard Brooks bill, which will hold some of the policy budget in reserve to ensure the city does its job. to reimagine our police department. We hope we can have your support. Thank you."/>
        <s v="Oh, yes, I would like to voice my support of the law enforcement officers in the city of Atlanta. I think it's vitally important to have law enforcement and the police. I'm completely anti against defunding the police. As a matter of fact, I think we need more funding in Atlanta, especially now that the reputation of our city has been completely damaged and tarnish, it's going to be incredibly difficult to recruit people. I'm in the, you know, health care recruiting business and finding it difficult to find people who want to come to Atlanta. And so I think that At least if we had the level of law enforcement that we needed, it might be easier, won't even get into property values. Or, you know, anybody here There couldn't be any I mean, people that are retired, retiring will not stay in Atlanta because of safety issues. So I definitely think that we should say, you know, somehow position this, not only saving law enforcement, but positioning as a safe city. I think that's going to be our biggest challenge going forward. So thank you very much."/>
        <s v="Okay, good afternoon. This is Michael Kleinfeld. I'm an employee at the Atlanta airport with arms. I've been there for four years, and at this time, I'm afraid about losing my health insurance to a guy that needs my insurance. So if you will, please You have the power to help us. Because city of Atlanta gets you in the Dallas for the least, to the airport. So legally invites you for open conversation with airport employees on July 10. So Please join us. Thank you Have a good day."/>
        <s v="Onell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
        <s v="Our Mario is also and have lived 35 years in the Atlanta area. And it frankly, it embarrasses me and breaks my heart to have to make a call like this, asking people who have jobs that describe him as leadership fail to see what is happening to our city and to move on it in a non political way. I encourage you to do the right thing, including putting respect back on our police and and all the law and rules that we have brought about so that we could live the way we have up to now. Please do your job. Please do what is right Thank you."/>
        <s v="Paul, because I made a few Getting ready to vote on sending the police department by the police. And in the city of Atlanta, I'm calling a city please do this. This is a police department or the police officers, the police officers are going to be better off and some other things going on and not that we did not want the police to be meeting the needs of these objects. After that, police Cool. Thank you."/>
        <s v="Paulette white Scott, Southeast Atlanta, NPU Z. I am in favor of not defe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
        <s v="Please stick with your original budget for the belief is obvious that things will go wrong. If you don't look at what's happening with the spike in crime has risen greatly. Again, do not change the police budget you'll have more police resign and continue to have an increase in crime and please have the mayor resign. Obviously she's not doing a good job."/>
        <s v="Ray McGinnis, though I realized that you've already voted not to defend the police. Please do not have an additional vote. If you do again vote Oh, do not be fun. The police. We have a lot of text money invested. Officers are already understaffed. You don't need to lose any more officers. Please not be on the police. Thank you."/>
        <s v="Richard Fuqua, please. depot the police allow for reforming the Department of police. The police department, thank you."/>
        <s v="Richard Morgan residences in Atlanta, in the bucket community, hoping that city council does not vote to defund the police. We need to spend more time and study this action before it's put to a vote I would highly recommend to put more time and effort into studying the repercussions of defunding and which support more time but the funding anytime in the near future is not the right answer. Thank you."/>
        <s v="Sam's been over. And I'm calling to tell you don't sleep on Atlanta PD. Thank you."/>
        <s v="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end the police defending the police. You're taking away better training. You're taking away a ton of other stuff that you guys do not even know. And that is about the dumbest thing that you can do. You defe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ine."/>
        <s v="Sharon Brady's please do not vote to defund the police. We need the police badly. Thank you."/>
        <s v="Stuart Kanzeurg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Bobcat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and today affect the future of the city. City has done tremendous things over the last two decades and you'll set it back. Probably a full century if you did find the police. Again, steward can vary, but"/>
        <s v="Susan cotton. And I would like to say that I believe the police officers deserve more money than they make, and they deserve the respect of this city. Thank you, you."/>
        <s v="Tatiana Harshal again, defunding the police, we may end up in the city of Atlanta, more areas, we continuously have people moving here from across the globe. How is defined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
        <s v="that afternoon. My name is Herbert Matthews. I am a Atlanta resident. I'm 26 years and I'm calling to voice my support for the eight city council members that voted Not to be found the Atlantic City Police Department. Any idea of defunding this form it will do nothing but lower the standard of living quality of life and pursuit of happiness of all citizens within the city of Atlanta. It also has the potential to lower property values and bring those into our city, who do wish to do nothing but create harm through damaged business, and ruin lives, any idea or any inclination of defunding the police department or hand counting them anyways, they cannot do their job not only responds it also risks the pursuit of happiness and ability to live comfortably and safely within the city of Atlanta. I implore all city commissioners, city council members, anyone within a position of power within the city to rethink any idea of defunding or allowing our police departments to not be supported in any way that they could not do their job. I also implore the city council members to take under consideration a vote of no confidence under the city of Atlanta Mayor Keisha Lance bottoms due to her complete disregard and abandonment of our city police officers and anyone in a position of power that thought otherwise, to keep them boarded. Thank you for your time. And thank you for your consideration on these matters."/>
        <s v="The Department of watershed management has now lifted the boil water advisory issued on June 27 2020. For all affected areas. Sampling has confirmed that with no contamination of the public water system, water may be used for all purposes without boiling. The Georgia Environmental Protection Division has been notified. The main brake has been effectively isolated to The localized area of Georgia Tech and repairs to the water main our ongoing pressures are normal throughout the system. For more information, go to www dot Atlanta watershed.org or connect with us on our social media channels including Facebook, Twitter, and Instagram at ATL watershed. If you are experiencing low pressure or you are without water service, please call for 045460447"/>
        <s v="The money Miss Scott. Akers, I live in the Buckhead section of Atlanta and I was calling to just to ask the commission the please not deep on the police department. I'm afraid that it would be very unwise to do so. And I can assure you that many of the people in Buckhead would be would not feel good about paying their real estate taxes. If they're not getting the security of the police. And we would appreciate you not be funding the police department and not encourage the commission to reject that idea. Thank you very much."/>
        <s v="There's a stand with law enforcement a council members who are fighting the battle to keep our city safe. Make no mistake those council members who learns polluted this funding, were ignoring the safety of the citizens of Atlanta and may be voted out of office once the citizens of Atlanta realized that they are no longer In the city they work analyzing the funding, the police will undoubtedly increase violent crime. property values will drop in the spirit of crime throughout the city will drive businesses to close and move outside of the city. Tourism in the city will also decrease. Let's face it, no one wants to invest in a city that is overrun with crime and demoralized police. officers will be ill equipped to deal with these challenges through the lack of funding and a lack of support from our elected officials. Let's not be swayed into making a knee jerk reaction because people are yelling to the fund the police. They want the city to cave in to their demands that the city can fall into. They don't want to live by the rules that were put in place to protect our citizens, children and property. This became very clear in the recent weeks of looting, destruction of businesses and riots. Is this how you want to live? Is this how you want our children to live? Not knowing when they will become a victim because you reduce the number of officers on the streets due to the fun The message that the funding sends to people is that the law and order do not matter. The funding is not the answer is the creation of problem that will grow over time. When the police and the communities work as one great things can be accomplished."/>
        <s v="There's training My name is Wendy bullet and I am a resident Atlanta. And I wanted to call in because I stand with law enforcement and I fully support the eight council members who are fighting to battle to keep our city safe. Currently, only 500 people out of the 500,000 voted in the youngest, most inexperienced and a lot of member of District And what we need now is wisdom, experience and leadership and not emotional inexperience. The safety of our city is at hand and defunding The police will increase violent crime. As we're already seeing decreased Family Safety, decrease our property value caused businesses to flee the city reduce our overall tech base and to bring the community to a halt. Just to name a few things. Not to mention we're scared to go downtown. We're scared to drive on our city streets. And we're scared to even go get our groceries for fear of being stopped, harass, having our cars been being taken out of our cars and has been violence against us and against our vehicles simply for for driving through our city and nothing more. Please, please support to keep law enforcement in instated and do not defund the police. This will not go well for our city. This is not The way to solve things and this all is doing is creating even more fear in our residence and I personally am very scared to even go into our own city right now. Please keep the funding for the police."/>
        <s v="This book unicorn sank to the civil well accounts when they needs the back there police force much more than they have. And quick turn in your head when you get these and Tifa protesters walking the streets. Thank you."/>
        <s v="This is a john Siler, I'm calling to request that Council. Please continue to support our police department and not the fund the police without a rational well thought out, plan to redistribute some assets. Right now. We need police presence in Atlanta. I think they're an essential part of our community and do a great job and calling to support the police department and ask that you not be fund the police. Thank you."/>
        <s v="This is Ann Boswell,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end or disband our police force. Thank you for your help and make you have good wisdom. God you as you make this decision."/>
        <s v="This is Barbara Westbrook. I live in district five. I also have a business in district five Westbrook interiors. If tip is absolutely ludicrous to defund the police department. It makes no sense at all. If anything, we need more policing and Atlanta as we hear lots of Have speeding cars through the night in Atlanta going up and down peach tree. I'm completely against the funding the police department I hope council members stand strong against that. I've already thought about moving out of the Atlanta area into one of the suburbs because of crime. And if the police department is to fund it, this is something that I will consider strongly. I'll sell both my house and the business I own and move. And we've talked about that within the walls of our our business if the police department is defunded, it makes no sense. Thank you by"/>
        <s v="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
        <s v="This is Chris molar and I'm a resident of zone two. And I'm appalled to think the council is thinking of defunding $1 or the police budget. That's nonsense. It's idiotic. We cannot be following these radical communities, such as being done in New York, Seattle and the like. We're better than that. And we cannot I would not be fun the police who are obviously providing an invaluable service. A bad apple doesn't spoil the entirety of the police department. Let's be sensible."/>
        <s v="This is Christian Schwartz calling from 976 Peachtree Battle Circle NW, Atlanta, JP Mazagkeit's district, and I wanted to call to express my absolute concern for any attempt to defund the Atlanta police. It's clear we need the police more than ever. I'm looking at how many shootings have we had reading from the AJC? It's clear that we're clearly clearly turning into the next Chicago. How many ATVs have been racing up and down Peachtree yesterday? What are the police doing? Nothing. Children throwing fireworks into the street on Peachtree Street? What are the police doing? Nothing, because the police have been neutered, and they don't have the ability to do their job because you're not supporting them. And I have to say it's absolutely irresponsible what you're doing placating identity politics, and quite frankly, not serving the people that need the police the most, which is South Atlanta. And that is just unbelievable. And I will say if you do decide to defund the APD I will make it my life's mission to absolutely haunt every one of you for that decision, and make sure that information becomes public. And if you have any questions, feel free to give me a call 415-987-7043, a disgruntled citizen."/>
        <s v="This is crystal Goldie. Please do not defend our policemen. We need them. Please do not defend our D fund our police department. Thank you."/>
        <s v="This is Darien Watson and I'm calling in asking the council not to be fun. The police department I think we do need reform. But I don't know where reform comes at the expense of defunding. The police department so I'm asking the council to on the police department, but I'm also asking them to provide meaningful reform to that and in some way of holding the police officers accountable for their actions and also to provide training that is much needed or sensitive. Thank you."/>
        <s v="This is Denise Nyberg. Please, please, please show me that you are in fact honored to serve me by not voting to defund the police. Please do not defund the police. Thank you."/>
        <s v="This is Elizabeth day. I am a homeowner in Atlanta. I have lived my entire life in Atlanta and I'm calling about my public concern is defunding the police. I know that city council represents the Atlanta constituents of which I am one and so I am voicing my opinion. I was appalled to learn that the city council came one vote from discontinuing or defunding the police. And we do have the names of everyone who voted in favor of defunding the police and I promise you when it comes election time, those people will not be on my list to vote for. The crime hits Paul Howard did not back the books is shooting and the crime has gone up the morale of our officers are greatly in jeopardy officers are have left the force are going to leave the force are planning to leave the force. We were already greatly understaffed and underpaid. So to even consider defunding the place to meet is absolutely, absolutely something that should not be considered. businesses. homeowners are not going to want to come into our city. The lawlessness that exists right now is absolutely. unlike anything I ever thought could happen to my city. The mayor has completely abandoned our city. She has no interest in trying to become a vice presidential candidate. And Atlanta is suffering greatly with the crime. The so the future with this continuing, the future for this is property values are going to decrease. There's going to be less funding for city council and it is in the works if this continues along that path. So I encourage city council members to please hear the play."/>
        <s v="This is Eric Schoenberg. Do not defund the police don't defund the police. Thank you."/>
        <s v="This is Gail and Bob O'Leary on West Conway drive closest to Northside right behind the firehouse number 303 to seven Please, please back the blue. We need the policeman. We have an extra policeman in the Mount paranor side area who goes around on his in his car and checks on us and helps us tremendously. We need the police department. Please do not defund them. Please to God, this is not the time to do that. We need help the robberies that go around up here they they steal cars, they break in the middle of the day. It is absolutely terrible. We need the police, not less police. We need more police. Thank you. Please consider that. Thank you very much."/>
        <s v="This is Harold Morton. I am for or against. I am against the defunding of the public safety. We like the funding to be redistributed within the Public Safety Department. Until further research is done on how to distribute the funds. Thank you."/>
        <s v="This is Jason Huddleston. I'm a resident of Atlanta and I stand with law enforcement and the eight council members who are being heroes and trying to keep police on our streets and keep us safe. It is redundant even not even think about the funding the police are you serious? Is that even? You're really talking about this is ludicrous. There's no reason to defund the police because they're protecting themselves against criminals who are attacking them. Be real, and use your brain for a little bit. This is ridiculous."/>
        <s v="This is Jennifer Beatty. I'm calling you not to be part of the insanity of defunding the police. I was born and raised in Georgia, on his own considered it My beloved Bahar of saying armed men and violent men who can only be considered terrorists roaming our streets threatening individuals, attacking elderly women destroying monuments and desecrated memorials to the men including my father and my husband, who fought and died to preserve the rights of Americans to peacefully protest. defunding The police is a dangerous and irrational move. Drug Use property crimes personal assault will become an everyday occurrence. Without police any other first responders the majority of students will be unprotected from the danger and destruction of people Crace with a knowledge that they are no longer answerable to any crime. They commit from robbery, rape or motive. You have to know that Georgians will defend our homes and families by any means necessary. And without law enforcement officers to stop the resulting bloodbath. This country will erupt in a true Civil War. Is that really what you want? Thank you."/>
        <s v="This is Jodi and Diane McGrew. We're in district eight. And we would like to make the comment that we are totally against the funding the police. We support the eight council members who stood stood against it. And we think that there needs to be a lot more discussion and that we are just bowing to a lot of current pressures and making a mistake and not doing anything to keep our city safe are probably property values will decrease and our tax base will move out of the city This cannot happen. Thank you."/>
        <s v="This is Jodi Selby. I am a homeowner in the city of Atlanta in the Buckhead Brookhaven area. I have lived in this area for 32 years. And over the past three to five months, I have never seen the city in such a case of disarray. We need the police. We do not need to defund the police or put the money in another area. We need more policemen. We need to give them all of their powers back including the right to speak on social media or to the media and not have their voices put down by the mayor. I encourage each and every one of you to vote to fully fund the police department and give them all the raises that they need. The city has gone completely out of control. People are afraid to leave their houses. They let gangs have 1612 year olds on the corner of every major intersection abusing people. And part of this is because the police are no longer allowed to do their job. So I encourage you to find your voice. grow a pair and vote to keep funding our police. Thank you."/>
        <s v="This is Joseph hikmah. resident, please do not be funding the Atlanta police department. They work very hard and do an outstanding job of keeping every citizen in this city safe. They love us. They're part of us, lets them continue to fund them and continue to work together to make this city a better place. Not divided, but united. And we need the Atlanta PD to do that as a team. Thank you."/>
        <s v="This is just lebeau resident of District seven. I'm calling about the defunding of the police discussion that's going on. I support the council numbers that wisely chose yes to defeat that measure. Something like defunding the police needs extensive study before making any kind of changes, doing things in a major haphazard way, is bad policy and bad government. I'm quite concerned and we've already seen this effects of decreased public safety. property values are going down. We're going to drive businesses away and ruin the great city that we have. We absolutely need the police. And we need the City Council and the mayor to actually support them and back them and need to find a way to have the police work better with the community. Thank you. And please keep the funding intact."/>
        <s v="This is Karen Kirby Chase. With all due respect, even considering the family, the pre support is a wrong and foolish and totally unprofessional idea. Don't give in to racist terrorists that only shows weakness. Think of your fellow Americans. Thank you."/>
        <s v="This is Kendrick Williams. I just wanted to say that definitely support the eight council members who stood in support of our law enforcement. We do not. I strongly believe that we should not defund the police. Defunding the police will decrease public safety decrease property value. It's actually very, very concerning and very, very scary. I highly support our Atlanta police men they have put themselves in harm's way repeatedly and I am very concerned citizen that within We would not back the police up, you know, for protecting our citizens. So I just wanted to say that and if any, you know, decisions need to be made, I think they need to make, have thoughtful consideration and extensive study before making them. Appreciate it. Thank you very much."/>
        <s v="This is Margaret scholtes. I live in the city of Atlanta and I'm calling to express concern about this vote that is happening tomorrow on defunding the Atlanta City Police. I would like to stand in solidarity with the eight council members who who are in support of our law, law enforcement. I have always been pleased with the service that I've received and the protection I've received from the city of Atlanta, law enforcement officers. I am in favor of any any changes that need to be made after extensive studies and research has been done. Or I'm in favor of, of looking into this issue, of course, but not just a knee jerk reaction of defunding the police, just because those that are yelling the loudest are getting the most attention right now. There are plenty people that do not want this to happen. I think that the city of Atlanta would be in jeopardy of having homeowners move outside the city if they do not feel safe and protected if there are not any police officers, and that would greatly impact the funding of the city tax funding. I'm not interested in living in a place that does not have police and where the public safety is compromised. I'm not interested in having my property values decreased. And for businesses to leave the city because they do not feel safe and protected and supported. I think the tax base would be dramatically compromised. And so I would like to express my concern for the state funding and and let the council members know that I am not at all in support of it. Thank you very much for your time."/>
        <s v="This is Margo Berry. And I'm calling to first thank all the council members who stood strong, not to defund police. That is such a knee jerk, immature reaction to events that are going on. Yes, we need to assess the situation and police training and whether how which placement to keep and not to keep but we do not need to go out the baby with the bathwater. I think we are doing a huge disservice to the citizens to the taxpayers, to a community to Georgia to the future. businesses will not want to come and settle here. They do not think there's not gonna be protections for their employees. I want to thank again the city council. members who are not in favor of defunding police that is a knee jerk, again, immature reaction to events that have happened. We need to have discussion and dialogue and perhaps retraining and revisiting the issue. Thank you city council members who still support our police. We will be lucky if we have men who are women who will want to be policemen much longer. Thank you so much. Hi."/>
        <s v="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
        <s v="This is Michael Levi. I live in the old Fourth Ward district. I'm calling them reference to information That we in the community are hearing in regards to potentially defunding our Atlanta police department. And the Fort Hood area, we are concerned, seriously concerned because we've seen an uptick in crime in the last month specifically related to violent crime, and we are concerned that with any defunding of our police department, we will continue to say"/>
        <s v="This is Mildred Smith. I live in district eight and Fulton County and I am calling to express my concern and why we should definitely not defund the police. I support the eight council members who stood in support of our wonderful law enforcement and any changes may need to be done only after extensive studies and thoughtful discussion have been completed. Because last minute decisions and knee jerk reactions are unwise and will have many unintended consequences. If you defund the police, it will decrease our public safety it will decrease property values. It will change businesses out of the city and it will dramatically decrease the tax base. Please do not do this. Thank you."/>
        <s v="This is Nate Spry and district eight of the city of Atlanta and I oppose defunding the police at this time. Thank you."/>
        <s v="This is Olivia parks with a resident of council district 12. I am calling to support the fund thing of the police department and its reformation to meet the needs of its citizens. Thank you."/>
        <s v="This is Patricia Ross calling and I live in the city of Atlanta on Laurel drive by Chester in park. My comment is that we should not defund the police may be reorganized, of course, but not defund. 404-841-7276. Thank you."/>
        <s v="This is Phyllis Sawyer. I am a member of the Atlanta Police Department and the community fare liaison. And I want you to express my opinion about defunding the police which I plead as not to do simply because even in these covert times as well as the protecting times The emails that I still receive are endless from people in the community needing police officers to come to their area to patrol for various problems where people are setting up camp stroke camps, etc on there three, or even trespassing on private property, who's going to answer those calls, if we have to please defund it. I can't send a social worker out there. All I have to do is have to reroute that information to the zone, so to see what that limited act can do to help our citizens. So my job is community affair liaison is to help citizens and I don't know any other recourse but to call our outstanding APD officers, so to defund them would be criminal. Thank you."/>
        <s v="This is Richard Maddox and my DD awakes, and I'm calling with a comment regarding the defunding of the police force. That is a very bad idea I have not bought and I want the council to not take the action to too deep on the police defunding lonely deep Safety not increases, it will have adverse effect on property values. It'll chase businesses out of our city and, in the long run, decrease our tax base where the criminals will even take more effect. I live in district eight, and I strongly oppose the idea of defunding the Atlanta police department. Please record this message with Mr. Mesolithic and, and other city council representatives. Thank you."/>
        <s v="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e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
        <s v="This is Susan Mason. I am a taxpayer and district eight. I am a strong supporter of our Atlanta City Police. I am appalled by any actions or recommendations by the City Council to just find out police a place our heroes, they protect us they keep us safe. They keep the people who need to be kept safe, safe. I think finding them will be a major mistake and I I'm calling to voice my support at a place and to voice my disapproval of any attempt to defund Atlanta place. Again, my name is Susan Mesa, I'm a member of District eight. And I appreciate your consideration. Thank you."/>
        <s v="This is Tina Maddox. I am in district eight. I support the eight council members who stood in support of our law enforcement. Defunding police will decrease public safety decreased property value chase business out of the city and dramatically decrease the tax base. Please vote for a non for do not defund the police. Thank you."/>
        <s v="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end the police. Please continue to fund the police give them raises. They are protecting our city and we need them."/>
        <s v="This is West Bradshaw. I've been a resident of Atlanta for about my entire life. 43 years and I really appreciate what all of you do. I know it's a thankless job right now. I just hope and pray that you do not be fun the police. I own a small business sunbelt technology or in surveillance security and home theaters. My stores broken into on Father's Day which also happened to be my birthday. zone. Two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
        <s v="This is your law hider, a resident of the city of Atlanta and also in district seven. I am a global authority on aviation including aviation security. I fully support the eighth council members who oppose an opposed to the defunding of the police departments. This is not an easy decision to make. Any decision and disregard has to be carefully studied and put down to a referendum by the general population. The funding of our police agencies and law enforcement agencies leads to a lot of destruction and damage to the fiber of our society. And that's every single resident and citizen in the city and it's unbuttoned. Thank you."/>
        <s v="This mayor has got her nerve trying to defe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
        <s v="This message is for the Atlanta City Council. My name is Linda Luz. Also I am a senior citizen who has been a resident of Fulton County for over 35 years. I am appalled by what is happening in our great city of Atlanta. And I'm calling on you as leaders and council representatives to take a step inside have leadership and do something about the crime and one con rampage that is going on on our city streets. Many of us are afraid to drive on the streets because of car hijackings and other forms of attack. And we just can't quite believe that this isn't being handled any more than then it is not being handled right now. So we call on you, as leaders to accept a leadership role and please do something about this. Do not be fund our police. We all need to support them. Thank you."/>
        <s v="Toronto. My name is Mamie Garrett. I'm the president and the West work community with To the agent and ask them that each council person please, please do not put bonds from the police department's budget trees up and discuss other means we need our police officers. So please do not put public safety bonds without further research. Thank you."/>
        <s v="Very hook up Buckhead calling to object to the daily encounters we have in this area. With thugs and criminals, carjacking, filling out versus shooting around us happened around us. requests that to keep the police who are funded and let them continue. Let them do their work and don't tie their hands. Allow them to back down these people and put and keep them in jail, particularly the many many repeat offenders that are just flat out. Thank you."/>
        <s v="Well, thank you for having this in our having our ability to call in on this. I hope that our leaders are like a lot of pips to step up and do the things that you're supposed to do. We have thugs running all over the city. We had been perceived as threatening people. Guns, but breaking in buildings breaking in storefronts houses, this is unbelievable. Anybody would even consider. Consider the funding of the police. That's the last, the last frontier that we have the very last. I can't believe it please do not defund the police Matter of fact, you should increase it. So and let them learn to do the things they need to do without worrying about it. Thank you. I didn't tell you my name is john Gibson. By the way, john gets some things by"/>
        <s v="When you're thinking about data and in the place you think about how many big hospitals you have better, how many patients are not going to go there because they don't want to get killed trying to get better. Also think about how many visitors that are going to come to downtown Atlanta or anywhere random Atlanta, because they don't want to get a shot while they're on vacation. And for the big win, you got people getting shot, think about the amateurs that are not going to respond without police. How many people are going to die? Because I promise you the aimless crews are not going to get shot. I've been doing this for 42 years, and I'm not going to run an amorous cow where I can get shot. Y'all have screwed up, man. If y'all keep on thinking about defunding the police, you can think about Atlanta losing lots and lots of money. My suggestion is you get rid of the money. And bring somebody with some intelligence in my mouth."/>
        <s v="While I was David Johnson, I'm a resident of Atlanta family, law enforcement and eight council members who are fighting the battle to keep our city safe. You have two minutes a little passionate message the other day. I've been up in Atlanta for 60 years. He'd be fun deploy to my problem on your hands. We make this season Atlanta pool department, so you won't mabo there, keep them funded. Thank you."/>
        <s v="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end the place. Thank you."/>
        <s v="Yeah, hi, my name is Paul Watson from I'm from Monroe, Georgia, but I work at a I work in Atlanta, but I'm calling to voice my concern about the front of the police for him and I absolutely do not think that needs to be done. I mean, the world is chaotic enough. And this is going to get a lot worse. And you know, it's, it's easier said than done. If you've never been a police officer. I But I know jobs are this easy to sit on the outside and say that's, you know, should do this should do that if you've never been there so it's people that are one of the fund that they need to be a police officer for about a couple of months and see, you know how it really is out there. So I'll keep doing a good job and and absolutely don't change anything and that's my opinion. You need to contact me, my number is 44545 1976. Mike lot, keep up the good work. But"/>
        <s v="Yeah, I'm Mike keen and zone five, police zone five and a resident of Atlanta for 25 years. The current language I hear going on or out to fund the police is absolutely insane and will only further divide the city and drive your law abiding citizens out. I have been here for 25 years and have enjoyed Atlanta very much. But the current condition, current climate has been second guessing my stay here and moving back to Florida. You need to seriously consider the repercussions of defunding the police in way shape or form. These men and women have been left and hung out to dry by our current leaders. And the city council needs to support the men and women that work in the police and first responders today Otherwise is disingenuous to the people and the taxpayers that lanta and if you do continue to down this path and do indeed defund the police, then you need to be ready for a mass exodus from the city, which will affect not only the tax rates, but all the booming business that goes on the city. We are watching and we will see who votes what and see who needs to go. Thanks. And you find the police is ridiculous."/>
        <s v="Yeah, it's funny. City of Atlanta, many of your other city I stay in with a council members who are fighting to battle to keep our city safe. I have no choice but to up and keep fun in the police department if you want to be voted back in. There are over a million people in the city that you are accounted for and to protect As well as my family and yours. I do not agree with Antonio Brown. He is a police department so it means he's against my family. Thank you."/>
        <s v="Yeah, this is Jeff Terry. I'm a resident of the city of Atlanta. I've lived on the west side for 15 years now grew up in this town. I just wanted to strongly voice my disapproval of any effort to defund our police department, and how disappointing it is that our leadership even thinks that remotely is a decent idea. And I don't know what else I need to say, but I'm discouraged. I'm worried about property values in terms of our public safety, and the crime rates going up. It's, it's really disheartening, and I just want to make sure that my voice is heard. Concerning supporting our police officers, I have good friends within the department. They've done incredible work. And I really hope that any idea of the funding or taking money away from our police department is voted against and strong We support our Atlanta police department. And like I said, I can't believe there's even thoughts be finding it the way the crime rates are going up in this setting. Jeff Terry, sure you can reach out to me if you want to talk more about it. Thank you."/>
        <s v="Yeah, this is Tommy and Annabeth Tidwell, JP, we really appreciate all the hard work you've done. And all the council members at this point to this very, very trying year. We are not in favor of defending the police. In fact, we believe that we need the police to be bolstered and protect our area even more during this period of trying times. Thank you for all of your hard work. We appreciate it."/>
        <s v="Yeah. My name is Beth Hornsby. I'm a resident of Atlanta. And I stand with the law enforcement in the eight council members who are fighting to battle to keep our students safe. I'm 65 years old, and I had never, ever had a gun. But I feel like I'm having to get a gun just to protect myself. I'm a widow. I live in a house by myself and are insecure. I am really scared of what y'all might do to these police departments. We need our police very bad. We need more police because you're just letting our streets run wild. I am totally against everything going on right now. Thank you."/>
        <s v="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 (Very hard to hear, but the &quot;stop their pay&quot; comment is clearly pro-police. -editor)"/>
        <s v="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ine the police department. We need the street. We need the polish to protect the pub. So thank you and have a nice day."/>
        <s v="Yes, calling in support of the council members to stand in support of our law enforcement and just hope that people will stay firm and not become our police and that any changes that might be They, they asked a bunch consideration and debate with him, I am okay. Thank you."/>
        <s v="Yes, excuse me. My name is Mary Gibson. And I have lived in a district for 37 years. So, City of Atlanta tax payer. Up until about two years ago, I used to shop in the city of Atlanta. I wouldn't go near Lenox mall if you paid me because the crime is so bad. And I just wanted to express my opinion on this defunding the police. This is a knee jerk reaction. It is so apparent. This is not what the taxpayers want. And last, I looked back to your representative representing this isn't about your own wishes. It's about the tax payers wishes. If y'all want to regroup and do a well thought out plan. Point, everything cools down. I wouldn't be opposed to some sort of modification, but the crime rate and for the Mayor bottoms to say, this is going on all over the country. That's not an acceptable answer. an acceptable answer is how are we going to fix the city of Atlanta in defunding The police is not the way. Thank you."/>
        <s v="Yes, good afternoon, Miss Keisha Lance. My name is Rodney watch. I work for Hartsfield Jackson airport. What you like here, I've been at the airport. The thing is, this pandemic is very scary. But as a joke for this bottom We have no insurance and the companies, one of the company, HMS host that got the bailout money for the release. They doing nothing for the employees, you know, and I'm a type two diabetic, you know, and I and I apologize for calling you you don't saying but this is very urgent, you know, because right now they're gonna they're not helping us with insurance. So a lot of work of set worked at Hartsfield Jackson, one of the biggest airports around is suffering with no health insurance. Miss Keisha Lance bottom on July the 10th. We're going to have a townhome meeting on zoom. And we're asking you, we're begging you to hear us because we really need to, because you have the power to make these companies that took that rent money went free to help the employees because we've made Hartsfield Jackson, whether it is it was the employee, it was the associate. It was In the company, it was the people that work public comparables. Were asking you at July 10, at 230, what you please be on the line with us just here on this bottom. We love you, I support you, but you have that power to make these company helps the employee. Thank you. You have a blessed day."/>
        <s v="Yes, good afternoon. This is Kristin Stockdale. And I wanted to make sure that my voice is heard for against the defunding of our police. I do several events within the downtown Atlanta area inside the perimeter, and I will discontinue going at this time. I do not go into downtown because I am scared for my life. Because the city is not taking good care of me and protects me as a citizen, I will therefore booth my events outside of the city of Atlanta. If this defunding nonsense is not halted, there are several solutions that do not require my safety to be at risk. I do believe that you are all you all are intelligent folks. I hire Atlanta PD for additional safety, especially in the deeper downtown parts of Atlanta. Because the city is not able to provide enough safety that I have to as a citizen, hire my own safety attendants. So as you know, I am against the defunding of the police and I do believe in more training and better hiring tactics as a solution. Taking my away from public safety is not intelligent. It is just perpetuating a terrible circle of violence and creating anarchy. And if you allow that to happen if you allow the enemy to win. That is what you are doing right now. Sorry, that's a little clunky."/>
        <s v="Yes, good to have to know and my name is Chris Lloyd of the chalet. community, I request that each of you strongly consider not reducing any funding for the Atlanta police department. This action does not provide any solutions to the problems our communities are currently experiencing. additional training with policy and procedural changes are more viable alternatives."/>
        <s v="Yes, hi, my name is Kristen Rodriguez. I live in Sioux City and I was calling to support the members of City Council who voted to not fund the fund the Atlanta police. I myself would vote to not be fun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
        <s v="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id find them, they will get hurt even more. So it is ridiculous that this notion actually exists is ridiculous that in this day done in they just defined in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
        <s v="Yes, I am calling regarding the rumor of the defunding of the police department. I feel that the police department is very well needed and are not community with the crime that spiking of since Mayor bottoms has been in office. We definitely need to police. Without the police. You will notice that more crime was spiked higher, violent crime will go high as it is doing now. Also in certain neighborhoods, such in the predominant black communities. There will lack of of some kind of positive role models on for the community. Police Department defunding the police department would take away the ability to do extra stuff to combat these crimes. If you do find the police department you will take away the equipment from the police department. You defund the police department you take away the lack of training with a police department with lack of training for the police Department will also will also create more officers involved shootings with our black man. So I feel that the defunding of the police department is not a good idea at all. If you do commit this, allow this to happen, you'll lead you'll lose a lot of residents, tax taxpayers, really, people will not want to visit this this wonderful city, and therefore you will lose your own city. So it's a common sense. It shouldn't even happen. Imagine if we had to bring the National Guard in because crime is so high because police officers can't control that control. But I thank you for your time. And I pray that we all make the right decisions. Thank you."/>
        <s v="Yes, I'm a resident of Atlanta. My name is Febreze. I've been at the same address for 33 years, and I am totally against defunding of the police was like a very seriously about the crime that we've all been experiencing. And this is not the time to take this action. And actually we should be doing more for our police officers. And I appreciate it. Thank you."/>
        <s v="Yes, I'm calling ahead of the July 6. City Council meeting. I want to express my support for the eight council members who stood in support of law enforcement. I want to say that I think any quick and hasty decision to defund the police Not only is irresponsible, but also economically It is harmful to the city of Atlanta. I don't know where a business would want to move its headquarters where there's no security or police, not to mention all of the sporting events we try to host here. It would be a shame to lose that and I think knee jerk reactions around defunding the police need to be paused. I support those eight council members and hope they will continue to stand strong."/>
        <s v="Yes, I'm Laila Messer. I hope to goodness that you're smart enough to support the police. It is stupid for you to defend the police. God help you if you do."/>
        <s v="yes, if you decide to be found the Atlanta Police Department I will most certainly guarantee a pile of dead bodies on my front porch. Have a nice day."/>
        <s v="Yes, my name is Brandon hamburger. I worked for the city of Atlanta for 21 years. I'm calling in support of law enforcement and the city council members that voted to keep the police department funded. Please do not feel intimidated by the other seven council members who are voting for the latest hashtag of the fund the police. There's nothing more than a slogan and a T shirt of the week. Please make adult decisions. We're talking about this city. Thank you."/>
        <s v="Yes, my name is Brenda house. And I think it would be a great disservice because the foods of Atlanta to defend please 99.5% or more of our placement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ending police than their name needed. They're necessary people. Thank you very much."/>
        <s v="Yes, my name is carlina Marie Mitchell. And I'm telling you please do not be fund the police department in any way shape or form. Please increase funding increase officers. So they're not overworked and stressed and please don't even think about defending them. We need them. We need more of them. Atlanta is not safe anymore. It's not my home any more than it feels like to not do this to officers do not do this to the public. Do not D 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
        <s v="Yes, my name is change grace, and we just like to make a few comments about the vote to be taken on July 6 to about different The police. I mean, there are a lot of positive things that we can do in the city. But we don't need to be voting this soon on defunding the police maybe we can vote on a study and have some dialogue on the matter involving everybody and then make a decision. Let's just not go off and make decisions that we might be sure we made. I just, I just don't I don't see why we would want to do something like that. Anyway. My advice would be to support the council members who currently stand in support of our law enforcement officers. Thanks for listening. Thank you so much."/>
        <s v="Yes, my name is Christine race. I've been a resident of Atlanta for 16 years I do live in Brookhaven but I'm very concerned. I understand. The Atlanta city council has another meeting on July but sticks about an amendment deep on the play. I want to say I stand in support of the council members who stood in support of our law enforcement. Any changes that they need to have an extensive study and thoughtful discussion before completed, defunding the place will decrease public safety. They decrease property value chain, businesses and Atlanta is pro business out of the city and dramatically decrease attacks. Please pay attention to this call and we hope you pass this information on before the July ballistics meeting. Again, my name is Christine Reese, and if you want to call me back, I'm happy to discuss it further. Thank you very much. Have a good day. Bye bye."/>
        <s v="Yes, my name is Joanne Walter. Wha lt er. I've lived in Atlanta, Georgia in the city of Atlanta for 20 I listen to the city council, Felicia and everyone else on line. And I just wanted to leave word that I am totally against defunding the police. I support the eight council members who stood in support of our law enforcement. Anything that's done about the defunding of the police needs extensive studies and thoughtful discussion. We need to really think about this. We are in a very bad situation right now. And we do not feel safe in the city of Atlanta. It is lawless. It is terrible. We are afraid to go outside. We are afraid to drive around. And if you defund the police, it's going to be worse. We're all gonna leaf. Everybody will have to leave the city of Atlanta because you can't live here. This is really sad. So I would like to state my case. And for those of you that think we need to defund it like Matt, who I'm very disappointed in, I know your family. And I'm really shocked that you're voting to defund the police and everyone else that's against it. Think about it. Think about what your life's gonna be like. Thank you. I am finished. Thank you."/>
        <s v="Yes, my name is John Ro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
        <s v="Yes, my name is Joseph Galloway and I'm calling in reference to the vote to defund the police monitor standing is that it's already been voted on several times. And it seems silly to continue to vote until you get your way. For those on the city council that are determined to defund the police. Think about one thing, think about several things. Who is going to be there to defend the children that are being abused who is going to defend the women that are being abused? I believe the funding the police will affect the poor, far greater than it will. The ones that are more fluent in the city. I feel like it's a horrible, horrible idea to defund the police. You promised in their raises. They've been depending on those raises and waiting on those raises. We're going to lose our police department. We're going to lose our leadership. If you defund the police and did not give them their raises. Thank you,"/>
        <s v="Yes, my name is Joyce general. And I'm calling because I support the men in blue. I support the police officers. Please don't consider defending the police. Thank you."/>
        <s v="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the ones on threes don't six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ind your police force. Thank you."/>
        <s v="Yes, my name is Marie Mack Adam, and I live in the city of Atlanta Fulton County. And please, please do not vote to defund the police. This is just out of the question. I'm all for retraining, trying some new things, but please do not take away funding from our police force. I beg you. Thank you. That's my comment."/>
        <s v="Yes, my name is Mindy Berenson. I am calling at the member community as a member of the community to voice my objections my very, very, very, very strong objections to defunding the police. If anything, they should be getting more money. To deal with the abuse and violence they are having to deal with. any money taken away from them will make our communities less safe. It will drive businesses away it'll drive homeowners away. There's enough chaos going on. And God bless these men and blue women and men in blue who go out and defend us every day. We hope that this council does not cower to the mob. It is not the right thing to do. defunding The police is not the right thing to do. We hope this is taken into consideration and that the community is kept safe as it should be. Thank you."/>
        <s v="Yes, my name is Patricia Wolfson and I have been born and raised around Atlanta for 79 years. And I was 16 years old before I ever saw the very first policeman. And I want to tell you how much I admire them, pray for them, respect them, and could not even imagine not having full force policeman out there every day to protect me and my family and I took a bunch of Debbie cakes to our local police they should and I want it in my small way to show them how much I admire them love them and pray for them. I would not want to go to sleep a single night in this state without knowing that they were out there protected me in my family. Thank you very much."/>
        <s v="Yes, my name is Paul green, and I've been a homeowner in Atlanta since 1985. And I'm calling to voice my displeasure at the City Council's attempt to defund the police in Atlanta. You can't really have change unless you have peace in order and protection from criminals in strongly, strongly protest. The efforts by the Atlanta city council to defund the police, it makes no sense for our businesses, and for our homeowners, and for the least of us who need to be protected where most of the crime takes place in Atlanta. That would be a huge, huge mistake for the city. Violet to do this. So please consider my my comments. And hopefully this will positively resolve itself with complete support for the Atlanta police. You can't be fun the whole system with one or two bad police actions. Nobody is perfect no segment of the country is perfect no segment of the city. Business. Society is perfect. Every buddy makes mistakes and you gotta reform more from within. I'd be in favor spending more money for training police and better practices, but to defund the police is ridiculous. No, thank you very much, Bubba."/>
        <s v="Yes, my name is Sandra. I am a caretaker here at 2049 tuxedo road. I have a new road and a Mr. lens Crowley's been living here for 60 years. I helped him with his large yard last week. And I loaded up six bags and put them here in front of the house. They've always been going when I get back here today, and but they're still sitting here they've been rained on it looks horrible. They're six bags that I worked really hard to get set up there. So you guys could pick them up Wednesday, which I'll always pick them up on Wednesday, but they're still sitting there. And this is my question to you guys. When will you guys pick up these bags please here at 2049 tuxedo road, we we would really appreciate goodness stuff picked up. This man's been here forever and it's just looks bad. And I see a couple of things around the neighborhood and nobody's picked up Wednesday. So if you can please just remember this address. The day is Friday. Okay. Thanks a lot we sure would love to get these bags picked up you know thank you Baba."/>
        <s v="Yes, my name is Stacy Freeman. I found out that there's going to be a sort of city council meeting on Monday concerning defending the police in Atlanta. I'm calling to voice my extreme opposition to this proposal. If you defe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ending the police. This is outrageous. Thank you"/>
        <s v="Yes, my name is Terry Sergeant calling, very opposed to defended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
        <s v="Yes, my name is Thomas marinelle. My council woman representative is narrow and Archibald, and I'm calling to express my concern and my support or not defunding, please are making radical changes in place funding at this time. And my primary reason for that is I think that any decision like this should be more thought out and more provided and more opportunities for debate and understanding provided. I know that we have a lot of issues facing up facing us in social change. But I totally disagree with the idea of scapegoating. The poor. As far as funding issues, I think that we are all working together together to find other solutions. So I am in favor of not defunding the place. Okay. Thank you very much. Bye."/>
        <s v="Yes, my name is Torie green. I am married with two And children and have owned property, a home and land in the city of Atlanta in Buckhead. I am calling to vote. No, I'm not for defe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estily defending Not at all, for defending the police department. Thank you."/>
        <s v="Yes, this is Amber blanston. I live in Atlanta in district eight. And I'm calling regarding the city council meetings about the amendment to defund the police. We feel strongly that we do not support this. We do support the eight council members who stood in support of our law enforcement. We think that defunding the police will decrease public safety, decrease property value and chase businesses out of the city and it will dramatically decrease the tax base. We had an incident happened in our neighborhood just a couple of nights ago. were very concerned about the new protocols that allowed the police officer or that did not allow the police officer to pull over the suspect who had put a gun in the face of one of our neighbors. We are concerned and we do not support defunding the Police. Thank you."/>
        <s v="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ine the male you're really putting Atlanta at a risk for for the residents and the people that come from out of town visiting that they belong when they got here for that. So that's my opinion. I'm sticking to it. Please don't be fun Napoleon. Thank you."/>
        <s v="Yes, this is Captain Miller just wanted to say this embarrassing for the city of Atlanta to to to take away funding for the police department. There are many, many residents who want to have police Play Stick to help. Of course there can be improvement. But we need we need the place and we're losing Losing the the numbers in the police department is really embarrassing that no one will stand up for what is good. What is better for the for the for the city."/>
        <s v="Yes, this is Karen Baumgartner and I'm calling to say do not be fun. The police department is not a good idea. And you know what happens? We see what's going on around the country. So keep Atlanta beautiful and the way it is and the people say and do not defend the police department. Thank you for your time. Good night."/>
        <s v="Yes, this is Kelly Colvin I had called just a moment ago and I wanted to make sure that that my statement was clear. I work with gang members in the prison system on the Atlanta area. And I wanted to make sure that my Burbidge was correct to please do not whatever you do defund the police. Thank you very much. God bless."/>
        <s v="Yes, this is Lisa loudermilk to go in. I am calling I am district eight. And I'm calling to please ask that the council do not vote to be fund the police. I feel this will make our city very unsafe. People will move out of the city. businesses will leave our tax base will go down. This could be completely tragic for the whole city and everybody will feel very unsafe. It's dangerous people are taking up arms and defending themselves and their homes and it will turn the city into Warzone please do not vote to defund our police. We can do a very careful study and root out any police that are not worthy of the office. But so many policemen are nice, wonderful people and they have no other option but to leave the city and go to other places. This would be a tragedy. So please vote to keep our policeman funded. Thank you."/>
        <s v="Yes, this is Mrs. Marion Simmons calling. We lived in the great city of Atlanta for 35 years. And I want to thank you for the vote to not to defe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
        <s v="Yes, this is Nancy Caswell, a Buckhead resident for over 30 years. I would strongly encourage the Atlanta city council to back the blue to support our policeman and not vote for anything that defunds them. I strongly encourage you to think through this decision. Thank you."/>
        <s v="Yes, this is Teresa Gibson. I am 75 years old. I was born off of Linux road in Peachtree Park. I have lived within a five mile square radius of this address my entire life and I have never seen Buckhead and surrounding area that I live in. So up in arms about what's going on in our city to think that you are even considering defunding The police is an abomination. They are the only people that stand between us and the fuckery that is going on. Hence, Lenox square, Phipps Plaza all the way down to the street to town. If we did not have Police to stop this. They would be rampaging not only through our business district, but into our neighborhoods. And we are not armed people. And even if we were we would be blamed if anything were to happen that we tried to protect ourselves and our family and our property. So this is a absolutely unacceptable position for you to take. And for the American people, and particularly right now, the people of Atlanta. Buckhead surrounding areas downtown, everywhere in Atlanta that you have jurisdiction over is totally against what needs to be done. We need more police. We need more funding, we may need more protection. Please do not fall prey to the stupidity of this black lives matter which black lives do matter. My life matters. I'm white My housekeeper, please do not defund our police."/>
        <s v="Yes, this is Teresa Gibson. I'm calling to request that you vote not to defund our police. They are the only thing that stands between us and the criminals and the thugs that are rampaging through Atlanta and our streets and into our neighborhoods. It is terrifying. And I cannot believe that we are only one vote away in your committee to the funding the only thing that stands between us And the sucks. And if this happens, you can bet there will be vigilante justice, because people have had enough of our streets, our shopping centers, our buildings, and now our monuments being torn up by people that are doing nothing, because they hate who we are, and they hate America. Please, please, please, for the city of Atlanta for the people of Atlanta, do not allow this to happen. We need our police."/>
        <s v="Yes, this is Wanda Davis. I live in Columbus, Georgia. I come to Atlanta, pretty regular to do shopping and To go to the IKEA store up there and if you date from the police department up there I will no longer come to Atlanta I will totally bypass it when going to Tennessee and Virginia and North Carolina or anywhere else. I will literally go out of my way because I will not come through Atlanta if there is no police."/>
        <s v="Yes, this Sheila Cavett, I was wondering if my daughter is going out of town, and she needs to park a vehicle at my location here in Midtown, where her car gets towed it I don't want him to get towed. So that's my concern. My number is 470 by 057144 Thank you and I would for someone to come back. I guess I'll keep digging for more information to actually speak to who dabbles in the sector nowadays."/>
        <s v="Yes. Hi, my name is Leilani Otto and I'll leave on 1615 more smell. And I'm completely against the funding the police. We have seen an increase in crime, and it's getting ridiculous. We pay crazy amount of taxes and we need our police force. And whites frankly, we challenged the inexperienced people in the council that is voting against having a police force that would be good for this city. Thank you."/>
        <s v="Yes. My name is Carter Wilson and I am calling to leave a comment regarding the defunding of the police department. I feel that it is a tragedy that this is even being considered as American taxpaying citizens. We feel this is absolutely unjust. The amount of deaths that will occur because of this the amount of destruction that will occur for this is ridiculous. This is not acceptable. We do not agree with it. We 100% on our police department, intact, fully intact. We expect this to happen. And we will keep fighting for this. Thank you."/>
        <s v="Yo, yo talking about the fun and appropriate Look, I live in a community. That would be a foolish move. I'm speaking as a black man, saying Don't let the goddamn Don't let the man man when asylum I please use your wisdom. We voted out to be wise counsel first Don't let the media wag you people. I'm a Democrat. mo na blew up and down a ticket just to get Trump out of there."/>
        <s v="You are not too honored to serve me if you're trying to defund the police. I would like to ask cancel person Brown. I didn't take it. Who is going to answer the phone call when somebody is being abused? Who is going to who's going to come and And help is going to help when there is a traffic accident. He's gonna hate when people are flying down the highway breaking speed limits, driving drunk and and hating other vehicles. You know the police are are a precious commodity in in our city. And it is just sad to say that you want to deep on the police. I don't know if you've noticed, but New York that hasn't worked well for them or Seattle. So I would hope that Atlanta would have a little bit more sense. Why don't you try some reforms instead of hating on the police. That's all I have to say. Good day."/>
        <m/>
      </sharedItems>
    </cacheField>
    <cacheField name="edited text" numFmtId="0">
      <sharedItems containsBlank="1" count="510" longText="1">
        <s v=". Take the other direction He can't do it don't put in your drive. Time. ship the game. One you can hit me"/>
        <s v="Amy Dickie district seven. I'm calling to ask you not to be influenced by mob rule. Us Council have already voted on defunding and it did not pass. Thank goodness. The funding is not the answer. We are not buying into your semantics of just shifting money or holding it. We do not buy into this explanation of holding City Council and the mayor are responsible. If that's really what you're trying to do, then take a portion of your salary and the mayor salary and hold them instead of the APD salary that we worked so very, very hard to pass in 2018, we looked at the Mercer study and came down and spoke to you on on an often basis to try to push this through. All of you supported this bill to push the legislation to push through funding our APD. According to what Mercer said was appropriate. We still have less than 800 APD officers and now you want to defund in 28 days, we have seen an increase in murders by 133% shooting 104% up to hundred percent since last year. This is what is going to happen if you defund. I hold city council partly responsible for this. Those of you who went on social media and demonize the APD along with the mayor or for APD not showing up and causing the rest of the crime to look like it's going down. It's because they're not out there making traffic arrest warrant arrest, but we all know crime is up. vote no to defunding the police."/>
        <s v="And I'm Timothy shit and I wanted to call because I have things where they're talking about defunding the police department in Atlanta. There's already a major issue with morale there. So the concept of defunding the police department is completely I don't even know how to this just completely ignorant. So if you want that city to be written the cram, that's your best option. Otherwise, I think you probably want to add more money to the police. apartment and try to inspire the officers to stay there and work."/>
        <s v="and nation in both ways, police departments"/>
        <s v="are you doing mailbox? My name is Simon cook at the airport I've been there for five years. I was losing my healthcare insurance right now means I have to make sacrifices. And these are my health care, all my bills. And once this $600 a week is unlimited you have sacrifice and we are so you will be posted mega talk about it and then at work just saying. Thank you once again. I like"/>
        <s v="Atlanta city council members, I am calling in support of the Atlanta police force and funding them appropriately. I want to thank the eight members of council who voted yes to continue to fund the department because it speaks to your integrity and promise to keep your word. I especially want to thank Councilmember bond, you really were wonderful in your support of police officers. I urge and implore the city council members to also familiarize yourself with the rigorous training that officers go through. In doing this I urge you to go on a ride along with different officers in different shifts and different zones. Take the time to see how many calls an officer respond to you in one hour. In addition to that, I urge you to go through the use of force simulator and document your own results so that we as the public can see how you yourself react to split second decisions. It is mind boggling to me how Councilmember brown feels that he the youngest, most inexperienced, and also the loudest member of council feels that he represents so many people in Atlanta, when data clearly shows that he only received 500 votes in a city of 500,000 people. We need wisdom, not emotional inexperience, Mr. Brown. defunding police will increase crime. It already has. From May 31 to June 20 75 people have been shot in the city of Atlanta last year during this exact time span. There were 35 if this isn't a wake up call that we need police then I don't know what it is. Thank you."/>
        <s v="Betty Hightower, please do not call the police budget. Thank you."/>
        <s v="Camera Gaskin. I am just curious how anyone in their right mind would consider defunding the police as hard as the Police have to work on crime in cities. It is so disgusting to me as a US citizen that you would even consider this. Thank you Goodbye."/>
        <s v="can ask them afternoon. My name is Felicia machine. I work in the Put as a cook no I don't have any health care. I'm confused and I'm afraid I don't know what to do. But I'd like to actually assistand standing up Chinese companies we need our healthcare. There's so many of us that are a whole lot worse off shape denier. And I don't even know how to make without their health care, some on dialysis, some are chemo. Some has sickle cell. Holiday gonna even maintain"/>
        <s v="Carolyn crew. Please do not cut the city police budget. Thank you."/>
        <s v="Carolyn Nichols calling in support of funding the police department. Thank you. From staff regarding"/>
        <s v="David Wilson to not do The police department about retired business owner I got plenty of business and more commentary on this city is in disarray right now. And if you guys do there, it will be the final nail in the coffin of this one great city. So use your common sense the ones y'all do have some and other ones need to find another job because this is at a high end and ridiculous data rights saying Leo responsible adult for your children if anytime. Thank you."/>
        <s v="Dear council members, my name is Ellen Whitney and I live in the city of Atlanta. Please continue to fund our police departments. I support funding the police as well as funding police reform. Thank you."/>
        <s v="Donna Gabler. I am calling to say that defunding the police Department has not worked in other states. It's not going to work here. all it's going to do is cause more and more damage and more lives lost to how many more kids do we have to bury for you to get it? Thanks."/>
        <s v="Donna Haley 678616527 defund Mayor bottoms she has absolutely lost her mind. Get somebody in there that is going to be for this country and do what needs to be done. Do not defund the police. That will be absolutely horrible. Defund Bottoms."/>
        <s v="Dorothy Gatewood, Chastain Park. Please, you should not defund the police. We need to help our community out, not destroy it."/>
        <s v="Dorothy Gatwood. I do not believe that you should defund the police. We need our safety and this should not happen. Please, please keep the police. We need the funds for the police. Thank you."/>
        <s v="Dr. Marion Stafford, taxpayers city of Atlanta supports a council members who stood in support of our law enforcement. Any changes may need to be done. After extensive studies, and a thorough discussion has been completed, these last minute decisions are unwise and will have many bad effects. Defining defunding the police will decrease our public safety, safety, decreased property values, and and businesses will leave the city and your tax base will be altered. Unfortunately, I firmly believe that we should not do anything to defend and defund the place but should change the way they're doing things without doing that. Thank you."/>
        <s v="First of all, thank you so much for not be funding the police. But there is a rumor going around that you are going to vote again. Tomorrow the sixth to defund The police again. And that is just unbelievable. Consuming. We just had 23 people shot yesterday and it's a continuous murder shooting Atlanta that I pay taxes for. We were already over 400 police down from my understanding of my neighborhood. Why would we want to defund the police when we don't even have enough police. I live in the old Fourth Ward under gunshots every single night. I hear things in old Fourth Ward Park all the time. Our bicycles, our cars get smashed, their bicycles get stolen, our cars get smashed, and they try to rob us on the street. It's ridiculous. The crime that we are facing. I've lived in the old Fourth Ward for 25 years. Until it started to grow. We never had crime like this. And now we have so much crime. We funding the police is not the answer. We actually need more police. When we put police on bicycles on the beltline the crime actually stopped until we start taking them off the beltline. Again, this is ridiculous. Do not defund the police do not cave in to the minority of people that the majority of the people in Atlanta want the police. We think the police do the right thing. Even though there have been a few bad apples. Please do not be from the police. Thank you."/>
        <s v="Following a water main break on a 36 inch transmission main at Ferst Dr. NW and Hampton Avenue Northwest yesterday, which interrupted service at the Hemphill electric pumping station. A boil water advisory was issued out of an abundance of caution for residents and businesses and portions of the city of Atlanta, south of 17th Street NW and with to the flake drive se and the cities of South Fulton Union City, Fairburn and Chattahoochee hills. The issue has been effectively isolated to The localized area of Georgia Tech and repairs to the water main our ongoing service has been restored to all areas, although some customers may be experiencing lower than normal pressures. sampling of the impacted areas was initiated last night and lab results are expected after 7:30pm tonight, the Georgia Environmental Protection Division We'll advise the Department of watershed management when the advisory can be lifted. A map of the impacted service area is available at https colon slash slash Bitly slash three egos. While the system has returned to normal, those in the impacted areas should continue to boil water prior to use or use bottled water until the boil water advisories lifted. If you experienced a low water pressure or a loss of water at your address, but your address is not within the area described, the city recommends you follow the precautionary measures at https colon slash slash YouTube slash w NLM underscore ci all SC if you are still experiencing low pressure where you are without water service, please call for 045460447 for updates, visit our website at Atlanta watershed.org and Instagram at ATL watershed sign up for notify ATL to receive real time updates to your home mobile or business. Phone by text and voice."/>
        <s v="Good afternoon, Mayor bottoms. This is Ashley Williams. I have worked at your Atlanta airport for over nine years. I'm calling because when the $600 federal unemployment money ends on July 31. The first sacrifice that we'll have to make is deciding which essential bill will get paid and which one will not. Mayor bottoms we know you have the power to help us because the city of Atlanta has given millions of dollars of rent relief to the companies at the airport. You are invited to come to a conversation with your airport workers on July 10. Hope to see you there. Thank you and have a great day."/>
        <s v="Good afternoon. My name is Adrian Goodwin. I'm a host at the Atlanta International Airport or a company called HMS. I've been with the airport for about four years now. I like to express my concerns when the $600 federal unemployment ends on July 31. The first sacrifice for me is something simple as a cell phone bill. I'm not quite here in Atlanta. I have a girlfriend as a smarter, working in something simple as my cell phone bill on our groceries for myself. Among other bills that I have to keep on and pay for to keep me going. Miss bottoms, we know you have the power to help us because the city of Atlanta has given millions of dollars for rent relief. Were the companies at the airport and we would like to invite you to come to conversate with us on July 10. Thank you and you have a great day."/>
        <s v="Good afternoon. My name is Kevin Pulford. And I am calling I understand that you guys voted for. And I'm assuming that you guys did not put together a meeting where the public can come in to defund the police. I think this is absolutely ludicrous. To be able to withhold money from the police department, and then somehow trying to figure out how every of the other citizens are going to be protected, I think is absolutely ludicrous. And I'm angry as hell, that you did this vote without going to having a public hearing on it. More importantly, and that you're giving into the people that are riding out there and all that stuff, and not paying attention to the folks that pay attaches to the city."/>
        <s v="Good afternoon. My name is Marilyn Keeley. And I am calling to voice my opposition to be funding the Atlanta police department. I think that is the crazy idea and I am totally against it. I think anyone with any common sense would be totally guessed as well. Again, my name is Marilyn Gilley. I live over in post Peachtree hills apartment complex, which is off of it's between Piedmont and Peachtree Road. My zip code is 30305. My phone number is 770-896-3426. Thank you."/>
        <s v="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und these police men and women they work so hard for us. Thank you so much."/>
        <s v="Good afternoon. This is Jay Ferguson. I live in district three. I'm calling in support of the council members who also support law enforcement. I my thought is that changes to law enforcement and funding for law enforcement should only Be made after a very extensive studies and thoughtful debate and discussions occur as opposed to a very quick decision that's made without proper studies and research conducted. I am very, very concerned that defunding Atlanta's police will decrease public safety, decreased property values for those who live in the impacted area, and would have an adverse impact and effect on businesses in the city as well. Thank you for your consideration of my comments. And Have a good afternoon. Bye."/>
        <s v="Good evening, Atlanta city council members I am calling as a concerned citizen to voice my extreme opposition to the razor sharp Brooks bill that Councilmember Brown has put for defunding The police is the poorest and weakest argument to enact change in our city. The absolute chaos and lack of regard for human life is hugely evident. This July 4 weekend had something like 29 people shot and two people killed, including a beautiful, innocent eight year old girl. I am heartbroken at the thought of the pain and anguish this sweet girl was subjected to in the last minutes of her life. I have a son who will be eight this fall in this thought of him in this position. literally take my breath away. Councilmember Brown, I want you to know that I have seen your social media accounts on Twitter and Instagram. I've received the encouragement and unrest that you have encouraged and you can to you to encourage of the people of Atlanta, I want you to know that I hold you personally accountable for the loss of that sweet little girl. You are fueling division, unrest and anarchy. And then you quote the Bible like it has something to do with the lawlessness and division that you preach. I promise you this. I will do everything in my capacity to see that you never hold the city council seat again. If I have to run myself, I will you and your divisionary tactics disgusts me and they have no place in Atlanta. council members, I urge you to put council vote no to defunding the police and vote no to the ridiculous Rashard Brooks bills. Thank you."/>
        <s v="Good evening. My name is Anthony Tyrone. JOHN. I live in the sweet Auburn area of downtown Atlanta. I've been here for about three years and I'm definitely against defunding the police. I believe that defunding the police is really bad in the sense that it won't provide it Yeah, yeah, just on a sliding scale."/>
        <s v="Good evening. My name is Deb Robinson. I'm a new resident to to give Atlanta I live in high point estates. I have been there about two years now. I have come to love the community and my makers, but I am seriously concerned with the safety that is going on in the area. I drive from out of state two days a week and I come into that area like in the evening. I have had incidents where I had a lady jump on the hood of my car. And that is very concerning for me. As a resident of this area, I would greatly appreciate it if we back law enforcement. I understand there have been issues but I also understand And I have concerns and the law enforcement will deal with those issues. I felt that there are many things we could do to make things better. But defunding law enforcement, what the disaster if you need to reach me I do have an Alabama phone but I do live. As I said in high point of state. My numbers 205-413-0514 Thank you so much. and have a wonderful day."/>
        <s v="Good morning council members, I am calling out of an abundance of caution for the livelihood of Atlanta police officers. It is imperative that you see reason and sense and vote no. To the Rayshar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yshard Brooks bill city is watching"/>
        <s v="Good morning to the city council members. My name is Marie Smith. I'm calling from the south river gardens Community Association. My call is in support of not defu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unding the police department. Thank you."/>
        <s v="Good morning, my name is Cynthia do heart. Each rack committee passes and I want to urge the council members to please not cook any phones from the police department. I think that further research needs to be done before anything recut from the public face."/>
        <s v="Good morning. Good afternoon. My name is Deborah Fowler, I'm in district day. I want to say that I support the eight council members who stood up in support of our law enforcement. Any changes may need to be done after extensive studies and thoughtful discussions have been completed. Last minute decisions and knee jerk reaction Are unwise and will have many unintended consequences. defunding The police will decrease public safety, decreased property value, take businesses out of the city, dramatically decrease tax basis and dramatically force people that have been paying all these taxes to lead the city of Atlanta. If you take a look around there are already a flight of people with for sale signs up trying to exit the city, which would be disastrous. Please give the district number which is a and I would appreciate the support of all the eight that did support it and more that could and should support it. Thank you very much for your service."/>
        <s v="Good morning. My name is Amber Lattimore writes that in according to the council, cheap mic TV to vote yes on the Rayshard Brooks bill which will all these boys, don't restrict yourself to remain optimistic remain within this. Imagine that you miss when the community wants to wants to participate, we know that it will be a better chance to our community. So I select a date and we'll be having a good"/>
        <s v="Good morning. My name is Carol Safran. I live in Atlanta. My zip code is 300. And I definitely stand with our law enforcement. I stand with the council members voted to give our police officers a well deserved salary raise they deserve and your support. Please do the right thing. God bless. Bye."/>
        <s v="Good morning. My name is Fred Shazam. I live within the city limits. And I would like to speak out in support of the Atlanta police department. I do not think it's wise to defund or reduce funding for the police. I think it makes sense to spend even more money for better training and more qualified officers but to defund the police would lead to more lawlessness, lawlessness. We cannot. Thank you."/>
        <s v="Good morning. My name is Giovanni Serrano, again, I remember of the Latino alliance of human rights class. And today I'm calling to demand that council member Dustin Hilde Ellis, both chairs on the Rayshard Br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
        <s v="Good morning. My name is Giovanni. I am a member of the Georgia law team alliance with Humana Clark. And today I am calling the man that council member power shoots both JSON diverse scrapbooks to which the whole front of the police origin referred to ensure the city policy shot remain our police department. We are calling this the man and us police in this field, just to make sure that we know that you are listening to us demand and they raise your booth bill. Thanks so much and have a good day."/>
        <s v="Good morning. My name is Jerry Hicks and I'm a resident of District 12 NPU Z. I very much support your decision not to the fund that this apartment at will in no way curtail the activities of criminals. But I am trusting that you will put together a plan of action to review current police policy and offer reform that will continue to protect the most of us who are law abiding citizens that the tenant sweep department for safety, while humanely addressing those who break or are suspected of breaking the laws. But the police department itself is an organization that has a history of internal racism and sexism that still seem to persist. My opinion is we need to start with the department leadership to better understand attitude. actions are the complete department before any necessary reform can take place. Thank you."/>
        <s v="Good morning. My name is Kelvin Garvey. And I'm actually a probation officer out in Henry County but my wife, she works at Grady and Fulton County, and I do not agree with different policies have an opportunity to be approved to defund the police or different law enforcement agencies in the city of Atlanta due to her safety. Also a stand with a council members who are fighting the battle to keep our cities Safe not just our city but one of those busiest counties in areas of our city which is Atlanta. also like to say that we need the wisdom and leadership of actual Atlanta Police Department officials, as well as council members. So I do not agree with defund the police. Thank you."/>
        <s v="Good morning. My name is Lisa Garvin and I serve on the advisory board of AID Atlanta, which is one of the largest HOPWA providers in the city. We provide access to stable housing for hundreds of people living with HIV. And as of today, the city of Atlanta as our agency over a half a million dollars for January through April of 2020. We also have not received executed contracts for the 2020 to 2022. Grant year, which were promised to be provided by June. We're hoping that we can either receive our contracts or our executed budget extensions before July 31. In order to avoid a major housing catastrophe for our 150 members. If we did not receive updated contract will be unable to pay rent for our clients on the TBR a program after July 31. We're calling on the city council To ensure that the Department of grants and Community Development at the City of Atlanta reimburses eight Atlanta and all h o w. h o p w A funded agencies for past due invoices and provide contracts or approved extension requests for agencies immediately to avoid homelessness crisis in the city. Eight Atlanta and countless other providers continue to face delays and contracts and payment reimbursements, which is causing significant hardships on the financial stability of our organizations, and constantly threatened service interruption to hundreds of HIV positive people who are in need. The contracting and reimbursement process must once and for all be rectified and improve. The contracting and reimbursement process must be rectified and improved. The needed funds can be used to assist us and our community most at risk for homelessness and poor health outcomes as a result of unstable housing. Thank you. So"/>
        <s v="Good morning. My name is Margaret Smith. I live in Buckhead and Of course I have grave concerns about all this talk about defunding our police department. I absolutely do not support it. I think it's the worst idea ever. And I just wanted to make my voice known. Again, my name is Margaret Smith and I live in Buckhead. My number is 404-429-9113. Thank you."/>
        <s v="Good morning. My name is Shivani Serrano on a volunteer with the volunteer member with a Georgia Latino Lancer human rights class. And I'm calling today to demand that the council member for us to more to vote yes the Rayshard Brooks b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
        <s v="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vote yes on the Rayshard Brooks bill to have a better future and change for our communities and to make sure that we know that you guys are listening. Thanks so much. Have a good day."/>
        <s v="Good morning. My name is Tracy Oliver, and I'm calling to offer my support for the men and women of the Atlanta police department as well as other police departments who put their lives on the line for us every day. Please do not defund the police department."/>
        <s v="Good morning. My name is Veronica. And I'm calling to demand that Councilmember Natalie must be Archer bound. vote yes, on Rachel Brooks bail, which will hold some of the police budget in reserve to ensure that city does it jobs to reimagine our police department. Thank you."/>
        <s v="Good morning. My name is your demand Rayshard Brooks bill, which we'll be putting it in classes today state with customs in this bill. It changed."/>
        <s v="Good morning. My name's Norman Miller. I'm in the eighth district. I understand that you're thinking about defunding the police. If y'all vote to defund the police. People gonna abandon all these condos that are high rise condos being built in the city. property values would go away down, businesses will leave and I don't believe that More conventions will be coming to the city of Atlanta if you do that, all of which means a dramatic reduction in revenues to the city of Atlanta. And so I believe all those things will happen. If there's a vote to defund the police. I think this is a huge mistake, and I hope you all will reconsider the murder or at least postpone the vote and study it further. Thank you for taking my comment."/>
        <s v="Good morning. This is Jennifer Foster. I am calling it to express my opinion against the defunding of the police. I understand that there are issues that need to be resolved within police departments but defunding them is not the way to solve these solutions. If anything, we need more funding for more officers and more training to help them do their jobs more effectively. Thank you."/>
        <s v="Good morning. This is Leah Aldridge. I live in district eight. Now I would like for To thank the council for not defu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
        <s v="Good morning. This is my name is not dialogue. I am a and lastname de I I wanted to make sure that our police is backed all the way we have to have law and order. That is our right also for our citizens. And so we do need a law enforcement. It cannot last be criminal having right the rest of us have also right okay. QI"/>
        <s v="Good morning. This is Sherry bangle. I live in Buckhead and I am calling to ask not to defund the police. They're variable necessary force that we need. Crime will go up. And we pay exorbitant taxes to keep our city safe. And this is unacceptable. Do not be fund the police. Thank you."/>
        <s v="Good morning. Today is July the My name is Bill Chapman and I live in loganville, Georgia. I am leaving this voicemail in opposition to the proposition of defunding the Atlanta police. The police put their lives on the line every single night to protect the citizenry. If this proposition goes forward, I will never enter the city of Atlanta city limits ever again. That means I will never come downtown to spend money when I cannot be assured that there is an adequate police force to protect my safety and to ensure my safety. I believe that this is a sentiment that is held by many of the people that live in the state of Georgia that enjoy coming to downtown Atlanta to see All of the wonderful things that are downtown including the high Museum of Art, CNN Center, and many of the hotels and restaurants that are downtown. I urge you to vote no. On this proposal to defund the police. Thank you."/>
        <s v="Hello, Councilman. I am Blanche Holmes. I am a city of Atlanta employee. I'm calling because I think it would be a very drastic move to defund the police department. Yes, a lot of mistakes have been made on both the police as well as the civilians. But overall, we have some very good professional, God fearing police officers. Please think hard and long. If you choose to default on the phone, the police department at this time because it will have long difficulty and very bad precedent being set. Again, think it over real strongly. And may God bless you all with this most terrible time we're going through. Keep your mind focused and be as objective as you can and know is subjective to subject matter. And that is also affecting us emotionally because we have people's lives taken. Please think it over thoroughly and just implement guidelines that will help keep everybody in CIC as well as be able to see what's going on in a more transparent way. Have a blessed day. And thank you."/>
        <s v="Hello, good morning. My name is Monica McClary. I'm a resident of North Buckhead Sandy Springs area and I am very concerned about the funding the police. I support the council members who are trying to oppose the the funding of the police yesterday and I've been out several times, even to Lenox mall and it's frightening. It's I don't feel comfortable being out. My car has been broken into my husband's heart and broken into. We have rented a car stolen. defunding The police will definitely decrease public safety. It'll decrease the property values. It will change businesses out of the city and most definitely dramatically decrease the tax base. We need the police we need to support them. We need to do this safely. Please do not fund the police. Thank you,"/>
        <s v="Hello, good morning. My name is Veronica instance. And I'm calling from 1709 for human rights, and I'm calling to demand. That council member andrea bone. vote yes, racist Brooks bail, which we hold this. Hold some of the police budget you've received to ensure the city does its job to reimagine our police department. Thank you."/>
        <s v="Hello, I hope I reached the right number. My name is Amanda Francis. I work and live in Atlanta. I am a 48 year old black single female who really Lie on law enforcement to keep my children safe as they attend school, parks and events. without the presence of law enforcement, I feel unsafe, even in my own neighborhood, even in my own home with all the crime around my neighborhood. I sincerely support that. I think eight Councilman members was fighting that battle for us to keep law enforcement and to keep the safety of us in our neighborhood. Please don't take that away. I beg you. Please don't take that away. Don't defund them. They assist us. They help us. We want to feel safe in Atlanta again."/>
        <s v="Hello, I'm calling from Amanda and Knox Thompson. We live in district eight and we are calling to support the council members who are opposing defunding the police We feel like it will decrease public safety. We feel like this is not the way to solve the problems in the police force nationally, and it's a quick decision based on events of the past month or two. Please note that we do not support defunding the police. Thank you."/>
        <s v="Hello, I'm Jeff maitri. I'm an 18 year old living in Ansley Park in Midtown Atlanta, and tomorrow. The Atlanta city council is supposed to make a decision about defunding the police. I believe that defunding the police will not help the city. It will cause more crime, the spark and crime has been an all time high for the past few weeks. And please do not defund the police. It will not solve anything. It will only make matters worse, we have to come together as a city. And in all this lawlessness, crime. It's not the Atlanta way the funding the police will not do anything. Thank you."/>
        <s v="Hello, I'm just an average Joe. But I wanted to let you know that I support your defunding of the police You should get rid of all police. That way everyone in the country will see that black lives don't matter. And that black lives only matter if it pushes your agenda. And if they were killed by a white person. The fact that people walked up to a family in a car and executed them in your streets, tells the whole country and the world everything they need to know about what scumbags you guys are letting innocent people die. In the name of this political BS. You guys are despicable. And the poor people of Atlanta are going to suffer the most. And the black people especially because you guys are out of your mind."/>
        <s v="Hello, Mayor bottoms. My name is April Williams. I work for HMS host at the airport. I've been there for 17 years, and I'm calling on behalf of my main losing my health insurance benefit. Also, I'm calling about wanting to invite you to have a conversation with the airport workers on July 10. And thank you and you have a great day. Bye."/>
        <s v="Hello, my name is Alex and I'm a resident of Atlanta. I want you to know that I stand with law enforcement and the eight council members who are fighting the battle to keep our city safe. We are in a real crisis in Atlanta and our police have never felt so demoralized. And I'm very concerned. I am a gravy train doctor who is taking care of some of the poorest in our city. And I feel like I'm in a unique position to understand that the poorest in our cities suffer more than anyone. And if you continue with this push too deep on the police. It's going to be the poorest in our city that suffer. It's always that way and they are the ones that are not protected. Yes, we invoke cat I live in Buckhead. We are definitely overrun with crime right now. leads are not able to respond to 911 calls most of the time the 911 calls are not even being answered. I know this myself, because my car was attacked at the intersection of Peachtree and Linux road. The young children running just in and out of traffic. It's a tremendous danger. I'm a pediatrician and I am so concerned about those children and who was behind putting them out there. I don't think it's just some entrepreneurial spirit. I believe that there are more evil motivations behind what those kids are doing and I think it's adults that are pulling the strings there. Nevertheless, simply tell me that they are not allowed to respond. I appreciate you listening. And please, please don't be on the Blaze."/>
        <s v="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PD fund. Crime is not down. And at this time passing this amendment will cause more issues than it will solve problems. Thank you so much."/>
        <s v="Hello, my name is Arlene nanny and I am calling from zone to precinct area of Atlanta. I am calling to meet to thank the council members who voted against any defunding, and we're holding back of funds to the police. After this weekend, I hope that the council members can see that the police are absolutely required. They need to have their raises they need to have their funding maybe that their training, they need to have all the things that we can supply to them to make them a better force. There are hundreds of wonderful cops out there. There may be a couple that bad that needs to be screamed out. I get it. But I think that is If we defund or withhold funds from the police department, we are just asking for the city to be to succumb to the mob rule that is currently occurring in various different areas. I'm heartbroken over the child that was shot and killed this weekend. And I think that that should be a point in record about how we have let the city become mob role instead of using lawn order, the way it's supposed to be used. I appreciate your time and your consideration. Thank you. Hi."/>
        <s v="Hello, my name is Carol schefren. I live in Atlanta. My zip code is 30305 and I definitely stand with a law enforcement"/>
        <s v="Hello, my name is Charles guys. They're GZD er, I just wanted to voice my support of the police in Atlanta and really disappointed and be we've been discussing The possibility of defunding the heroes that the police are. I have a business in Atlanta, and I live in Buford now. But I just want to again, voice my support for the police. Have a nice day."/>
        <s v="Hello, my name is Clay Horton. I live in the Midtown community of Atlanta, particularly at 95 h Street. In the heart of Midtown. I was calling just to voice my concerns about the recent agenda put out there by our council members to defund the police. I think with the recent uptick in violent crime, with an individual being shot on par with almost every other day, and then the recent uptick in murders that we need to keep a police presence and to keep a police presence to deter those certain things. We need to keep our funding on par with what has been given to the Atlanta Police Department prior. I think there needs to be a conversation. But that conversation doesn't involve cutting funding because at the end of the day, if you can't pay pay people a good salary, then then we're going to be left with the bottom of the barrel and we don't need that here in the city of Atlanta. Thank you."/>
        <s v="Hello, my name is Corey Maisel. I work it for a summit. I work at HMS host in Atlanta airport. To me losing my health insurance right now means me not being able to go to the doctor when I need to be not being able to get my medication because I have asthma and I need to go to the doctor regularly. When or and also the $600 unemployment money is on July the first sacrifice I will have to make is I will not be able to pay my rent, because I will be only making so much I will not be I have two kids, meaning I will not be able to provide for them the way that I can. Mayor bottoms we know you have the power to help us with because the city of Atlanta has given millions of dollars of rent relief to pay companies at the airport. You're invited to come to a conversation with your airport workers on July 5. Thank you Have a great day."/>
        <s v="Hello, my name is Cynthia Paige mitts and I am a resident of the city of Atlanta and I am in district 8, JP Matzigkeit's section, and I'm calling to voice my support for the council members who stood in support of our law enforcement. I am calling in to voice my concern with the Met council members who are considering or have put forth the position that to defund the police and I am highly against this. And any changes that need to be made to the police department should be done only after extensive extensive studies and thoughtful discussion, not a knee jerk reaction, not any last minute decisions that are unwise that will have many unintended consequence. quinces as a resident of the city of Atlanta. I'm very concerned that deep funding police will decrease public safety, decrease property value, Chase businesses out of the city and dramatically decrease the tax base. Again, I'm in District 8. My name is Cynthia Paige Schmitz, a resident of the city of Atlanta for the past 33 years and I appreciate your taking this information into consideration. Thank you so much, and have a wonderful July 4 holiday weekend."/>
        <s v="Hello, my name is Daniel Jeter. I'm a big data logger deck and I bought and I've been working there for almost three years now. And when when the $600 federal unemployment money is on July 31, it would be hard for others to pay the bills and correct me if I'm wrong. No, you have the power to rebel. Because the city of Atlanta has given me that I was relieved to the competent app. What really bonuses Come on through a compensation with a with the F word workers own last. And I want to thank you and you have a great day."/>
        <s v="Hello, my name is dummy call and I've been worked for at&amp;t phones for almost 20 years. I have recently lost my health care insurance. I'm very worried that when I get sick, I will not know what to do. I know that you have the power to help me and the airport workers because of the city hall has given millions of dollars for rent for airport whose lease I think we should be debating should make them pay for their workers healthcare, and also inviting to join us in this compensation, zoom town hall meeting that we are having to Logitech at 230."/>
        <s v="Hello, my name is Hannah. I'm a member of the Georgia Latino Alliance for human rights. And I'm calling to the man that council member for the extra five. Knowing must be eligible to vote yes. On the Rayshard Brooks bill, which will hold some of the policy budget or reserve to ensure the city those it's just reimagine our police department. How You Can Can you support this? Thank you."/>
        <s v="Hello, my name is Hannah. I'm a member of the Georgia Latino Alliance for human rights. And prior to the month, contra member Federation more little ears on the Rayshard Brooks bill which will hold some of the police audit in reserve to ensure the city does its job Tory Imagine our police department. Thank you, with all your been with the outdoor support."/>
        <s v="Hello, my name is Hassan. I'm a member of the Tricia Latino Alliance for human rights. I'm calling to demand Councilmember widow. Wonderful. Well, yes on the Rashard Brooks bill, which will hold some of the police budget and we serve to ensure the city does itself to reimagine our police department. We hope to become, what's your support on this? Thank you."/>
        <s v="Hello, my name is Heather Merritt. And I just moved my daughter downtown. into zone six. She transferred to Georgia State this year. And as a mother, I am horrified at the thoughts that you are considering defunding the police. Having a child that is going to college there I'm seriously considering pulling her out. It does not make me feel safe at all to have her live. Down, they're going to school down, they're coming down there to work. So I hope that you will seriously reconsider this because we are in Atlanta all the time and we will no longer feel safe coming down there if you do that. Thank you."/>
        <s v="Hello, my name is James Jackson and I live in southwest Atlanta, which would be some four of the Atlanta PD. Stand with law enforcement and the eight council members who are battling to keep our city safe. We have a city who needs the protection of the police force. I was a public servant for 30 years on the fire department and worked with PD officers many many many times on seeing accident Domestic disputes, shows that the whole nine yards, and they will always be there to make us feel safe. When we were going in to help to save lives. The finding the police would be a big mistake in a city like Atlanta or anywhere. We have approximately 500,000 people in this city. And all of them are not law abiding.And I would venture to say that less than a percentage that I would like to take would be willing to put on that badge and uniform and go out and actually fight crime on a daily basis. Like the folks who are part of our police force. I truly, I truly do. that you guys will be making a big mistake and I implore you to not de fund the police department simply because you will be taking them. Please don't remove the barrier between us and the criminals. Thank you so much. Goodbye."/>
        <s v="Hello, my name is Janelle Barnett and I am a resident of Atlanta. I stand with law enforcement and the eight council members who are fighting the battle to keep our city safe. Reducing the funding of police of our Police Force is a horrible idea as we've seen crime, including shootings and murders skyrocket over the past few weeks with officers calling in sick because they're scared for their lives. I want my taxpayer dollars together protecting our study. And the key to that is maintaining police funding funding. Thank you."/>
        <s v="Hello, my name is January Howard. I live in Midtown. I've lived in Atlanta off and on for 15 years, and I absolutely love the city, or I used to. I used to love the city when I felt safe. I used to love the city when we could go to church. I used to love the city when I felt like our government was actually for us and now I'm terrified and heartbroken. I'm heartbroken because I see small businesses burned to the ground. I'm heartbroken because our leadership is dividing us. Instead of bringing us together. I'm heartbroken because our police force is being attacked. I am absolutely against police brutality. But a police force is needed and how are we going to be fund? An already underfunded for? Our officers are being attacked in the streets. And our government is not supporting them. And terrified to even I've been staying in Alabama with my family because I don't feel safe. I don't feel safe because you guys are allowing rioters to burn our amazing city down. Atlanta is so special. We've worked so hard to be that awesome melting pot of a city. For you guys that are wavering. Please do not take any money away from those who protect Again, for those of you who are wavering, please do not take any money away from those who protect us. And please step up and start acting like the amazing city Atlanta is in build a bridge instead of Bernie."/>
        <s v="Hello, my name is Jason Glover. I do travel to Atlanta multiple times a week for my job. And I just wanted to voice my opinion on the defunding of the police. I would like to ask that Atlanta does not even entertain that idea. That is a horrific idea to defu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yshard Brooks incident,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
        <s v="Hello, my name is Jerry Krieger. I've lived in the city of Atlanta and I currently work with the City of Atlanta. I think it's ridiculous that you're trying to defund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
        <s v="Hello, my name is Jimmy sia Mowbray and I'm in fear of losing the $600 federal unemployment. Money is in July 31 of this year. And the first sacrifice I will have to make is I may not be able to pay my rent next month, I'll be able to buy groceries for me and my two children. So Mayor bottom we know you have all the power in your hands for this city to help us and Atlanta has given millions of dollars and it will be so these companies, big corporations, and pacifically at the airport and we are inviting you to come and have a conversation with us. Apa workers on July 12. Thank you all have a great day."/>
        <s v="Hello, my name is john Cruz and I would like to voice a disapproval for room for reducing the Atlanta Police Department budget. Thank you."/>
        <s v="Hello, my name is john schefren. I live in Atlanta in Buckhead and I stand with law enforcement. I feel extremely strongly about supporting the council members who are fighting to keep the city safe. And by giving the well deserved raises to police officers. We want more green for more blue. I feel so strongly about this. I want to be sure everyone knows that I'm prepared to spend time energy and money getting unelected anyone who votes to take away the very well deserved pay raises for the Atlanta police department."/>
        <s v="Hello, my name is Kevin 14. I'm calling to demand that council member JP Matzigkeit. vote yes on the race art Brooks bill, which will hold some of the police budget in reserve to ensure the city does its job to reimagine our police department."/>
        <s v="Hello, my name is Kevin chin. I'm calling to demand that council member Netherland Moseley, Archer bonk, vote yes on the Rayshard Brooks bill, which will hold some of the police budget and reserve to ensure the city does its job to reimagine our police department. Thank you."/>
        <s v="Hello, my name is Kevin clutching. I'm calling to demand that council member Cleta Winslow, vote yes on the race art Brooks bill which will hold some of the police budget and reserve to ensure the city does It's to reimagine our police department. Thank you."/>
        <s v="Hello, my name is Kevin watching. I'm calling to demand that Council President Felicia Moore. vote yes on the Rayshard Brooks bill, which will hold some of the police budget and reserve to ensure the city does its job to reimagine our police department. Thank you."/>
        <s v="Hello, my name is Kimberly Williams. I am calling to demand that Councilmember Carla Smith and the council as a whole don't Yes, I'm the Rayshard Brooks bill which will come up the police budget insurance to insure the city does its job to reimagine our police department. Thank you. Hello."/>
        <s v="Hello, my name is Lindsay Velew. I live in Zone 2. I can't believe defunding and police is a topic of discussion but the police put their lives on the line for strangers every single day, and I believe, if anything, they need more funding. And they're notoriously underpaid for the work that they do do. And I would definitely move out of Atlanta if the police were defunded. I already don't feel safe, and I can't imagine living in a city with a defunded police department. I've also realize you want to keep the peace, but this is just not the way. And I truly appreciate everyone who has voted against defunding the police. Thank you."/>
        <s v="Hello, my name is Lynn riddle or DDL a. My husband john and i want to support the eight council members who support law enforcement and did not want to defund the police. This should not be done hastily. A decision like this nice extensive studies. I think decreased it'll decrease safety property value. Businesses laid and people will move, decreasing the tax base. Please do not defund the police. Thank you. We're in. We're in a district council at history."/>
        <s v="Hello, my name is Melissa lor. I'm calling I understand that the city of Atlanta is having a council meeting on Monday July 6, about the fundings of belief. That's very concerning to say as a Georgian citizen and I oppose this put on a book. I support the police put their life on the line for us every day. Without them crime and violence that will all range Atlanta will no longer be safe for people to work or visit. Come on and Atlanta that's definitely not like a way of saying"/>
        <s v="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und the police. Thank you."/>
        <s v="Hello, my name is Patrick King, and I'm a red didn't have the city of Atlanta and I wanted to implore the council not to defund the police stand with law enforcement and the council members who are fighting to keep our city safe. And I fear that if the police are defunded, not only will we have businesses and talented people, no longer willing to support our city, but in fact that we will have existing businesses and people who could have prospects other where other other cities leave our city. So, again, ask the council, please do not defund our police department. Thank you."/>
        <s v="Hello, my name is Patrick Pickens and I serve on the advisory board for AID Atlanta, which is one of the largest HOPWA providers in the city. We provide access to stable housing for hundreds of people living with HIV. As of today, the city of Atlanta owes our agency over a half a million dollars for January through April. We have not received executed contracts for the 2020 through 2022 grant year, which were promised to be provided by June. We are hoping that we can either receive our contracts or an executed approved budget extension before July 31 in order to avoid a major housing catastrophe for 150 members. If we do not receive updated contracts, we will we will be unable to pay rent for our clients on the TBR a program after July 31. We are calling on the city council to ensure that the Department of grants and community Community Development at the City of Atlanta reimburses AID Atlanta and all HOPWA funded agencies for past due invoices and provide contracts for approved extension requests for agencies immediately to avoid a homelessness crisis. AID Atlanta and countless other HOPWA providers continue to face delays and contracts and payment reimbursements which cause significant hardship on the financial stability of the organizations and constantly threatened service interruption to hundreds of HIV positive people in need. The contracting and reimbursement process must once and for all be rectified and improved so that we saw that the funds can be used to assist those in the community at most for homelessness and poor. We need your interventions now. Thank you so much."/>
        <s v="Hello, my name is Paul Santos. I live in highpoint estates. I've been a resident of the city of Atlanta for over 22 years. I was directly impacted by the violence and protests that occurred at the Wendy's burning of the Wendy's on on University. And I've been made aware that Council is considering defunding the police department. That would be a foolish, foolish mistake. Without law enforcement will be left hanging without protection. I strongly support the Atlanta police department and all the efforts that they make to maintain order and any to stop any disruptive activities among glad to see the things have settled down in that area. And anything that needs to be done to strongly support the police department council needs to vote on. defunding is not an option I repeat, not an option. Thank you for your time."/>
        <s v="Hello, my name is published Rocher. I'm leaving this message to say that I do Stanford Law Enforcement. I stand with eight council members who are fighting for the Badger keeps a steady state as you guys to please not defund the police department and to continue fighting for the rights of your citizens to make sure that we are safe on knowing I've been watching the news and I've been seeing that the crime rate has been going up because the police officers are stepping back a little bit. So We need to make sure that we are backing them up and providing what they need so that we can stay protected."/>
        <s v="Hello, my name is Rob Armstrong. I'm a city of Atlanta resident and taxpayer. I live in district seven represented by Howard Shook. I understand that there's going to be another vote taken on an amended resolution for the reimagine ation of the police department otherwise known as defunding the APD. This is being pushed through by Antonio brown and For I understand it was voted down once before by eight very brave council members, in my opinion, who have the wisdom and common sense to understand that Atlanta is already in a very tough position with staffing at very much have a low and morale being a low, low point as well. The funding the police is a terrible idea crime is not going to take a vacation. While these social programs are figured out, Atlanta is not Mayberry. I want you to understand that Atlanta is a very complex city, and can be a very dangerous place as we see on the nightly news daily. And I'll think it really all you have to do is watch the news and watch the escalations in violence and shootings that have occurred. I find it ironic that Antonio Brown was the Councilman calling the APD to ask for a dead body to be removed from his district Street. And a police officer had not showed up yet. And that's with the funding that we already have. How do you think that's going to work when you go to defund the APD hope that the same eight stands strong and defeat this amendment? Thank you."/>
        <s v="Hello, my name is Robert Davis and I'm a resident of Fulton County, Georgia. First I want to comment on the Fulton County DA Paul Howard's press conference where he charged police officer Garrett Roth with murder. Two weeks prior he is on record saying that a taser is a deadly weapon. At his press conference, he accused the police officers of shooting race Shar Brooks in the back verbally slurring him, kicking him standing on him and delaying medical treatment. He provided a still photo but no video clip to support his absurd claims. I have watched all the videos and there is no evidence of these accusations. Yes, he shot Brooks in the back. When you're running from and firing on the police with a deadly weapon you did not run backwards offer so Ralph returned fire when fired upon and he was well within his rights and doing so. In addition, he also said that Brooks was calm and respectful for over 41 minutes and that he was even jovial as if somehow this excuse his behavior. punching police officers stealing their weapons and firing at a police officer. This is a travesty of justice in da Paul Howard should be removed from office. Also want to comment on the patently absurd idea of defunding the police. It is hard to believe that I'm even having to comment on such an ignorant stupid idea. I am not interested in having public safety compromised in the process of appeasing to the extreme left insanity. Please do not entertain this rampant stupidity. You are better than that."/>
        <s v="Hello, my name is Robert Helms, and I live in the city of Lima. I want to make a comment, pause. defunding the police, I think is a bad idea. You know, I appreciate the members of council that actually stood up and fought for this. I've been living in the city of Atlanta for about 14 years. I moved here because of the progressive metadata. Atlanta has been in In the last 20 plus years I think it's going to be a very difficult city if somehow we don't have as a law enforcement that we have or the amount of offers I had about officers quitting and all this stuff so I just want to support these guys I know it's a hard job you know I couldn't do it sure all you guys couldn't do it and yet be a certain type of person to run towards bullets when this fine or even going to certain situations. So that is support these guys and I know it's a tough job so I figured my first and only time to voice my opinion but"/>
        <s v="Hello, my name is Sean Dawson. I am a resident for the city inside the city of Atlanta. I am calling me going to be defunding the Atlanta police department. I feel like the defu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unding is not a good thing. Thank you"/>
        <s v="Hello, my name is Shirley Lewis, I am HMS host for the years as the pandemic has may in the face with the whole company. I have my health care insurance, too For I am also a sickle cell patient and I have different needs and different medications that I get. I cannot afford and when has been getting very much about with a Money for the company stuff they have low. We're still not able to keep our health insurance, what other companies are keeping their health insurance is being extended to the server. If they can please see they can do something about this. I really, really appreciate it because it's hard out here right now to keep insurance and paying out of pocket with unemployment line that we don't use our"/>
        <s v="Hello, my name is Stanley Thompson. And I am calling about the city council meeting July the sixth that is going to have a vote on an amendment to different weeks. And I want to say that I'm opposed to that. I think that I want to support the eight council members who stood in support of our law enforcement. Any changes that need to be made, they need extensive studies and thoughtful discussion before any actions were taken. Last minute decisions and new jerk reactions are unwise and will have many unintended consequences. defunding The police will decrease public safety, decrease property value, Chase business out of the citizens and dramatically increase the tax base. They're already substantial burden, my taxes as an area of this district seven where I live will is pays a disproportionate amount of the cost of operating the city. But we do not get the support that we pay for in in from from the city. So I would appreciate if you would take this into consideration vote and don't do pose. Thank you."/>
        <s v="Hello, my name is Tanya Bella, and I have been going to Atlanta fairly frequently over the last several years. For a while I was coming down once a month now I just make it every few months to Atlanta. Love Atlanta. However, I'm very concerned with what I've seen on the news. I have to be able to feel safe. When I'm driving through Atlanta when I'm in Atlanta, And, and I know I'm not the only person who is having these kind of apprehension about visiting in a large city right now in the United States. But the things that we're seeing on the news about my entire are just quite, quite concerning. So please just remember that, you know, lots of tourists, lots of people love to come to your city. But if we don't feel safe, we won't be able to make it there. Anyway, do you love Atlanta? I hope I hope everything works out because myself, my family, we all want to come back and visit Atlanta."/>
        <s v="Hello, my name is Valerie, thanks.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
        <s v="Hello, my name is Veronica. And I'm calling from 13. Alliance for human rights in this method is to demand a constant member of Carla Smith. vote yes on Rayshard Brooks bill, which we hold some of the police budget in reserve to ensure the city does its job to reimagine our police department, thinking"/>
        <s v="Hello, my name is wil fries. No and I currently on furlough. I work for Delaware North which is an Atlanta airport. I've been with this company. little over three years. I would like to invite Mayor bottoms to a town hall meeting with their app for workers to discuss some of the issues. We feel then no one's talking about on July the 10th. Again, that's July the 10th for an invite and any other council members that would like to attend this meeting, to talk with their constituents about issues we're having that nobody wants to talk about. And like Mayor bottoms, went on Oprah and said, to reach out to her I would like to reach out to her and invite her to this conference call and and talk about our self care and our unemployment and when can we go back to Why? When can we get those release that she gave to all these companies and things like that? Thanks. Have a good day."/>
        <s v="Hello, this is Alyssa. Gerald, I live in the city of Atlanta. And I wanted to voice my concern about the idea of being proposed to defund the police department. I as a citizen of the city of Atlanta. with children do not want the police to be funded. The police are overall good. I understand there are some challenges. But police are necessary for order in our city and to feel that they are support In order to be effective, but I hope that this idea is not gone through with and that you will vote to continue funding and supporting the police so that we can continue to maintain order in our city and not let things get out of control. as other cities who have to fund the police department have seen happen. Thank you so much for your time. And I look forward to the encouraging us that we will support our police officers and let them know that we appreciate their efforts for us, and that we will have to back for their safety and their concerns for their family. Thank you very much."/>
        <s v="Hello, this is Brandon crumble. I am asking you to not repeat not defund the police. They are a vital piece of the community and ensuring everyone's safety along with response times when emergencies are needed. We cannot allow People to dictate the security of the community by defunding the people that are protecting it. Thank you."/>
        <s v="Hello, this is Caitlin model I'm calling from district nine. I'm calling today to urge you to support the Rayshard Brooks bill,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
        <s v="Hello, this is Elizabeth Davies, City of Atlanta resident. I am calling to vote my support for non defunding our police. We are in a state of of need to continue with a police force in the city of Atlanta, there is way too much crime and just people that are truly scared. We need to protect all of the city of Atlanta residents and those that choose to visit our city. We have to have a police force. So just wanted to voice my opinion and support of our police force. And please continue to support them and fund them. Thank you."/>
        <s v="Hello, this is Lee. The I'm a citizen of Atlanta, Georgia, and I'm calling to support my frustration over trying to defu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
        <s v="Hello, this is Patricia in men calling. I'm a resident of zone two police department in Atlanta. I'm calling to voice my concerns about defunding the police. crime in Atlanta is out of control already. property values are dropping. There's talk of people not paying their property taxes because we're not getting what we pay for. Please, please, please stay strong. Do not defund our police. Don't let our city go in the trash. Thank you."/>
        <s v="Hello, this is Stephanie Yates, and I'm calling to express my deep concern about the upcoming vote to consider the funding any portion of our Atlanta City Police. I believe that this is something that we need to look into a lot more closely and not make such a knee jerk reaction based on very recent current events. We need to look and study and decide a better long term plan for how to handle our public safety in Atlanta and not react to the media. Thank you very Much."/>
        <s v="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unding the police will decrease public safety, decrease property value chased businesses out of the city and dramatically decrease the tax base. Thank you for your consideration, and I definitely support the police department."/>
        <s v="Hello. I am calling on behalf of my wife and I to strongly support continued funding and increased funding of law enforcement and law enforcement training in the city of Atlanta. We stand against any ordinance that withholds reduces or sequesters law enforcement funding. The city of Atlanta is our home. And we have lived in the same house in district seven since 1995. Recent are two children who also live in Atlanta. Love Atlanta, and we love the people of Atlanta regardless of race, and ethnicity. It increased crime over the years and for us, it has been primarily Car break ins damaged and stolen property. Then horrifically one morning in broad daylight, or Sun was robbed at gunpoint in our drive like authority is determined the salience for gang members using the stolen car and our experience following an existing pattern that has not yet been reached. For us, no one was found. No justice was served. We consider moving out of Atlanta, but we did not want to make a decision based on fear. So we are here, at least for now. Well, every city in our country have had historical issues. Atlanta has been exemplary in handling some of the biggest issues with balancing grace. This time for this Atlanta city council to stand for the protection of all constituents across all districts. We ask you to uphold your oath of office for the public good, and the interests of the city and to not permit your firm to be influenced by fear, paper affection, rewards for the mayor. Thank you God bless America. God bless Atlanta. At the Independence Day, Mark Schultz."/>
        <s v="Hello. I'm Allie. Please don't defund the police."/>
        <s v="Hello. My name is Eva Whitaker, and I'm calling to voice my opinion about defunding the police. I absolutely do not believe that the police should be defunded. I do believe we need major structural changes and I do understand the rage, the outrage and the pain that a lot of incidents have caused in our community. However, to not have police protecting us looking out for us is crazy in my opinion and I will not feel comfortable going outside shopping or walking or anything if I don't feel like I would be able to call on a police officer in a time of need. Thank you very much."/>
        <s v="Hello. My name is Marina. I'm a hostess at a restaurant in Atlanta airport. I've been working there for almost a little over a year and a half. The reason why I'm calling is because when our 600 unemployment ends at the end of July, there's gonna be no way to pay for my insurance. And this is the worst time to not have insurance, especially being that we're going through a pandemic right now. Mayor bottoms I know that you care about the citizens of Atlanta, you've shown that when Governor Kemp wanted to reopen the city early you were against that. I applaud you for that. When the young man got shot at the Wendy's, you made sure that you know There was justice, that that man would be the police officer would be arrested. So we know that you truly care. Mayor bottoms about the citizens of Atlanta. So we just wanted you to be there for us like you always are. We so appreciate it. We thank you for everything that you do for the city of Atlanta. And we just wanted to invite you to this meeting for next Friday, July 10. So that we can discuss or come up with options of not losing our health insurance. But when we need that employment. Yes. So we just want to invite you to that meeting. And thank you so much for being there. And just thank you for everything that you've done for the city of Atlanta. We really appreciate you, and much gratitude. Thank you. Hey, everybody."/>
        <s v="Hey Miss Mayer, this is Rick van James. Work at the airport. Hartsfield Jackson and I would love to for you to come to our town hall meeting. Because we want to talk about our, our having our health insurance, keeping our health insurance in this country. Thank you."/>
        <s v="Hey there, this is Libby kriner. Coming from Atlanta, Georgia. I just want to leave a voicemail in support of the very courageous council members who stood up in support of our police. We have lived in the city since 2004. And our three children go to school. If If we shut down the police, I think the first thing that we will be doing with our tax dollars are going to another county maybe even city because we will not feel protected. The police have always responded to anything that was ever needed when our house was broken. To when our alarm has gone off for a third reason. We absolutely love the police. In fact, our church established a life insurance program for the fire but the firemen and the police department so just calling to support those council members with what they did to stand up for our police and let everybody know that we think disbanding the police force is a critical, awful mistake. Thanks so much for serving. But I"/>
        <s v="Hey there, we are just calling to say that we request that they do not de fund the Atlanta police We we need our police in our city and would appreciate if we could continue to support them. The name is Susan Harris. Thank you."/>
        <s v="Hey, Brandon in the jazz Clifton, I live here in Fulton County in Atlanta, Georgia. And I would like to voice my support for the Atlanta police department and all funds available to support their efforts to protect myself and my family and the community that I live in. I would not support any efforts to defund or reduce pay to the Atlanta police department or fire department for that matter. I believe that good and right for you all to support their cause and defend them and their job which is very dangerous, and is something that should be valued and not devalued. Thank you."/>
        <s v="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funding the police. I think defund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
        <s v="Hey, this is Mary Katherine Aronson I'm calling from district Ay, ay ay ay would like to support the eight council members who stood up in support of our law enforcement and encourage everyone to please not defu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u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
        <s v="Hi I'm calling from the Georgia Latino line for human rights. I'm calling to demand that Councilmember Felicia a more vote yes on the Rashard Brooks bill, which will hold some of the police budget and reserve to ensure the city does its job to reimagining our police department. Thank you."/>
        <s v="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e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s new fleet when he left office, I say no to defund."/>
        <s v="Hi my name is Ashley herd. I am calling to leave a message in regards to mine My family support for the men and women in blue. We do not support the funding police officers. We appreciate them and all their hard work. We do not want them to go anywhere. We need them for safety and security reasons. And for this, I do not support the plan and the police. We need them out here. And thank you for your time."/>
        <s v="Hi my name is Sandra Stargell. I'm how concerned about the defunding of our police department. It would be a bad mistake to do that. We need our police officers. Now police officers are bad and all this stuff that's going on and it's just awful and I pray that God will help you make the right decision. Please do not defund our police officers. I beg of you, thank you."/>
        <s v="Hi there. My name is Brad. Adam. I'd like you to consider to vote against the bonding to police, please. I don't think that'd be a wise decision. I'll leave that anybody would but to shame we'd have to say something like that. But please do not defund the police. But appreciate it if you vote that way. Thank you"/>
        <s v="Hi there. My name is Nick Fletcher and I live in Atlanta. I'm calling because I would like the council to rethink the defunding of the police. I'm not in support of this. I support the eight council members who stood in support of our long format enforcement. And I think that any changes that are made need to be done after extensive studies and thoughtful discussion, because I feel that a lot of the changes that are proposed are being based on knee jerk reactions. Our crime has been up significantly over the past year, and there has not been adequate research into the cause and etiology of this. I think that last minute decisions are unwise and may have unintended consequences and the defunding The police will decrease public safety lower property value chiefs, important businesses out of our city and dramatically decrease the tax base. I'm in district six, and I thank you for your time."/>
        <s v="Hi, Crystal agonda stopped in Georgia I dropped in Atlanta to visit family a lot less by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
        <s v="Hi, good morning. My name is Veronica instance. And I'm calling to demand that council member Michael Julian Bond, vote yes on racist Brook bail, which will hold some of the police budget in reserve to ensure the city does his job to reimagine our police department. Thank you."/>
        <s v="Hi, I am calling from District 8 to put a vote recommendation in to definitely not define the police force. So again, that's district eight before the vote tomorrow completely against defunding the police. Thank you."/>
        <s v="Hi, I am voting not to the fund the police as because of crime in Atlanta has gone through the roof already and no one no mayor is responding to anything. Over the last two days. We've had 75 people shot 72 car stolen. looters at the shops of Buckhead and all over borrowed this is insane if you think it's a good idea to defund the police."/>
        <s v="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defund the police"/>
        <s v="Hi, I'm a constituent My name is Judah melon mo n and any efforts to the fund as the police are very foolish. We can have program To help educate them and workshops to help improve the quality police and hiring a place but to defund them is nothing short of catastrophic. And indeed it will result in more."/>
        <s v="Hi, my name is Aaron Judd and I am a city center of the city of Atlanta and I reside in zone one. And I'm calling to express my opposition to defunding the police. We need our men and women in blue now more than ever to protect and serve the community. And so I am calling to encourage you to continue to support our police departments. Please do not fun, defund the police. We need our officers, again, now more than ever, so calling again to express as a citizen of the city of Atlanta, that important for my family, for the community that we need our police and that we need to continue to support them financially as well as emotionally. So again, encouraging my city council members to continue to support them Do not be fund the police. Thank you. I appreciate your time."/>
        <s v="Hi, my name is Alan Berger Garcia I'm with the Georgia Latino Alliance for human rights. I'm calling to demand that Councilman, Councilmember Carla Smith and the council as a whole vote yes on the Rayshard Brooks bill, which will hold some of the police budget in reserve to ensure the city does its job to reimagine our police department. Thank you."/>
        <s v="Hi, my name is Alejandra Burrell Garcia. I'm with the Georgia Latino Alliance for human rights. I'm calling to the men that council member JP Matzigkeit vote yes, on the Rayshard Brooks bill, which will hold some of the police some of the police budget in reserve to ensure the city does this job to reimagine our police department. Thank you."/>
        <s v="Hi, my name is Alexandria had. I'm a resident of Fulton County in the city of Atlanta. I'm calling to declare my support for the eight Can't wait police force de escalation platform. Please should not be the judge, jury and executioner citizens. I also strongly support the rental assistance program for our residents. And hopefully the committee also supports a mortgage Assistance Program for at home ponent at risk homeowners. Well, I also support the Black Lives Matters cheap mural in the paid to Juneteenth holiday. I feel that these symbolic gestures are not nearly as important as the eight Can't wait and rental assistance legislature, which address systemic issues in our city. I feel that the committee would be remiss in approving these symbolic gestures without approving the systematic changes that they could that they could pass today. So thank you so much for all you do. And for our great city. I hope you've approved this legislature to make our city even better. Thank you."/>
        <s v="Hi, my name is Alondra Berg Garcia. I'm with the Georgia Latino lions for human rights. I'm calling to the man that Councilmember Cleta Winslow vote yes on the Rashard Brooks bill, which will hold some of the police budget in reserve to ensure the city does its job to reimagine our police department. Thank you."/>
        <s v="Hi, my name is Alondra Pereira cars. I'm with the Georgia Latino Alliance for Human Rights. I'm calling to demand that council member Shook and the council as a whole. But yes on the Rayshard Brooks bill, which will hold some of the police budget in reserve to ensure the city does his job to reimagine our police department. Thank you."/>
        <s v="Hi, my name is Alondra Pereira Garcia. I'm with the Georgia Latino Alliance for human rights. I'm calling to demand that council member Archibald and the council as a whole vote yes on Rayshard Brooks bill, which will hold some of the police budget in reserve to ensure the city does this job to reimagine our police department. Thank you."/>
        <s v="Hi, my name is Amanda Coleman. I'm part of District eight. I want to call and express my great support for the eight council middle council members who stood in support of our law enforcement. I do not want to defund the police. I think any changes that you would make needs to be done after there's been extensive studies and thoughtful discussion and that has not yet been done. Last minute decisions and knee jerk reactions are not wise and they usually have lots of unintended consequences. If you defund the police, that will decrease public safety, decreased property value, decreased income, so city of Atlanta, it'll cause businesses to leave and you will have a much lower tax base. I stand in support of JP Matzigkeit, my representatives and all those who voted to keep the police. They are intricate part tents. They have not been allowed to do their job. There's been a lot have horrible crime in our city. And I've heard lots of people, you know wanting to move their businesses away from Atlanta and leave the city. And I know you don't want that. Thank you so much."/>
        <s v="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defund to police. Thank you."/>
        <s v="Hi, my name is Anne Matthews. I am calling and support of the city councilman This shows to the not to defund the Atlanta police department. I'm in full support of our police officers that put their necks on the line every day. I respect the city council. I respect the police officers. And I ask that we all respect one another. The anarchy that would ensue from not having police is not the kind of city that I want to live in. And I've lived my whole entire life here. Appreciate giving me an opportunity to state my opinion that I am in support of the eight community council members who have voted to keep the police and keep their funding. Thank you."/>
        <s v="Hi, my name is Anne shunova. I live on Normandy drive. in Buckhead, and I just wanted to express my opinion on defunding the police, I am not in favor of defunding the police. They're here to protect us. They need more resources, not fewer. How to handle specific criminal situations is a different story. That's about training, but the police need money. They have a very hard job, a very dangerous job. And the less money they get, the more criminals take advantage of the citizens of Atlanta. So please do not be fun to police increase their funding and make their pay higher so that they won't leave and good to Cobb County and elsewhere where they get paid more and have less dangerous work. Thank you very much."/>
        <s v="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u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
        <s v="Hi, my name is Carrie graves. I live here in Atlanta and I'm calling in support of the police. We need police in our city to keep us safe. I shouldn't have to say that it's obvious. The idea of defunding The police is extremely dangerous and disturbing. My family owns a business here in Atlanta and we cannot afford to hire private security. And we also don't want to have to move outside of the city because it's become so dangerous if you want to create reforms with the police force with police officials, okay, but defunding The police is not the answer. We already have a lot of police officers who are calling out sick and quitting because they cannot do their jobs. It's not safe for them because government officials like the mayor and the corrupt da have been actively working against the police. This is not okay. You guys need to do better and use wisdom. We need police. Thank you. Bye."/>
        <s v="Hi, my name is Christina lives also and I have lived in the city of Atlanta for 13 years. I am against defunding the police. I support the eight council members who stood in support of our law enforcement. Any changes that need to be made needs to be done after extensive studies and thoughtful discussion. Last minute decisions based on emotional knee jerk reactions are unwise will have long term unintended consequences. defunding police will decrease public safety, decreased property values, chased our businesses out of the city and dramatically decrease the tax base. Please reconsider. Thank you and again, Li Zi a s Oh, Chrissy I"/>
        <s v="Hi, my name is Dr. Eric Ferrara. I live in the city of Atlanta and work in the city of Atlanta and I own a business in the city, Atlanta. I'm calling about the meeting on July 6. I propose No, do not be fun. Police. We need a strong police force. lawlessness is unacceptable. We need better education for the officers. We need support for the officers. We need protection for the citizens. It's ridiculous to defund the police force. When crime goes up. Statistics show it's worse. My support is for the council members that vote to not to defund the police. I hope this goes that way. We need leadership at this time. We need education at this time. We need experience at this time. And defunding the police would do all negative to all of those aspects by getting rid of good police officers not providing educational resources they need. It's time for But the change is the time for educating the police officers to understand what the public wants and how they can be better citizens in the public as well as we can be better citizens for the police. Thank you. Eric Ferrara, I live in Riverside Drive in Atlanta, Georgia. Thank you."/>
        <s v="Hi, my name is Edith Cali. I am calling about my company. For defunding the police I oppose it and I just wanted to leave a voicemail stating my case. Thank you."/>
        <s v="Hi, my name is Elizabeth Pryor. I'm in district eight. I am very against defunding police. I'm very scared to have the funding of the police. I feel unsafe. It'll decrease our safety. We live in district eight. I'm worried about our property value, and in general just afraid. We support the eight council members who stood in support of our law enforcement and will continue to do so please do not allow them to defund the police. If they do so I will leave Atlanta. Thank you."/>
        <s v="Hi, my name is Gail, Allison and my entire family we live in Atlanta, and I'm calling about the police agency and the attempts to maybe defund it. We totally think that is a horrible idea. We already got crime going up. What we need to do is get some order back and get our town back and everyone needs to work together. We are very much against the finding the police and Justin is going to be your outer chaos. Crime going around. We have district law enforcement in the past families and I do not think defunding police is any answer. So all of us agree and we'll all call but just want you to know, please do not defund the police. Thank you. Bye, bye."/>
        <s v="Hi, my name is Gianelli Presley, and I live in Atlanta and I also work in Atlanta. And I understand that there's a call and a vote on the next council meeting to defund the police. I think that's absolutely ridiculous. And if that happens, then I know that my business as well as my residency will have to be terminated in the city of Atlanta because I will not feel safe. I work late hours I go in early hours and having to go through the city in the middle of the night or even during the day, is just ridiculous to not have any safety for the residents and the people who work there and the businesses. So I'm hoping that this is not going to be voted into effect. And if there if you have any questions or if you wish to contact me, my number is 678-468-9115. Again, my name is Gianelli Presley and I do not vote down on the defund the police action. Thank you."/>
        <s v="Hi, my name is Heather Metzler and I am in district eight and I have been a homeowner in Buckhead for 11 years. Growing up in Roseville, a longtime resident of the area, and I am calling to support the eight council members who supported our law enforcement and we're not in favor of defunding the police. I am not in favor of defunding the police. This this decision just feels very knee jerk and emotional and There are no facts. There's no studies. There's no real thoughtful, you know, planning that's gone into this. I fear you know, there was 23 shootings in Atlanta last night. An innocent eight year old girl is dead. There are ATVs driving down Peachtree Road at 7:20pm uh sorry ATVs multiple I've seen videos. It's mind boggling that this is allowed and the police have been told to stand down or and Keith has nowhere to be found. I it's it's all just so. So frustrating and I just can't even believe that the discussion to defund Atlanta police department is even on the table. This was already voted against. I don't know why it's coming back on the table tomorrow. Again, I support the eight council members who stood in support of Atlanta police department, and I do not believe that defunding The police is the right decision. My phone number is 448052347. My district again is eight. And I appreciate you taking the time to listen. Thank you."/>
        <s v="Hi, my name is Jamie and I'm calling to let my voice be heard about the defunding of Atlanta police. That's a terrible idea. I do not support the Rayshard Brooks bill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
        <s v="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mend the budget or to defu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
        <s v="Hi, my name is Jenna Fletcher. And I live in Atlanta in 30306. Jennifer is my council person and I 100% do not support her vote. I am very disappointed in how she has voted. She does not represent my thoughts. And I support the eight council members who stood in support of our law enforcement enforcement. I do not believe we should be fine The police Atlanta's crime is up. You can see it everywhere and taking away our police officers and putting money in other places is not going to help. Thank you."/>
        <s v="Hi, my name is john Barry. Live in northwest Atlanta, I want to put in my opinion that we should not be fund the police. I think actually the opposite should be true we should increase funds of the police this we cannot have this unlawful unlawfulness going around when the real leaders to step up and state the real data, not this emotional video random is it's all just Bs, state to data, get the data from the police you have it. It does not it does not reflect poorly on our police department. Overall they do a great job. Justice is always served if they do something wrong. Thank you."/>
        <s v="Hi, my name is john smith, and I'm calling to let the city council know that it is imperative that you do not defund the Atlanta Police Department. As a taxpaying citizen, that is a law abiding citizen, with family members, small children, a wife and a successful business in Atlanta specifically in Buckhead. It is imperative that you do not defund the police. We need the police. We need them to have the ability to take the gloves off. When it comes to dealing with criminals. You forget that if our businesses and our homes fail and suffer, that you will be out of jobs and you will no longer have the power that you so desperately cling to and attempt to wield. You represent our interests, not the interests of criminals. Either. You represent the interest of law abiding citizens, and it is imperative that you support the police and give them the tools necessary to do their jobs. previous actions of the City Council and the current administration are wrong. To try to tie the hands of the police. Please consider what you would want if criminals were breaking into your own home. carjacking, you rioting or looting your businesses. Please be a decent human being otherwise we will vote you out of office."/>
        <s v="Hi, my name is Julia Turner. I work at echo in Atlanta airport. I was there for five years. Losing my insurance, doing a pandemic is very frustrating, especially as I also get sick. I'll have to come up my pocket with my offer. There binos you know, you have the power to help us. I'm inviting you to go to a conversation with your co workers on good luck. Thank you. Have a great day."/>
        <s v="Hi, my name is Katherine Kiley. I've lived inside the city of Atlanta for 15 years. And I'm living right across really where I grew up from and Brookwood hills when I was a kid. And I want to thank those of you who have been standing up to not voting to defund the APD.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
        <s v="Hi, my name is Katie Cullen. I live on Eastwood Valley in Buckhead. We have three to seven. I please I beg of you to not defund the police. On Friday my home was burglarized. A black male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Cam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f we defund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
        <s v="Hi, my name is keshawn manly. I've been a resident in Atlanta in the Buckhead area for 18 years. I'm calling to voice my opinion, which is to support the police department. I do not believe we should defund the police. In fact, I'm appalled at City city council members Dickens, Westmoreland and I'd and others for voting to defund the police. defunding The police will have catastrophic impact to the safety of our citizens, our tax base property values, and I do not support defunding the police in fact, I support funding more police, giving them more training and hiring more police officers. Do not vote to defund Please."/>
        <s v="Hi, my name is Kevin Campbell. I live in work in the city of Atlanta. I'm in zone four. I just wanted to reinforce that policing at its most generous is a band aid fix for our city's problems. It's really time to start fixing on long term solutions. Police officers wants to domestic this view and form parties involved with the civil issue that they can assist with what if we had a domestic crisis worker who responded two separate parties can victims afford to their options for alternative housing, safe extraction, counseling, legal options and then followed up with them twice for that month to check back in? A police officer? She's a homeless person on private property. What does that ultimately do? What if we gave resources to people trying to end homelessness? What if We have a team of guidance counselors in every school working with every single kid, partnering with local businesses to provide work study opportunities, set up kids and summer programs. Just make sure every kid knows about college application processes sec guidelines, there's just there's so many options. Police don't have the resources to fix these things. All they can do is a rest day or get it off one property until it goes to the next one. I believe in Atlanta, I believe we have the tools to be the forefront of change. I'm just asking you to please be a part of this. Like tell us just be leaders for the entire nation. Thank you."/>
        <s v="Hi, my name is Kevin watching. I'm calling to the man that Councilmember Howard Chuck vote yes on the Rayshard Brooks bill, which will hold some of the police budget and reserve to ensure the city does its job to reimagine our police department. Thank you."/>
        <s v="Hi, my name is Kevin Williams. I live in Pine hills and Boquete go 303 to four. It's calling to voice my support for the city council members who voted against the funding of the police. I would encourage you all to take your time before you making any such drastic taking any such drastic actions and the actions that may be taking need to be thoughtful, well thought out actions. to reform anything to do with our police. The funding our police did nothing besides create chaos, decrease our safety. Drive businesses out of our city drive people out of our city decreasing our price. values. We need our police. And for any of you to make a decision so quickly, without thought like it was going on in New York, we need our police. So I would encourage you all to think about that. Without a police. I just purchased a nice home in Buckhead without police. I'm moving. My tax dollars are gone. I pay $10,000 a year and just in taxes on property taxes. I'm out of here. Now, so I would very much encourage you all to think about what these eight city council members that have voted against it, standing up for our rights as citizens. We are the silent majority. We support the blue line, we support our police. Thank you for considering my, my my thoughts. Thank you."/>
        <s v="Hi, my name is Kimberly bull bolo. I am with the Georgia Latino Alliance for human rights. I am calling to demand the council as a whole reserve their action from the June 9 full council meeting and vote yes on the Rashard Brooks bill which will hold some of the police budget in reserve to ensure the city does its shot to imagine our police department and ensure a meaningful police reform happens. Thank you."/>
        <s v="Hi, my name is Kimberly Williams. I'm calling to them and the council members when we will, though Yes, on the Rayshard Brooks bill which will hold some of the police budget and reserve to ensure the city does its job to reimagine our police department. Thank you."/>
        <s v="Hi, my name is Kimberly Williams. One day I'm calling to demand that cancelled them. Member arch bonk. But yes, I'm the Rayshard Brooks bill which will help some of the police budget insert to ensure the city does its job to imagine if it was common. Once again, I urge you and the council as a whole to vote yes on the Rayshard Brooks bill and ensure a meaningful police reform. Thank you."/>
        <s v="Hi, my name is Kimberly with the Georgia Latino Alliance. I am calling to demand that council member Felicia Moore and council as a whole reassert their action from the June 9 full council meeting and vote yes on the Rayshard Brooks bill which will hold some of the police budget in reserve to ensure the city does its job to imagine our police department and ensure a meaningful police reform happens. Thank you Have a good one."/>
        <s v="Hi, my name is Kristen Stockdale, and I wanted to talk on the defense of the police. I just want whomever is taking notes to make my voice very clear. I am a event coordinator that does two large events in the city of Atlanta, and I will not be doing them. If we are defunded any further. I respect our mayor very much, and I understand her points of view. However, on this, I do not think this is a wise choice and I do not stand with her for allowing our police chief to step down. Our police officers need anything more training, and if you defund them, you cannot hire enough and they will all be overworked. And if you think that now is an issue Wait until we do not have any police to that are in the place we do have are tired and angry, and so on. This is just a perpetuating. This just continues a cycle. And it is not, in my opinion, a smart move at all. Training would be a better option which requires money. More staff and proper hiring requires more money. That is where more money needs to be put perhaps instead of defunding maybe we allocate funds that are currently there. But I will be moving my events from Atlanta Atlanta is one of the most dangerous places to be and"/>
        <s v="Hi, my name is Kyla Maris and I'm a resident of the city of Atlanta and I live in Buckhead. I'm calling on behalf of the Atlanta Police Department's funding. And I believe that we need to continue to fund the police department. We have had issues in the past where we haven't had enough police officers to keep our city safe, and we need that more than ever. We also need to ensure that we have great salaries for police officers because we have lost police officers due to lower salaries and the risk of the job that they do. So I really think that we need to be able to fund having more officers and having better salaries for those officers. And I do think they need equipment such as that cameras. So I believe that we should continue to fund the police department and that they should have an adequate budget in order to do their job. I stand with law enforcement and the eight council members who are fighting the battle to keep our city safe. I hope that you'll listen to my words and I hope that you'll continue to give adequate if not improved funding to our police department. Thank you very much."/>
        <s v="Hi, my name is Laverne McCoy. I'm a cook and I work with OSHA and the S In the airport, I call because we have lost our insurance, trip insurance. And the $600 would be me in this moment, 31st and I would like to know, you a great person that can help us Miss Keisha bottoms. Mayor, I'm sorry. We need to hear Mr. White to invite you to this town meeting. Divided I would like for you to join us. So y'all know what's going on with us. The issue that I'm having right now is with the health insurance. I needed to have I needed a medication and that department. Also the systems out we weren't enough. We are not working right now. And we needed what we have to pay rent, food. And I mean utilities. We need this to real well. Please join us come to Kiss. Thank you."/>
        <s v="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und the police."/>
        <s v="Hi, my name is Lee Caswell. I live inside the city limits of Atlanta. And I'm outraged that anyone could would consider defunding the APD It's outrageous. It's scary. It's concerning. beg you not to do it. Thank you."/>
        <s v="Hi, my name is Leslie snap. I'm calling from Peachtree Park and district seven, when to call in thank the council members who did stand up for law enforcement agencies and voted to not defund to the police department. And in turn, I would like to encourage everybody else to rethink their votes and also vote to not defu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
        <s v="Hi, my name is Linda Harris. I work at the Lana Hartsfield Jackson airport for Aries. I've been there five years working in specialty stores as a clerk. To me losing my health insurance right now means my immediate issues as far as high blood pressure and arthritis. I'm gonna lose my medication on a daily basis so illnesses do not go away because my insurance is stopped when a $600 federal employment money ends on July 31. The first sacrifice I will have to make is my medication. mare but we know you have the power to help us because of city council. The city of Atlanta has given millions of dollars released to the companies at the airport. You are invited to come to a conversation with your airport workers on July 10. And round to start. Thank you and have a great day. Linda Harris eriko 678663507?"/>
        <s v="Hi, my name is Lisa Burton. I'm a resident of Atlanta and Dustin Hillis his district. I'm calling today to support law enforcement. And to reiterate to the council to please continue to vote down to defund legislation that is being put up. Again, I stand with law enforcement and a council members who are fighting the battle to keep our city safe. The city is in disarray right now. With looking at the actions over the weekend. Its people are wanting to move out of the city is it's just not in a good state right now. Please, please continue to vote down the D fund of the police. Thank you."/>
        <s v="Hi, my name is Lisa Diorio and I live right off of peach tree. Clearly I'm a resident of Atlanta, and I am begging you to please stand with law enforcement. We need them. There are good cops. The good cops don't like the bad cops as much as all of us don't like to get the bad cops but we desperately need them. I live on the duck pond right around the corner from the intersection of Grandview and far where there been multiple shootings. My friend was mugged at the BP station across from Houston's on Peachtree two weeks ago. They attempted to steal her Range Rover and made away with her purse instead after pulling it off of her shoulder. Beyond that, that's just a couple of examples. But I just really, really want you guys to please hear us and to support us. And that's all I have to say my number is 404307 Then 9468 and I live at 107 Lakeview Avenue 30305. Thank you."/>
        <s v="Hi, my name is Lisa McMahon, and I'm calling in regards to the meeting that you guys are having tomorrow that I just heard about. I live in Fulton County. I'm a taxpayer and have been for 20 plus years now. Actually, gosh, wow, almost 30. I'm very disappointed that I'm hearing this information tonight about defunding the police in Atlanta, and I'm trying to speak without anger. But it's very frustrating living in the city and watching everything that's happening and being helpless when some of our members of the council and I'm not going to say anything have provided dishonest information on TV. It's very biased, very obvious. Nothing has been done to take care of the issue that we've had on University Avenue. You've let sogs run up and down the streets. You've let people do whatever they wanted, because it's okay. We're in the culture where everything's okay. Don't worry about it. Everything will be fine. We don't need police. We don't need protection. I guess that's why that child got killed last night. Right? on University. Right. Does that matter? To my care? I care. So I care about Stone Mountain, the group that showed up there. If I care, I care. I don't have private security. I can't afford private security. Most people can't. I don't break the law. And these people need to obey the law like everybody else, and there wouldn't be any problems. Okay, thanks."/>
        <s v="Hi, my name is Mandy Easton. I'm a resident of District nine. And I emailed all of you guys earlier this morning, to signal my support for funding the Rayshard Brooks bill.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u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
        <s v="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you have ever heard. Please, please use your brains and do not defund the police. We can find money. Thank you for listening. Goodbye."/>
        <s v="Hi, my name is Margaret young. I'm a 57 year lifelong resident of the city of Atlanta, a taxpayer and a consistent voter in all elections. I'm calling today to say I am against the resolution 20 are 4068 in regard to defu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
        <s v="Hi, my name is Mark Ruchi. I live in district eight. I'm calling to emphasize how strongly I feel that we should not defund our police department. I support the eight council members who support our law enforcement efforts. Any changes that need to be made ought to occur only after extensive studies and lengthy discussions. Quick knee jerk decisions and reactions are not wise at all and will often have unintended consequences. defunding The police will decrease public safety, property values and threaten businesses in our city. Thank you very much."/>
        <s v="Hi, my name is Matthew Dolan. I'm resident of Atlanta and I stand with law enforcement and the eight council members who are fighting the battle to keep our city safe. Do not feel that this is the time to defund the police. It is a dangerous slope. And I think that if we go down that road and we take away their ability to do their jobs, we will all be the poorer for it. And we'll be wondering about the chaos that we live. Please Please do not do this. Thank you."/>
        <s v="Hi, my name is Melissa markdown and I'm a resident of Atlanta. I want to let be known that I stand with law enforcement and eight council members who are fighting the battle, keep our city safe. defunding The police is going to increase violent crime as we're already seeing increased Family Safety and our property values. Businesses are going to flee the city and reduce overall tax base and brings you the investments to a halt just to name a few. If you could please consider this message very heartfelt. defunding The police is not the answer. Thank you."/>
        <s v="Hi, my name is Melissa miski am I fk again Melissa muskie and I'm a resident of Atlanta. I stand with our law enforcement and the eight council members who are fighting the battle to keep our city safe. Please, please hear the voices in here or saying we support a law enforcement. They need our support. Thank you."/>
        <s v="Hi, my name is Michael speak wit. I am calling in regards to defunding the Atlanta police department. I've been a 20 year resident of the Atlanta city and for you to talk about defunding our police department, which is in dire need of training. They need equipment, and they need additional resources to get into this mob mentality to try to defund yourself. officers who put their lives on the line every single day. Just to make the masses happy, is absolutely disgusting. You all need to vote to fund our police department because our officers are some of the best in the country. And I have traveled my entire life. And all I want to see is our Atlanta police officers work with our community and to work with our politicians instead of y'all work in a park. Please do not be fun. The police department, please work with the police department and stop listening to this mob mentality. it's sickening. It's dividing. It is not helping us. Thank you. Y'all have a blessed day. Please please back. Our officers"/>
        <s v="hi, my name is Pamela Waller I'm calling the city council and asking you to protect protect our citizens and protect our city and do not defund our law enforcement because we need them rioter and terrorists have taken over our city and nobody is doing anything about it. And I want y'all to uphold our law and protect our citizens. So we can go in our city of Atlanta, our beautiful city again and not have to worry about protesters and terrorist This has gotten ridiculous. And I'm just concerned that our city council cannot follow the law and do something about it. It's heartbreaking."/>
        <s v="Hi, my name is Reggie Provo. I am a resident of Atlanta. I stand with law enforcement and eight council members who are fighting the battle to keep our city safe. 40 hours out that over the only 500 people at a 500,000 burden you longest most inexperienced novice member of the Council into this position Antonio Brown, we need to wisdom and leadership, not emotional and experience. The seven council members ignoring the safety of 500,000. For the screens, a 500 will be voted out because their complete disregard for public safety. Defunding the police will increase violent crime. As we've already we already are seeing decrease our family safety, decrease our property values, cause division just deplete a city, reduce our overall tax base and bring communities and investments to a halt just to damage you. I definitely will support the police and stand with them. It is a safety issue with our community and with our neighborhoods, as we're already seeing black on black crimes, white on white crime, black on white crimes black on white, it's all over. We need to support our police defunding has gone to do nothing good for the city. Thank you"/>
        <s v="Hi, my name is Robin Elliot, I live in district six, and I've lived in the city of Atlanta for over 30 years. I've been in the Atlanta metro area for over 40 years. And anyway, I'm just calling about the D fund, police boat that I think is going to happen on Monday again, and I wanted to leave my comment. I absolutely think that there needs to be some changes made with regard to how we feel with human beings in the in the city of Atlanta specifically with black individuals, but I don't think defunding The police is the answer. We need our police. We need them. And we we need to try to make things better. Not worse for our city. I love the city and I want to stay here so much. But I just need to be able to be sure that we are safe and that life is good for all all people, all members, all residents of the city of Atlanta. We need that because we need to not defund the police department. Because I think that would be harmful to public safety property values. It'll chase businesses out of the city. I mean, we just need to maintain our city and and be proud of it. Thank you so much for listening. Robin Elliot. District six. Thanks, bye."/>
        <s v="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und the police. Thank you."/>
        <s v="Hi, my name is Sandy kitchens, and I'm a resident of Georgia. I am not in favor of defunding the police department because we need their protection. It's evident that we need them by what is happening in Atlanta and what happened over the weekend. We do not need to defund the police. Thank you."/>
        <s v="Hi, my name is Sarah Johnson. I'm calling on behalf of my concerns for defunding the police department. As a resident of the city. I am terrified of what this will do. It will cripple the economy and further endanger innocent people. Please, I beg of you to use common sense and understand that we are in a moral issue and rather than a police brutality issue, we have the actions of a very small group of people trying to control a great city. We do not want to let that a police force. We do not want to have any more issues about defunding the state and have more officers resigning. The state of police is very important to our security and our safety and removing friends from them. It would be very, very disastrous for the city. Thank you."/>
        <s v="Hi, my name is Sharon Berg, and I live in Atlanta and I'm calling to ask you to please do not defund the poli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
        <s v="Hi, my name is Sherry. Lindy Howard chick is our representative. And I'm calling to state my absolute support for funding our police department. We Our family is horrified by the amount of crime The way it has escalated in the past few weeks. We are very invested in this community. We have three children and three different schools. I'm a teacher. We're members of a church in the area. But we are considering leaving because we are so discouraged by how violent and horrible the crime has been recently, and no one's even addressing it. I don't see Mayor bought, you know, bottoms addressing this on the news anywhere. The last thing we need is to defund our police now, y'all want to do something to help the homeless with a different program. I think that's fantastic. But our police need absolutely the best training the best pay so we can have the best candidate. Otherwise you're going to lose your tax paying everyday citizens who are just trying to go about their business. They're law abiding. Again, I absolutely support the eight councilmen who have To keep our please find at please can you to to do so as you voted originally. Thank you."/>
        <s v="Hi, my name is Susana. I'm a member of the Georgia Latina Alliance for Human Rights And I'm calling to demand that Councilmember Howard Shook for District 7 vote yes on the Rayshard Brooks bill which will hold some of the police budget in reserve to ensure the city does its job to reimagine our police department. We hope we can have your support on this."/>
        <s v="Hi, my name is Susana. I'm a member of the Georgia Latino Alliance for human rights and I'm calling to the men that the council member Message Kate or district eight. vote yes on their racial groups bill, which will hold some of the policy budget in reserve to ensure the city does itself to reimagine our police department. We can win your support this. Thank you."/>
        <s v="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und them. Our law enforcement, thank you very much for your consideration."/>
        <s v="Hi, my name is Terry Mullen and I've been a resident of the city of Atlanta for the past 20 years. I've lived in district two for the entire time. I'm against defunding the police. I support the eight council members. I support council members she stood in support of our law enforcement any changes that need to be made needs to be done after extensive studies and thoughtful discussion. Last minute decisions based on emotional knee jerk reactions are unwise and will have long term unintended consequences. defunding police will decrease public safety, decrease property values, Chase businesses out of the city and dramatically decrease the tax base who we call if we need help. So I hope everyone will stand with the police and not defund the police. Thank you."/>
        <s v="Hi, my name is Tracy Cole, and I'm calling to support the council members who voted not to defund the police. I believe that we are in a state of grave danger, and that lawlessness is on the rise and is being encouraged. And I strongly support the council members who were brave enough to oppose defunding the police department and I respectfully ask that you do the right thing and keep the city safe. Thank you."/>
        <s v="Hi, my name is Tracy Koll. K-O-L-L. And I have a question and a comment. The question Is was the request at 2:30am. On July 5 record requesting units to guard the door of the credit union. Was that in response to the request for an uprising that Councilman Brown initiated? I legitimately a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
        <s v="Hi, my name is Veronica and I'm calling Veronica influence and I'm calling to demand that Councilmember Howe worship. Both Yes, racist Brookville, which we hold some of the police budget in reserve to ensure the city's does it job to reimagine our police department. Thank you."/>
        <s v="Hi, my name is Veronica eastland and I'm calling from doTERRA. Tina nine for human right. And I'm calling to the main that Councilmember Andrew Deakins vote yes. On the rich eration Brooks bail, which we'd hold some of the police budget in reserve to ensure the city does its job to reimagine our police department. Thank you."/>
        <s v="Hi, my name is Veronica instance. And I'm calling to demand that council member Cleta Winslow, vote yes on the Rayshard Brooks bill, which will hold some of the police budget in reserve to ensure the city does his job to reimagine our police department. Thank you."/>
        <s v="Hi, my name is Veronica. And I'm calling to demand that concept president Felicia moon both Yes, Rayshard Brooks bill, which we hold some of the policies our budget in reserve to ensure the city does its job to remain in our policy. Police Department. Thank you."/>
        <s v="Hi, my name is Yup. Okay, I am with the Georgia Latino Alliance for human rights. Calling to demand council member Shook vote yes on the Rayshard Brooks bill which will help them over the police budget it will serve to ensure the city does its job to imagine that goes to comment. Once again. I urge you and the council as a whole to vote yes. on the racetrack Brooks. Thank you."/>
        <s v="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unding our police. Thank you for listening."/>
        <s v="Hi, this is Amanda Coleman. I was just calling to express my deep deep concern for the lawlessness that's going on in our city. Our police don't have any support. They're not allowed to prosecute criminals who are murdering each other who were holding people up. Just innocent citizens at gunpoint ATVs that are just driving down Peachtree Road at seven o'clock on a Sunday night. disturbing the peace protests that have been in my neighborhood after 1230 at night were there screaming cuss words and my children are waking up and being terrorized. We pay a lot of property taxes and I just don't understand why we live in Chaos is just horrifying. Please, please, please allow the police to do their job and support them. We do not need to defund the police. That will just result in more murders. This weekend, there were so many murders and shootings. It's just unbelievable. Thank you for not defunding the police and for supporting them."/>
        <s v="Hi, this is Amy maitri and a tr e i am calling about the report that just came out today where they have updated crime statistics 28 days of the last month versus last year 133% increase in murder. hundred and four increase in shooting victims 94% increase in shooting incidences. And you guys are on the brink of defunding the police but I heard one vote is all that kept that from happening. I'm sorry. We did not put you in city council to defund the police training. Yes. But defunding now get it together city council you won't be there much longer there are more citizens then you know that are upset about this. And this is murders. We're also upset about these water boys and you know what I'm talking about. They are in the middle of the street. One was murdered this week over a $10 bill. They're not out there selling water as a lot of the community would like to claim they're out there to cause chaos, to be obnoxious to get a rise out of legal, law abiding citizen and we the citizens are tired of it. The sun the police, and you guys will not be sitting on that city council any longer. I guarantee you Amy maitri. You can call And you can email me please call me email me whatever you would like to do 443263546 I am a voter I vote every time. Primary general You got it. You guys are on the brink of making huge."/>
        <s v="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und the police department. Thank you so much for listening to this. Have a good day."/>
        <s v="Hi, this is Anne Butler. I am calling regarding the meeting for defunding the police. If this is true, y'all need to look at the headlines and look at the news from over the weekend. For Fourth of July alone, these thugs who are part of three black panther groups that have formed in the city of Atlanta and decay One of which is calling themselves nsca or something to that effect, that they are not only walking around the streets carrying a rifle, they're responsible for killing an eight year old child last night. So if you think it's a good idea to fund the police, you probably want to rethink that. And go back and look at the crime statistics which are up at least 100% over the last month, the shootings that car jackings the rioting. If you think that community policing is the answer, you're just asking for more people to be murdered. So I strongly, strongly encourage you to really sit back and think about the intelligence behind just funding the place"/>
        <s v="Hi, this is Christine Carson. I would like to support the police in any way that I can. They are a valuable asset to our community. And I'm very, very against defunding any part of their budget. We need them so desperately. Please, please know that we do not want to defund the police. Thank you."/>
        <s v="Hi, this is Connie Davis. I'm a native to Georgia. And I am a registered voter have been since I was of age, and I'm calling from district nine to tell you to voice my opinion about defunding the police. I am against it. 100%. I believe you should have this way out. This should be on the voting ballot. At the very minimum. If you're going to do it. It's going to change everyone's mind that doesn't even live in Atlanta that wants to come in and have dinner or go to the tourist attractions. They're already afraid. So I'm 100% against it. Please vote no."/>
        <s v="Hi, this is David Foster, resident of Atlanta, Georgia, and I'm against the funding any typos. Pulling back from the police officers. We need to be able to support them. They protect our us and our families. Thank you for listening."/>
        <s v="Hi, this is Deborah center bassy. And I live. I live in District 7. I'm calling because I'm concerned that you guys are still revoting on defu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u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
        <s v="Hi, this is Elaine McMahon, and I wanted to give you a call in regards to the meeting being held tomorrow. I'm very disappointed in Atlanta for even considering defu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
        <s v="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unding them. I think morale is probably already low, and they need to know that they are appreciated. And that's all I have to say. And I hope that it's heard and I hope the city does make change. I just hope that defunding them. The police is not one of them. Thank you so much. Bye,"/>
        <s v="Hi, this is Heather Edmiston, resident in District 8 of the city of Atlanta. There have been a lot of raw feelings since George Floyd's death and police custody on May 25. The reflexive call to defund the police is not a warranted response. As angry as we are at the problems within our system of law enforcement, we must be careful to preserve what is good in the profession while rooting out all that is that while reducing funding is intended to force changes in police practices and redirect funds to community development, there's also an underlying element of retribution. Those who call for it or asking for money to be divested from the police and put into community initiatives like education and mental health services. While these are important, we must not fail to acknowledge the reality and the impracticality and risk namely the fact that we would still need a reliable system that can prevent and investigate crimes, while people with considerable means tend to reside in gated homes with private security or in other less threatening environments the most vulnerable among us than the inner city and at risk communities continue to endure high crime rates. defunding will have an adverse effect on citizens most in need of police protection. Reform flight This must not be knee jerk or reactionary please take time to make the changes following extensive study in thoughtful discussion, passing a hastily assembled budget in the wake of the Floyd tragedy. The well intended only gives the hollow appearance of police reform and does not serve anyone's best interest. Only thoughtful bold, will begin to mend the growing divide between the police and the communities they serve. If we want to reduce incidents of police misconduct, improve community relations and make neighborhoods safer, we should professionalize the police ensuring our officers are what"/>
        <s v="Hi, this is Helen Stewart. I am calling from district eight. I am calling to encourage the council to vote against defunding the police. I am very concerned about our public safety there were as I'm sure you're aware, quanti treat people shot last night and five different shootings, including an eight year old girl. And we're in the middle of a pandemic. And I do not feel like this is the time to take any resources away from our police department. I would like us to see, I would like us to work with the budget that we currently have to make any reforms and believe that there are some changes that need to be made, but I do not believe in defunding the police. And I find it astonishing that we are talking about doing that when we're in the middle of a crime spree in our city. Thank you."/>
        <s v="Hi, this is Jane Reid said well at 4620 Club Valley drive Atlanta 30319. I'm calling in concern about upcoming boats to this gun, the Atlanta police. I think we can all get behind studies on the use of police force, and how it should best be structured but we can't do an automatic the funding of the place without understanding what are the better options and so forth. So please consider The, for the upcoming bet we need to keep law and order and for citizens sake. Thank you."/>
        <s v="Hi, this is Karen Taylor My husband, Hanes, Taylor and I live in district eight. Our representatives JP Matzigkeit. And we are both calling to state. Our extreme wish to continue and for continue supporting law enforcement. We do not want to defu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
        <s v="Hi, this is Karen Wilmer July 2, it's Thursday morning. I'm calling about defunding the police. It sounds pretty egregious, because it sounds like I'm eliminating the police force. It's been proven that reform is far more economical for a city than incarceration. So I would like to find out what is exactly meant by defund the police. If we eliminate them, we know it'll be ad hoc mass confusion and chaos and those most vulnerable and in the poorest areas will be the most abused by their absence. Could you please contact my email Karen Wilmer, Wi l m, er at Hot nail and clarify this place to eliminate the police would be devastating to reallocate funding might be another story. So that definitely needs to be done with more de escalation training and that type of thing. But I'd like to find out more. Thank you so much again, clarifying deep on the police at Karen wilmer@hotmail.com. Thank you. Bye bye."/>
        <s v="Hi, this is Kelly gambrel. I live in the city of Atlanta in district eight and I'm appalled by what our city is turning into. This is a public safety nightmare. The reports of the increased level of violence especially this past weekend are astonishing. Why aren't more people speaking out against the violence and trying to shut it down it shouldn't have taken a child getting shot by our mayor to speak out against the recent uptick in shootings. Allowing armed protesters to block streets and terrorize citizens is unacceptable. Allowing ATV riders to wreak havoc on city streets is unacceptable. allowing children filling water intersections to become aggressive and rude with motorists and leave all kinds of trash and stolen shopping carts behind and then try to tell us Oh, they're entrepreneurs is unacceptable. Yes, changes needed police reform is needed. But that shouldn't give criminals a free pass. We have a mayor and a DA that accused an officer of murder before a proper investigation was completed. Because of that our law enforcement does not feel supported and morale is low and officers are resigning. Given all this. We're still still hearing all this talk about defunding the police. Do you not realize that will have the greatest negative impact on the communities that need the police the most police reform really is needed. Do you not realize that that training cost money? If anything, the police should be given more resources at this time. But in addition to that, there should also be more funding for programs that can help change the culture related to gun violence. Our own Mayor promotes our city as the hip hop capital of the South. Well, part of what goes along with some of hip hop culture is this glorification of gang life and gun violence. Yes, police need to treat citizens appropriately. But citizens also need to treat each other appropriately. Why is there not a bigger focus on that part of the equation? Thank you so much. Thank you to the eight council members have been supportive law enforcement, we need police reform but we also need to address the overall culture of gun violence in our city"/>
        <s v="Hi, this is Kendra Whitson. I've already left the message I'm sure you're getting a lot of phone calls from a lot of people. Now this this eight year old girl has been killed. Now the mayor wants to say something now she thinks that it's time for this stuff in Atlanta to stop. Y'all need to get rid of her. Get her gone. Thank you."/>
        <s v="Hi, this is Kenza Watson. This is the third time I've called I'm sure you're not going to like hearing from me over and over again, but I forgot to add that y'all need to put a curfew and play there wasn't any problem when the curfew during COVID. So we have a murderous disease out on the street right now and they're nice curfew. That's all I got to say. Thank you."/>
        <s v="Hi, this is Lisa Sandusky, born in 1966. Here in Atlanta, Georgia. Born and raised here, this is my city that I love. And I hate to see the direction we're going in. I stand behind the black and blue I stand behind the police. I stand for Atlanta, and I really hope you do as well. We we elected you into these positions, please stand up for us. This is not okay. The riots are not okay. If I went anywhere, and I was destructive to any personal property or person I would fully anticipate being arrested. This is not okay that they're getting away with this. The crime is is getting out of hand. Linux is getting out of hand with their crime there before this even broke out. So we knew stronger police presence. We need to not defund them. We need to not dismantle them. What we need is to stand behind them. We need to stand up for what's right and what Wrong. I don't care if you're Democrat or Republican, it doesn't matter. We all know right from wrong, and we need to stand up for what's right. This is at a hand. This is Alex Jr. So let's all get crazy. Let's not. Let's use our brains. Let's use your common sense. Please stand behind our black and blue. I have a 23 year old daughter who works near Linux, or probably will end up having to find a new position somewhere outside the city. If, if we continue in this direction. I have a son who goes to Georgia Tech, working on his master's if he continues, if it opens back up right now he's online, but if it continues, you'll have to stay on line. Please stand behind our black and booth. Please stand up for America. Please stand up for it. Hi, this is Lisa Sandusky Born in 1966. Here in Atlanta, Georgia. Born and raised. This is a city I love and I'm second to see that it's going in the direction it's going. Our crime rate is getting out of hand the violence"/>
        <s v="Hi, this is Lisa Sandusky. I was born in 1966. Here in Atlanta, Georgia born and raised, this is a city I love. I hate to see what's happened to it. We're heading into a very dangerous and violent city. It's not okay it's not acceptable. It's not what we the people want. We the People want law and order we fully anticipate that we should have law and order. We voted y'all into Council and into office and and you need to stand up for the people which right? We all know what's right and wrong, whether we're Democratic or Republican, it should not matter. We know what's right and wrong and that's what we need to do. I stand behind the black and blue. I do not wish for any disk disk funding or any dismantling whatsoever. The black and blue we need actually more of a stronger police presence. Obviously our cities getting out of control. I have a daughter 23 working at Linux, or Mac or Linux. She very might be looking for a place to work. The son who was getting his master's at Georgia Tech. It's online right now, but when they open back up, does he want to go there? I don't know. We don't. We don't want to feel like we're not safe in our city. This is a beautiful city and I hate to see it go in the direction it's going. Please stand up for Atlanta. Please stand up and behind the black and blue. Help us make this city. A beautiful and great place to live. Thank you."/>
        <s v="Hi, this is Lynne Thomason at 91. Putnam drive and Lisa, like the defunding of the police will decrease public safety and decreased public value repaid a lot of money for house and we feel like it is getting vandalized and people, businesses getting chased out of the city a dramatic decrease in the tax base limited to decision and the nature of reactions and otherwise have unintended consequences. We support councils to eight members to seven supportive our law enforcement. Thank you."/>
        <s v="Hi, this is Mary Elizabeth elenberg. I'm in district six, and I'm calling to let you know that I support the eight council members who stood in support of our law enforcement. I support our law enforcement and any changes made in our law enforcement needs to be done after accident. of studies and certainly thoughtful discussion. Last minute decisions and knee jerk reactions are unwise, and will have many unintended consequences. defunding The police will decrease public safety, they'll decrease property value, they'll chase businesses out of the city and dramatically decrease the tax base. I'm also a licensed real estate broker in the state of Georgia and have been for over the last 15 years. And I've seen over 122 houses hit the market for sale in my district in the last 14 days. I live in district six. And I would like to strongly strongly in court purge you to support our law enforcement. Thank you."/>
        <s v="Hi, this is Melinda Wilson. I'm calling from 650 Peachtree battle Avenue Northwest Atlanta 303 to seven, that's district eight and I am calling in support of the Atlanta police department and in support of those eight council members who voted against defunding the police. I don't believe that any changes should be made at this point until there's been no study and discussion. Defunding the place is going to do nothing but increase crime and increase the vulnerability of the good citizens of Atlanta, as well as property value and chasing businesses away. So I am not in favor of defunding the place and I appreciate those council members who voted against this. Thanks so much."/>
        <s v="Hi, this is Nancy and Massa. We live in zone two and we support the police department. We do not agree with the defunding of the police department. So I wish that you would bring that up at your city council meeting and vote down. Thank you. Bye"/>
        <s v="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yshard Brooks beat and slung the two officer cop A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
        <s v="Hi, this is Patrick holder, resident Fulton County, City of Atlanta. And I was just calling to voice my opinion about regarding the funding of the police department. I'm totally against it. And I think most people in the city of Atlanta are against it. So I'm just one voice. But hopefully, you'll take that as a against defunding the place is not a good idea. And any rational person in this city does not want less policing. So we want bad cops off the force, of course, and good cops to remain on and good policing. And we want to continue to have those brave men service and we appreciate all the work they do. So please do not defund defund the Atlanta police department. Thank you very much."/>
        <s v="Hi, this is Rebecca Arnold. I am a resident of Georgia and I visit family in the Atlanta area including Fulton County, I understand that I have this opportunity to leave A Two Minute Message concerning the city council's consideration of the funding the police department. I have seen a couple of videos that were said to be done in the Atlanta area. It could happen anywhere, but in anything that's going on these days has got to be addressed with authority of the police department and other law enforcement. personnel. It is ridiculous to consider the funding any police department the morale of these men and women in their, their skills, their their training, all of it needs to be encouraged increased training in increasing their morale, increased support by any local, state and federal government. increased support from these entities needs to be a primary increase support, increased backing, increased giving of authority to increase to support of the sorting of these police and law enforcement agents for the public safety for the good of the community."/>
        <s v="Hi, this is Rosa Ramsay and in I have section eight. I am calling to say that I think it's an awful idea to defund phone, the police. It will lead to more petty crimes. And more curious comes without waste, you do a great job. I know of three people, three people who were robbed within the last 24 hours, and another one was robbed last week. And these are all in areas that are generally very intense. As I know, it'll be hard to stop with the political winds, mail. And although there are lots of changes that need to be made, this is not one of them. Tony Evans is big on saying that we need security You need to work together. And believe that's completely right. Thank you very much for being strong and not voting for the defunding of our police and our protection as a Atlanta native for 60 years. a horrible idea and will ruin the city."/>
        <s v="Hi, this is Ross pounders. I've lived in Atlanta for 23 years. And referring to the aspect of defunding the police. I do not agree with that whatsoever. I think that decreasing the funding for police department will decrease property value. Business owners will be very scared to do business And will actually decrease the tax base. This aspect is is very frightening coming from, you know, we've heard a lot in government not to make quick reactions to actually have studies and make full responses and accurate responses. And I think doing something out of a whim has never ever or rarely turned out to be great. And coming from something that's very fresh and new. We need to educate ourselves on this with reform, not with defunding, if not more and more funding to be able to educate not only the officers but also the public as well, of how to not only the officers reactions, but ours as well. So I really do not agree with the aspect of defunding the police department. I am a 23 year old individual I'm 23 years old, and I cannot tell you the countless amount of times in my 23 years that an officer either federal, state and door municipality have come into my aid Both needing to teach me a lesson and also to help me when I'm when I needed some help. So I really, really believe that we really need to stay funding this police force as a young citizen of the great city of Atlanta, Georgia. Thank you so much and God bless."/>
        <s v="Hi, this is Sarah Hill George. I'm live in the city limits of Atlanta and historic Brookhaven. I am very concerned about the defunding of the police and the Atlanta, Chevy or even Fulton County area. This is all but ridiculous. It would cause mayhem. I am very much so against defunding the police department. I never thought I would even think this would even be subject to anybody. We need our police. Yes, there's some things that need to be changed but that can't anything. Please do not vote to be fun. The Atlanta police I am I have pain taxpayer and I'm very concerned about our not having the proper police protection. Again, this is Sarah Hilliard. I live in historic located in the city limits Atlanta, Georgia. Thank you."/>
        <s v="Hi, this is Spencer Pryor and I'm calling on behalf of my wife, myself and my wife, Elizabeth Pryor. We're calling to let you know that we strongly support the eight council members who stood in support of our law enforcement. Any changes regarding our police policies in Atlanta and need to be made after there's extensive study and thoughtful discussion. Last minute decisions and knee jerk reactions are unwise and will have many unintended consequences. And finally, defunding the police will decrease public safety, decrease our property values chase businesses, including mine out of the city, and dramatically decrease the city's tax base. So my wife and I appreciate your public service and we strongly urge you not to defund the police. Thank you,"/>
        <s v="Hi, this is Susan Clark and I live over in the area of Midtown in kind of the Brookwood area. I'm just devastated. You guys are thinking about defunding the police. I've never heard anything like it in my life. I'm just disgusted. I'm thinking them. They've been here 29 years. And to watch this city go downhill the way it has. It's just disgusting. If you defu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und the police. It's terrible, you know, think about this place. And I'm sure there's other ways, but this is not the right way. Thank you so much."/>
        <s v="Hi, this is Teresa Sutherland and I am in district eight. And I'd like to say good morning and thank you for all of you for your service. I am calling to support eight council members who stand in support of law enforcement and to not defund the police. Based on everything that's happened this past weekend. The writing the deaths, the fireworks and urine being thrown at the police officers. This is all just insane and defunding the police is not going to help the situation so wanted to let my concerns be noted. Thank you so much."/>
        <s v="Hi, this is Tom Prichard. I'm a resident of the city of Atlanta and would like to encourage the council under no circumstances to defund the police. It's a crazy idea and all it's going to do is result in the most vulnerable people in Atlanta being the victims of more crime. Please don't do that. Thank you."/>
        <s v="Hi, yes, my name is summer Benton. I actually work and I live both in the city of Atlanta. I actually live in district one. I just want to leave a message saying that I do not believe that the police should be defunded at all. If you look at the crime stats, now, they're off the charts. And that's because the officers don't feel that the citizens and the government have their back. And 99% of these officers work very, very hard to do an amazing job for us as our as citizens and I support them 100%. in any profession, you're going to have some bad apples, but I have had nothing but amazing dealings with the Atlanta police department and I am 100% against the funding them. I truly believe that if we do defund them, our crime will go up. businesses and tourism will go down. And I urge you to please do not defund the Atlanta police department. Thank you."/>
        <s v="Hi. My name is Alondra brera Garcia. I'm with the Georgia Latino Alliance for human rights. I'm calling to demand that Councilmember Hillis and the council as a whole vote yes on the Rayshard Brooks bill, which will hold some of the police budget in reserve to ensure the city does its job to reimagine our police department. Thank you."/>
        <s v="Hi. My name is Stacy Scott Shelton, and I'm a resident in the city of Atlanta. I would like to explain that I do not support defunding the police. We have so many problems in the city, and I think this is a bad move. Hope everyone take this in consideration because we're fighting an alarming rate of crime and we need to support our police officers."/>
        <s v="How you doing? My name is James card. I work for the airport. I work for arm everywhere retail management. I am one of the furloughs that have been laid off, but it's COVID-19. Unite Here also after union We have at the airport, and that's around the country. We're having problems with our healthcare, and some of our healthcare is going out, which means at a certain time, people are not going to help healthcare. But we're not going to help healthcare. And we're out of work. And it's not fair for us that we're not going to have healthcare anymore. For the mayor, and we are we've invited you to a live chat mirror of zoom chat with us. And I know you already got it. And I want to let you know, personally that the fact that business has gotten a free rein at the airport, but your workers who make the airport run and make the airport go, aren't they they're trying to fight for their lives because medication costs, and we're not working right now. So we definitely need our healthcare. And you've been on Oprah and you've been up places and whatnot. And you talk about the people when you got black people right here in Atlanta this evening. You to step up to the plate and do what you should have been doing a long time ago. So you don't have Mom, I support you, and whatnot. You know, but that goes so far. We need your help. And we need you to stand up for what's right. And do the people of Atlanta proud and do what you need to do for Atlanta to help us out better. Because right now, it's not a good situation, but you're going to call it you're going to cause a lot of death by people not being able to afford their health care or afford their medicine. Thank you, James guard, our airport retail management."/>
        <s v="I am Patricia Floyd, president of Boulder Park area Neighborhood Association. I am urging each council member not to cut Any funds from the police department. This should not be done without further research. Do not cut any funds that have been earmarked for public safety."/>
        <s v="I conduct a lot of business in the city of Atlanta. And I was delighted when it was voted not to defend defu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
        <s v="I encouraging the council to please continue to fund the police department at full budget. I am not in favor of the defund the police at all. I think in the name of public safety, we need the police that we do have, if not more, so I favor funding the police. My name is Arnold dill 1304. bowler court, Northwest Atlanta. 30327. lived in the city for almost 50 years."/>
        <s v="I live in Atlanta and I want To express my opinion about the amendment that some of the council members want to add on to the bills. I think that we should continue on with the bills and get that settled. This is such an important thing for her police department. And adding on more to the village itself can only confuse people that would like to go for the hazards. To the point, if they may say, now I won't go. I just want to express my opinion. I hope that you will can continue on with what you come up with and do the best for the citizens. lanta Police Department. Thank you, guys. And I hope that you will show up by the way you go. Thank you."/>
        <s v="I was just calling to say that I think Dell should get rid of the mayor. for her to come out. say now that Enough is enough. Lou too little too late. Let it gone way too long now it's out of control. So yeah, young just need to get rid of. Thank you."/>
        <s v="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und the police with all the violence that is going on in the city of Atlanta. Goodbye."/>
        <s v="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u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u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
        <s v="I'm concerned about the mayor's proposal to fund the police. When right now the streets of Atlanta going crazy in a lot is protecting them in general just die. Yes, she hasn't come out and say anything about it. The residents of the area chemical because of the violence that is going around the area and yet she hasn't come out and say anything. And she's still pretending that this is peaceful protesters. Please do something about it major. She's not for the people to chose Voting has political agenda. Thank you."/>
        <s v="I'm David cannon. Elana resident and I work mostly in the city. I'm outraged at the mere thought of defunding the Atlanta Police Department every day. I see the news I see robberies carjackings, shootings, etc. Approximately 80 people have been shot in the city within the last month not by police. The actions of city leaders to include the Marin and da have been completely disgusting cowardice. The police department has already been beaten down for political gain. And now we have to discuss whether or not to defund them. You continually use the police in your political games. But for once we would like to see you truly support the police has support a safe environment. Even if you don't agree with current laws or policies, that doesn't mean these officers that are being persecuted, have done anything wrong. If you believe they need to be trained better or differently, that cost money. If you need new or better equipment that costs money. If you need more better personnel that cost money taken away from an organization that you want to perform underwears already in almost hospital environment is not the answer. Why do you think officers are leaving an alarming rate and other areas are hiring gladly hiring them. In most cases, those other jurists Hiring Our officers are already safer that ladder. If you're okay with this, if you think the funding that the police is the answer, then you obviously prioritize prioritize your political games ahead of the safety of the people on land. After that there will be no forgiveness. businesses and people will leave for a safer environment. And people like me will devote their time to making sure you are all voted out of office to be replaced by people who actually care about the safety of Atlanta."/>
        <s v="I'm in Atlanta resident. And I just felt very important to call in and just be heard on this issue. I feel as though there's a lot of divisive things going on right now. And what we really need to be doing is I'm just talking about defunding outright, is actually put things in place where officers, council members, the general public can come together and actually have meaningful dialogue, decided to try to defund the police and trying to hide away money in some secret account or separate account is all that's doing is taxing one half of the problem that while while we're trying to actually talk about doing this, how about we actually think about those reforms instead of just arguing about where money is placed. So please, bring us all together so we can all talk and all have our voices heard, so we can understand each other and everyone's position. Being a public servant, you're supposed to be neutral and detached. Let us all just be neutral and detached and coming together as one so we can make the city a better place. Thank you. Hi."/>
        <s v="I'm the name McBurney. I live in district three. I'm calling to say that I do support having the police examine their policies to see how they can reduce the zillion dubs and any predatory arrest practices. I don't know if withholding their next year's budget is the way to like you have to do to make them do that. But that is the only way to get them to examine themselves and I would support withholding that money until they make those examinations. Thank you."/>
        <s v="Is Michael Dell any citizen of Atlanta for the message to the city council imploring you to not remove funding from the police department at a time when we need to keep this?"/>
        <s v="It me calling to In this week, it is absolutely absurd that this is being discussed right now. With all of the shootings that are going on in Atlanta, our mayor, our da is well, they have done nothing. And yet we are trying to put police officers out there and ask them to defend citizens and protect citizens. Among mass shooters, we're shooting every single night, no control, and they're unable to do anything. And yet we're discussing the funding week and routing money towards other programs. Give me a break. That's what the rhetoric from all of the elected officials have something must be done and actually do something that makes sense not be funding the police. Thank you."/>
        <s v="It was Chris Mello. I live at 1542 Park Road, Southeast Atlanta, Georgia 30315. I want to call in Just leave a comment about the recent police budgets vote at 187 forward with it and the efforts to defund the police. So I've lived in Atlanta for 15 years now, downtown for 1010 years of that. Absolutely. I'm opposed to defunding of the police, I understand to make some changes. I understand that we need to focus on community policing. And I understand that there are inequities in the system. But the way to solve these, in my opinion is with better and more consistent training, and not by giving less resources to the police. So I think we should be looking at all options in terms of which types of calls need which types of support, how the police can support those in a leading role, how police can support those in the supporting role. Making sure police are getting trained on de escalation and training that is happening on an ongoing, consistent basis, probably 20 25% of the time, but I don't think any of that equals defunding the police. If you have any questions or if there's any additional any additional information I can provide or opinion I Provide please feel free to call me. Again. My name is Chris Melo. 404354019 for thanks."/>
        <s v="it. This is Jason Thomas. I work and live in the city of Atlanta. And this is directed towards the seventh we're trying to reduce the size of law enforcement to reduce their budget. Number one I'm in support of the eight are standing in defense of law enforcement and public safety. But AJC did an article. It says the exchange was surreal assign that the wheels may be falling off Public Safety and Atlanta. Fittingly, it happened Monday during the city council Public Safety Committee hearing as public members as council members and interim police chief Rodney Bryant are grappling with the unrest plaguing the city council member Antonio Brown who represents the district and also was trying to defund the police. Just he lives with his with his areas just west of downtown was grappling with getting ready to speak in a virtual meeting. When he told the chief I was just notified there was a young man who was shot and killed at 377 West Chester Boulevard. Can you get a unit out there? He's been on the ground and there's no police who have come yet. He's dead already. He's on the ground and the residents have put a cheat over him and the police will still haven't arrived. It sounds like Afghanistan. Can you please come and pick up the body. But there's more on June 13 and angry protester milled around the South Atlanta Wendy's The day after Rashad Brooks was shot in the parking lot by cop and an hours before the restaurant was burned down. There was a while shootout in the Edgewood neighborhood in East Atlanta. Five people were wounded and two were killed. Residents responded hearing perhaps 40 gunshots. Earlier this month the owner of a bar in the popular Edgewood Avenue nightlife district posted a photo online of the business's windows smashed by bullets. They said they left they felt unsafe and were closing their business until the city gets there. We need to defend our law enforcement we need to support them. We don't need to defund them. We need to increase the amount of money that we put into investing in them. The funding is going to get us more violent crime, reduce our tax base, lower our property values."/>
        <s v="James Richter. Ric HDR. I live in district eight. I'm calling regarding the amendment to the fund police. I want to say that I think we should not defund. I think that I support the council members who have already stood in support of our law enforcement. I think if we do make changes, it needs to be very well thought out as opposed to a quick reaction. I think that our police are honorable and provide safety. And that safety provides not only an environment that I want to live in, but also improves our property values and provides for businesses. And anything that we do to defund the police and to order them not to do their jobs is short sighted and a bad choice. Thank you."/>
        <s v="Janet, how again, I have been nearly a lifetime citizen of Buckhead in Atlanta, Georgia. And I'm very distressed that the city is planning on defunding of police. I am nearly 65 years old and desperately need to be protected. Not just left out to dry. Please rethink this."/>
        <s v="Jason McBride. So as I understand it, we got some council members attempting to defund the Atlanta police department. I cannot begin to describe how stupid that is. So I'll say like, Oh, go on out. And that's a horrible bad vision. The only thing I can surmise is that we get some people there that are thinking a little bit extra off the top and what they're supposed to be. I know how this game is played. I don't appreciate you frank with the lives and the safety of the citizens of Atlanta at risk, because you guys want to play politics. I don't know if you know this, but the silent majority will blow you out. not happy with this. You guys want to play politics is going to end bad for you on election day. That is by no means a threat. That means that my vote will go to someone else. And the people that I knows both will go to someone, someone else. Stop playing politics, do your job and serve the people of Atlanta like you're supposed to."/>
        <s v="Jason traveling. I lived in work in Atlanta. I think it is crazy to defund the police. Sometimes my neighborhood sounds like a warzone with the guns being shot off. We may need more funding for more police, not less. Please stand your ground and do not give into the naive, misguided and inexperienced proposal of Councilman Brown. Thank you for your service and have a safe day."/>
        <s v="Jeanette Davis, I do not feel that it would be beneficial to the city of Atlanta to cut funding To APD although there has been quite a lot of stuff going on with the police department, and I'm certain policemen, you know, one bad apple doesn't have a whole bunch, maybe better training, finding different ways to root out the bad apples, but steady, securely gleefully, there's still criminals here. There's there still criminal work going on. We need a strong presence in this data. You do not want bad elements coming in here and taking over right now we're very vulnerable, and we need to stand strong with each other. So please do not cut the funding to the APB. If anything, you should increase it. We make more policemen on the streets and in our communities and in our businesses so that we can see and feel safe. Thank you."/>
        <s v="Jenna, Michael Lewis, not a police department, either. I just like to say I retired last week and I think it would be a travesty to deep on the police department funding. We have a lot of hard work in offices, you got a lot of millennials, they a lot of them did something I wouldn't have done sit down because I think you'd go, oh speaks to an oath to the citizens of a Nana, not the mayor of achieve or de Howard. So I'll just leave that at that. But you've been in the police, you got a lot of hard working young officers that aren't making what their counterparts in other city across the US are making. What you're doing is writing a check that poor people in zone one, three, and four will have to cash at your bus, the upper end of cascade and right parts of zone four, zone five, zone two, they're going to be taking care of like they always do to get the majority of people when they come they go to zone two, zone five, zone six, they're always fully staffed zone one is always understaffed. Now you're not going to pay people and expect them to perform to the same level. It's not going to happen instead of some of these calculations. People should get out on the forefront and say, hey, look, we support y'all. Let's just let it play out in court. But you didn't do that. Some of y'all went behind tried to deep on something that you'd already Okay, which makes it retaliatory. You're gonna make it so officers don't think they're being backed. There's a lot of liabilities. officers were let go without any due process. What do you think that's going to do to the officers? What would they do if I just came in all of a sudden, the Hey, happy all have gone out and you didn't have nothing you followed? Everything you're supposed to do? that's going to cause a backlash and all the people are going to suffer for a lot of people 911 calls are going to be answered. People go out and being proactive won't happen. Don't do it."/>
        <s v="Job Hogan. I'm a lifetime resident of Atlanta. I grew up here I'm 71 years old. Understand there's going to be another vote on defunding the police department it just I just shudder to think of the idea that that's even on the table to defund that would be a huge mistake."/>
        <s v="Johnnie Mae Sam I'm calling to said that I want to, to support funding of the police of the Atlanta police officers. Again, I want to call to say that we should fund the police officers of Atlanta. Thank you."/>
        <s v="Kansa Watson we need to get Mayor bottoms gone. I know she's an elected official but she needs to be gone and we need to make sure that the police are taking Kara, we need to drop charges on the officers. And y'all are running this city into the ground. Thank you."/>
        <s v="Kayleigh Me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
        <s v="Laney Siname. Secoriea Turner was only eight years old and she was playing in her backyard as your thugs that you are trying to say don't need the police murdered her. They murdered her. Her dash should be proof that defunding The police is not the answer. She deserves to live. Doesn't her life matter? All lives matter. Yes, Black lives matter. White lives matter. Asian life matters. Mexican lives matter. Her life mattered. say her name again to court aterna as you try to defund the police, the Armageddon might be upon you but it is not upon us. Her name matters to court Turner, eight years old, died July 4. because there weren't enough police because your police were busy dealing with your riots that you are allowing to happen to Secoriea Turner say her name. Don't defund. The police say her name Secorie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und the police. Do not defund the police."/>
        <s v="Let's play low, please support the police. Do not defund them. We enjoy going to Atlanta as a family and as of right now, we are not going to Atlanta. Please support your policemen. Thank you."/>
        <s v="Limit betting for drone and it is my concern that the council wants to fund the police department. I am completely against that. I don't think that's the right path and idea Atlanta should take. It's extremely concerning. We need police. We need the department here to protect us and that's what we're here for. I think it's absurd that the council is willing to risk our safety, too. follow a trend that is ultimately going to be dangerous for committees everywhere and completely against the council and its members to support any idea to abolish or deform the police department. Thank you."/>
        <s v="Lisa Lovejoy calling about your defund the police movement. If you defund the police, then I will not visit your city and tour your Alliance Theater, your Botanical Garden, your Centennial Olympic Park, your Chattahoochee River, your Georgia Aquarium, the National History in Fernbank, Legoland, and the MLK historic site, or Six Flags in Atlanta, or the World of Coca-Cola. I will not feel safe at visiting your city. I will not feel safe driving on your street, and I will not feel safe as a tourist. Please do not defund the police. Your entire community will suffer. The murder rate is already going up and climbing. You cannot defund. Please do not defund the police. Do not defund the police. Think about your industries. Think about your citizens. Think about your business owners. Do not fund the police. Do not defund the police. Do not defund the police. You cannot do this to your citizens. You cannot do this to us. We will never come to visit Atlanta. I already don't feel safe driving through your town. Just in passing. Do not defund the police. Do not defund the police. This is anarchy. This isn't Marxist. This is terrible. You cannot defund the police. You cannot defund the police. Your city councilman, Mr. Rayshard Brooks bill, he is out of order. He is out of line. It is the city's responsability to provide the for the safety and the welfare. And when you defund the police, you're taking away their civil liberties. This cannot happen."/>
        <s v="Maria Chandler, I'm a resident of Atlanta and calling to urge the council to support the police and not to defund our police to back the blue. We can I believe you can fix the abuses that may be within the police department. By defunding the police. You are really changing Atlanta interested he like Detroit, not the beautiful, wonderful city that it is. We need to keep Working hard to continue to make everything good in our city. So please back the police. Thank you"/>
        <s v="Mark Dodson do DSO in Peachtree hills in Atlanta for 31 years. Do not be fun to eat glace. I mean, what can be more ridiculous crime murders are up 84% crimes up. And you're looking at the funding the police whose morale is in the pits now. 60 applications from the Atlanta police departments are already in Cobb County, we've had over 20 something resigned, and you're gonna defund them. You do that at the risk the safety of your citizens. So act responsibly, don't get caught up in the political climate. do what's right do not fund the police. Thank you."/>
        <s v="Mark Lancaster, I support all law enforcement officers that put their lives on line every day. Thank you."/>
        <s v="Marlo column of column properties. Please do not defund the police department. Thank you."/>
        <s v="Martha holder, do not defund the police. We need law and order in our city."/>
        <s v="Matthew woods, calling about any votes that's going on with the place right now. strong opposition to defunding the police. I'm open to speaking through all the issues and adjusting things. However I really would like you know our communities to be taken care of and safe and truly believe bullies have a big say in whether we are safe or not. So, please like to not be funded. I'm actually would like more funding there and or more training or whatever it takes. But having no poisoning is not the answer. Thank you."/>
        <s v="Michelle Rocher and I'm calling in reference to the funding of the police of Atlanta and I'm outraged. I have I live in Atlanta 35 years. And I have never experienced such disrespect for the police and how they're being treated currently by being fired and put under the microscope. I agree with there was an issue but that doesn't cause this kind of behavior to be accepted. Me and many others are very outraged at this pouring of disrespect to the blues. Their lives do matter as well. And I feel that the Atlanta mayor, she is doing a horrible job of standing up and backing our police officers. And for that reason, she needs to step down."/>
        <s v="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unding the police will decrease public safety, decrease property values, Chase businesses out of the city and dramatically decrease the tax base. Thank you."/>
        <s v="my mama's boy, our cable and a half for eight kilometers. I've been there for three years. To move health care insurance to move the $600 for unemployment is not there a lot of film that will go hungry? Some people will not be able to feed a family. Some family will not be able to pay their rent. Keyshia Matt, Keisha Lance bottom we know you have the power to help us because the city of America has given millions of dollars to rent Relief Act directly and up to the other companies of airports. We invite you to come come stay with us. For Atlanta workers on July 18. At on brown Thank you have a voice."/>
        <s v="My message My name is Fred Simmons. I do live in Atlanta and have lived here for a while and I'm calling regret During the matter of police funding, I appreciate your interest in my opinion. And thank you for listening. I'm pleased that you did not defu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
        <s v="My name is Alex Cruz. I live in Peachtree hills, Buckhead. I'm calling to ask Not to amend or change or take away any funding from the APD. Right now we are seeing games taking over neighborhoods, innocent kids are dying because there's lawlessness. Think about this, please, that if this happens, the APD nobody wants to work with the APD. There will be somebody that tries to take control. And these people are most likely going to be gangs. And they only run by one set of rules. And it's not the rules that are fair for everybody living in this city, especially the taxpayers. So I ask you, please to think twice about doing anything or cutting any funding to the APD. Our lives are in balance here. Or we will leave people will leave this city. Thank you."/>
        <s v="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u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unding the police is not a solution to those problems. It's simply a reaction. My number is 77084162242. If you'd like to go"/>
        <s v="My name is Alison Dixon, and I'm calling to encourage you emphatically not to vote to defund our Atlanta police. I work for a major employee, employer in the city of Atlanta. I spend much of my time in the city of Atlanta and my resources, my money, and I implore you to vote in support of fully funding. brave men and women of the Atlanta police department. They are understaffed. They need your support. They have no leadership. And I do not see how if you vote to defund the Atlanta police, how you will attract the world class police chief and leader that we so desperately need to see us into the future as a residential community of a arts and culture community as a business community where again, I choose to spend my time and my resources in the city of Atlanta. And I want to do so safely. You are seeing the results of the leadership void in the Atlanta police department. You are seeing the skyrocketing murder and crime rates the shootings are unprecedented for this time period. Please do not vote to defund the Atlanta police. They need your investment in training and recruiting. We need the best and the brightest. To see us into our beautiful future, do not vote to defund the police. Thank you so much for listening."/>
        <s v="My name is Allison Ellen's I live in Georgia. I've lived in Atlanta, Georgia all my life. I back the police are 100% the two that are there. Don't be bullied by the eight. It's not fair. It's not fair. take back our country. Get your backbone back. Trump 2020. Stand up for Atlanta. Stand up for who's protected you guys. It's not fair. You're leaving them hanging. You're leaving Damn hanging back the blue. They don't get paid near what they deserve, nor do they get the respect they deserve. And I'm sick and tired of hearing about Black Lives Matter. All lives matter and especially cops Lives Matter. Thank you. My phone number is 770-710-2224 Come on council members, the ones that got it right, stand up to the ones that don't stand for something or you'll fall for anything. God bless you and have a great day. And I'm proud to be an American that Donald Trump runs and Jesus Christ. Thank you. Please get a backbone and fund the police cars when they come for your kids and your family. You're going to be calling the police. Thank you. Have a nice day."/>
        <s v="My name is Allison Hearn. I am calling to leave this comment regarding the vote to defu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
        <s v="My name is Andrea Edwards and I stand against women that play My city, temporary statistics do not support that there has been an increase in unjustified quantities, and particularly not in the African American community fighting criminal students database of police shootings in 2019. The vast majority of us killed were armed. And there were more suspects than Boston suspects code 371 versus 236. Last year, there were four spaces in which unarmed African Americans may be shot by the police. And in fact, in most cases, the police was attached prior to the studio. This is a small number in a country of 325 million people. In fact, the birthplace shooting is dropping in 2015 on black Americans, 32 white Americans were killed by the police. That must be doing something right. The last last, the last year was the safest for an armed suspect of white of all resist. The Washington service began tracking police shootings at the same time, this country has remained a dangerous place for officers. 48 police officers were killed last year. That's more than the number of justice killed at all races, not to mention the number of police have been killed or injured during the recent protests. to support our police in Atlanta not defunding them. I support BDS questioning and increasing funding by the influence cameras. We need more police force out on our streets to finding a place for increased violent crime as we are already seeing. Atlanta is a city of all been privately eventful of culture and tourists destructions increasing lack of opportunity to be a detriment to our city. I support the council members voting against the funding the police and I support city employees in a police department and extremely grateful for police putting their lives at risk."/>
        <s v="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unding the police. It will hurt our city. It will lower tourism people are already afraid to come and visit here. property values will decrease which means fewer property taxes will be paid. It's an all around terrible idea. Please vote against defunding the police. Thank you"/>
        <s v="My name is Andrew Craig and I support the police. And I do not want to defund anything and if anything, we ought to increase funding for police. Thank you."/>
        <s v="My name is Anita German. nwsl, Rn, retired Emory nurse of 30 years and former Virginia Highland homeowner for 20 years. I stand with law enforcement and the eight council members who are fighting the battle to keep Atlanta safe. I am appalled that Mayor Keisha Lance bottoms has not supported APD and has demonstrated poor leadership for the city of Atlanta. If the police are defunded and remain unsupported, I will no longer feel safe on Atlanta city streets. I will take all my medical, dental, social and entertainment dollars to other areas of the state where the police are respected and supported. Thank you."/>
        <s v="My name is Anne Carson. I am a lifelong resident of Atlanta and have always lived in the city limits I vigorously oppose the thought of defunding the police. And I'm shocked that our city council would even consider such a dangerous move for our wonderful city. Please, we consider this terrible idea and keep us protected as we move forward to cure the ills that are claiming our city at this time. Thank you very much."/>
        <s v="My name is Brenda Fritz, and I'm calling in response to the defunding of the police department. And my boat is not to defund, the police department we need the police in order to maintain some sense of order in this city. So please do not defund the police department. I am in support of the police department and wish that my vote would be heard and counted as I am saying Do not defund the police department. Thank you."/>
        <s v="My name is Brianne Browning, and I urge you council members do not defund Atlanta police. Please do not defund the police. We need them. We need the people to govern and keep us safe. If you de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
        <s v="My name is Brianne Coons and I'm very concerned about the violence that's going on in the city of Atlanta, including the protests that was done in Stone Mountain last yesterday. That was armed. I do hope that you We'll do something to try to take and say tech care and save our city. Thank you."/>
        <s v="My name is Carrie metal. And I'm begging you please do not D fund the police department. We need each and every one of them. Actually, we need more of them. We need them fully armed and be able to handle anything, things are getting worse. And if you defund them and take their arms, things are going to get Worse, do not give in to street thugs. Please support the police department completely 100% do not defund the police department. You can just forget about it and it won't be printed in the paper. Nothing. Forget these thugs respond with force full force and let the police do their job or they can take your constitutional rights and act as a police officer. And they will and they should I will support this. Do not defund them. I beg you. I demand full please."/>
        <s v="My name is Celia. Bye and I'm arrest Didn't have South river guard.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
        <s v="My name is Chris Steam and Tao ski. And I'm asking you, I'm begging you do not defu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und them. Many citizens, just about every citizen systems bugs wants you to defund for socialism. Can't you see that? Go to Dennis volio. If you want socialism, or Cuba or China, a world is coming as bastards are from Don't forget my language. Don't please do not defund the police department. Please. Actually I'm demanding it."/>
        <s v="my name is Clark and I am calling to talk about the council meeting today with these ridiculous amendments. Every single council member especially after the violent weekend and and Atlanta needs to step up and support the police in every single way possible. Decent Atlantans are, cannot leave their home. Yeah, they're afraid to you can't do anything in this town anymore. At least start with the City Council. We can't do anything about the mayor and the governor except make our call But it's got to start with a council. You know, I am begging you protect the city and the way you can do that is to support the police."/>
        <s v="My name is Connie Shannon. And I've lived in Georgia my whole entire life. I'm 61 years old. And I think it's just crazy. If anybody's thinking about defu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
        <s v="My name is Craig Cronin Berger. And my wife is Liz Cronenberg. We live in the fifth district in the Morningside area. I'm calling in regards to the potential discussions around defunding the Atlanta police department and I wanted to state that we are against the idea of defu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
        <s v="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und our police departments, but more increase the funding for our police departments to protect us law abiding citizens around the Atlanta area and in Georgia. Thank you very much. for allowing me to speak, God bless."/>
        <s v="My name is David Burke. I'm calling in reference to defunding the police. Why are we defunding the police? We need the police. Why don't we do something even better and defund the city council which is over waited? Why do we have 15 council members and one council president does Absolutely nothing except referee meeting. Why do we have three at large posts? How come other cities the same size? For example sacramento california only has seven council people. And we have 16 total. Why are we have such an inflated budget with these council members? it it's very annoying to spend all that money to get nothing. I mean, think it highway looks like bank at highway over the last 30 years and I've lived here. It's like a warzone. The rest of the rest of bank and highway and Joseph Lowery and English Avenue and candidates, they're still sell heroin 40 years down the road. I mean, why, why are we paying council members? Nothing's getting done. The major achievement over there has been the bridge that goes over North Side drag from North Side drag to Mercedes Benz. You call that a 15 or $16 million cheap when I call that garbage? Thank you."/>
        <s v="My name is David German. So my wife my wife and I are recently retired and our 70s until two years ago, we lived in a beautiful home in Virginia Highlands, very near Piedmont Park. We now live just outside the city of Chicago and enjoy the food and the dining at the Atlanta city council radicals succeed in their ridiculous idea to defund APD We will immediately change our habits or begin spending our entertainment dollars on something but many flourishing venues outside the city of Atlanta, can no longer get my two high tax dollars for real estate. As a result of my move, make this mistake and you will see my entertainment money and sales tax dollars being spent in my own neighborhood. Thank you very much."/>
        <s v="My name is David Halpern, and I moved to Atlanta some years ago from Cleveland, Ohio. I came here because I liked what Atlanta was building towards the Now Atlanta is at a crossroads like Cleveland was when I left. Violent crime is on the rise with more shootings and murders every day. And from what I can tell it to start in the same way Cleveland did by the lack of policing the streets, which was brought on by cutting the police. I would ask all council members to listen to if they haven't already the remarks given by Reverend Daryl Scott when he testified before the congressional hearings about police reform in America. His thoughts resonated strongly with me and I hope they will be met by all of you with understanding at the City Council truly believes that the funding the police is the best option and I challenged the mayor and all public figures to give up their police protection. He tips go out to the streets plagued by gang violence, talk with the criminal elements that are there on a regular basis. But you have to do this without all the police protection. I say this because you can't stop funding the police for the taxpayers, but keep your own police protection as a safety net. That is extremely hypocritical and will not gone unnoticed by the voters. But I don't believe it'll come to this. I believe the right thing will be done. I love this. I never want to move but I will if things aren't properly handled. I need y'all to please send a strong message of safety for all Atlanta. Please continue to fund the police department make knowledgeable and factual decisions for change and invite officers from the frontlines to the meeting to discuss real reforms that will actually work within the community. Emotional one sided reform decisions made without factual research and based on mob rule will never work and ultimately the chaos in the streets which we are already witnessing. We cannot leave the police out of the discussion because the police will never feel competent in performing their duties. We need the police and they need us for the community. We need the police and they need us for the community to grow and prosper. Please keep Atlanta safe and keep funding the police before the problems we have get out of hand. Thank you."/>
        <s v="My name is Drew. I'm a resident of Atlanta. I stand with law enforcement and the eight council members who are fighting the battle to keep our city safe."/>
        <s v="My name is Emily Allen, and I support the police department and all emergency personnel. Thank you."/>
        <s v="My name is Eric shum well, or a 4434185 foreigners myself. We live in the suburbs. But we historically have enjoyed going into Midtown and downtown. And we also put on two huge, huge two rather large conferences a year hand in Atlanta. We don't go anywhere else. However, if you didn't fund the police, we won't be coming there to spend money on food and shopping or change sites. And we'll have to take her conferences elsewhere. Probably Cobb County. So all right. You know, the murder rate has quadrupled in the last three weeks. What's up with that?"/>
        <s v="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ke defunding the police will decrease public safety. Thank you very much."/>
        <s v="My name is Evelyn shields. I live and work in the city of Atlanta. And I want to say that the finding the police will be the most counterproductive as the city council can do for the CD as well as the surrounding areas as well as the black population. Defundng the police will take away this disease which will harm jobs which will hurt livelihoods. Even for the police officer that you that want to be fun, it will hurt them as well. With no law enforcement, there will be no structure. Crime is already high in the city and crime will only continue to go up once there is a public display of the funding the police campaign, the funding the police is not what we should do. Instead, we should require better training for officers more community policing, more black and brown officers that want to do the right thing. So do not be found the police"/>
        <s v="My name is Gary Hart and I've been a resident of the city of Atlanta for over 20 years and I beg you please do not pick on the place. In my opinion they have done a great job they are vitally needed in our city. And I encourage you do not please please do not defund the place we need them specially at this point in time. Thank you for your consideration."/>
        <s v="My name is Gayle McLean and I did not believe you may be found the police department Once separation you try to control what happens in Atlanta as it is now what is going to help you better be when there's not the cops of job. You take counsel people may get your shit get a Bentley don't have it together ever need to get rid of your mayor. Goodbye. Oh, oh. Oh"/>
        <s v="my name is Greg crier. I'm a city resident of the city of Atlanta. This message is to the city members, city council members and especially Antonio Brown, and Dickens in any of those that are calling for the defunding of our Atlanta police department. I want you to please know one thing, when I'm sure that you've read this through your education and experience No vacuum goes unfilled if you defund or marginalize our police enforcement, without any question, there will be somebody somewhere to fill that vacuum and it will be criminal forces. Every society worldwide throughout history has a very small but devastating criminal element. That's nothing to do with race, religion or political ideology. Do not marginalize our police in any way. We need to protect our citizens. And if you don't, there'll be people like myself, who will just pick up and leave Atlanta. We are taxpayers we pay over $30,000 a year in taxes to the city into the Fulton County. So I am telling you don't mess with our police department. protection is vital for any civilized community. And when you take that away and there's not going to be any temporary rental cops or computer Workers are social workers that will be able to do the job of a professionally organized police force. You may want to retrain and develop the police in better ways, but by no means do you defund them. If you do, you will be watching the beginning of your city's demise. It'll take a little time. But it won't take five to 10 years. You will lose tax base, you will be losing good, taxpaying citizens and when you lose those people that can afford to move, you're going to have a worse situation on your hands and you can ever dream of. You'll end up ultimately with a South Chicago, please."/>
        <s v="My name is Haley Flynn. I've lived in Georgia my entire life, not far from Atlanta. I am completely against the funding of the police. Again, I oppose the defunding of the Atlanta police department."/>
        <s v="My name is Hilary Gault. I am a resident of Atlanta, Georgia living in zone two currently. I want to thank you all so much for your serious considerations and for asking for public feedback. I think that we're treading on some very, very dangerous lines that I really want to make sure you guys are considering the potential unintended consequences. I am very concerned about the lack of respect that I am seeing across the board. That includes amongst my white wealthy neighbors, and my concern is that by defunding the police, you've put people in a position where they're going to be hiring more private security, they're going to be more likely to arm themselves and consider vigilante justice. Their means and I fear that this city is going to end up really big trouble unless we maintain law and order through our systems and the funding that system right now I understand we've already lost 35 police officers have called 911 I love 911 I want 911 to be available when there is a problem because my personal protection is not something I planned on undertaking and it's certainly not something that I am funding right now. Um, I we've got problems. Yes, we need to solve them. Yes. But making an emotional rash decision without considering unintended consequences. is doing Atlanta. Black residents are any favor. I want to see my neighbors starting to shoot when they shouldn't shoot. Thank you."/>
        <s v="My name is Holly Sims. I'm a fifth generation resident of Atlanta. I'm calling to leave a message to say that I stand with law enforcement and behind the eight council members who are fighting daily to try to keep the city state. defunding police is only going to increase violent crime. I have had three murders adjacent to my neighborhood in garden hills, which is also one block from a school we have numerous constant Car break ins. Our homes are broken into constantly and the final straw for me personally, was my son mugged and beaten over the head for his iPhone simply for standing on Piedmont. Do you know that if the city does not get a handle on the crime, your tax base is going to go away because our property values are declining, and every single moment, so please stand with the residents of Atlanta, not the people outside of the city, stand with us who live here who are tired who are fed up and want things to change. Thank you for those who have voted not to defund them."/>
        <s v="My name is Jason Smith. I am a voter and a resident in district nine. And I wanted to leave a comment about the proposal that you're gonna be voting on which is the defunding of police which is absolutely insane. I fully support the police as you should. If anything, we need more police. What you were seeing on social media is not repeat not what I am talking to all my neighbors about. People are worried about this. People are watching and people want the police and they want The police fully funded. Thank you."/>
        <s v="My name is Jeanie editor. And I would like to say I suppose, support the men and women go out there every day and risk their lives. This is crazy. Why Would you even consider gift? Why don't we just defund your job. God bless you all and God Bless America. Thank you."/>
        <s v="My name is Jennifer black. I'm a lifelong learner. lanson I'm calling about the vote next Monday to defund the police department. And I want to strongly discourage you from voting to defund the police department. I'm concerned about public safety. I'm concerned about my property values. I am concerned about people leaving the city of Atlanta while our taxes continue to go up. I find all of this completely unacceptable. All this going on in our city and we're thinking about defunding the police department. I'm going to ask all of you council members that voted to defund it to strongly reconsider your vote and be concerned about all citizens, not just the one to nated in the news recently, thank you very much."/>
        <s v="My name is Jennifer credit. Go. I'm a longtime resident just south of Atlanta and heard that there's a meeting coming up where defunding The police will be discussed. My heart is broken for the place that our country in our city has come to an end. And no defu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
        <s v="My name is Jeremy Peters. This is in reference to the city council meeting Monday, the sixth of July. In reference to the funding the police, I would just like to state first, that I am a 30 year low enforcement officer. before me, my father worked 22 years for the Atlanta Police Department transferred and helped form the original Fulton County Police Department. And I just want you to really think about what you're doing. defunding the police, I can't even fathom that. With the words coming out of my own mouth. I understand that there are issues but I believe those issues most of those issues can be fixed administrative, like, not taken away from already underpaid law enforcement officers and police departments. social programs, yes, they're great. I've seen in my 30 year career that they only partially work. If you want to enact more social programs, you're looking at years for those to take effect. Who's gonna handle the chaos until those social programs work? or start working? This is a decision that can't be made in a month it can't be made in two months. Take a really deep dive into the social programs that are there now. Look at the statistics. See that they're not doing what will a year decision. Thank you for listening."/>
        <s v="My name is Jerry Reinhardt."/>
        <s v="My name is Jessica cash and I am calling to voice my opinion about the funding the place or abolishing the police. That is not a good idea. Many people who are in need of officers who need someone to be there not only when you take that away you also take away like your first responders because if they don't go the other ones don't go. You have to have all of it. Maybe come up with a better solution to work with the ones who are against police and try to find a common ground but abolishing them would absolutely destroy your city. You can't do that. And I completely and wholeheartedly support in fact my blue family Thank you Have a good night, Jews,"/>
        <s v="My name is john Pope. And I've got to say the idea of defunding the Atlanta police department is absolutely insane. Two things will happen. Crime will spike as it has done in the other cities where the same thing is done. But more importantly, do you really think we'll be able to recruit good young officers to come to the Atlanta police department? I don't think so. Secondarily, I know for an absolute back, we've already lost officers to the surrounding police districts who will benefit from this absolutely stupid idea of defunding the police department. I would respectfully ask that you look to the ones that voted for the funding, reconsider their boats and realize what an idiotic thing they're doing. Also, I will absolutely assure you that my representative, if they do both, they find the place whoever and I'm sure there will be somebody that will run against them based on this as a platform I will absolutely financially support them. Thank you very much."/>
        <s v="My name is john Wallace. I think defunding The police is a terrible idea. I think the it will weaken the public security, and it can only cause problems in the long run. Just want to call and said the idea of defunding The place is just a terrible, terrible idea. Thank you."/>
        <s v="My name is john Walter, I would likely strongly recommend to the council, but they do not defund or reduce the budget of the Atlanta police force. Thanks for your consideration. JOHN Walton."/>
        <s v="My name is Joseph. I'm in favor of defunding the police department."/>
        <s v="My name is Judas mo n mo e n I'm a constituent any effort to defund the Atlanta police will result in the death of more black people within our community. So if you really care about Black Lives Matter, you will make sure that our police are effective and community oriented spend your money and programs that make our police more integrated into our communities but do not defund our police or there will be widespread violence and our black communities will be hurt the most. Thank you. Bye."/>
        <s v="My name is Karen has done I'm calling as a concerned citizen of the city of Atlanta, where I've lived for almost five decades. And I'm very concerned about the possibility of defunding our police department. And I am calling to voice my opinion about that. I would hope that you would highly reconsider and not fund not defund the police department. I know there's many council members that are leaning that way. Ridiculous, stupid and apps salutely unbelievable. Thank you."/>
        <s v="My name is Kevin Watson. I'm calling to demand that council member Carla Smith vote yes on the Rayshard Brooks bill, which will hold some of the police budget and reserve twins The city does its job to reimagine our police department. Thank you."/>
        <s v="My name is Kimberly saben Yato and I'm calling on behalf of my community who deeply oppose the resolution 20 dash r dash 4068, also known as the Rayshard Brooks bill. Councilman Antonio Brown is clearly irresponsible from proposing this bill and supporting it, and the community does not support the funding, please. Thank you."/>
        <s v="My name is Linda Dyer. I'm calling to request that you do not vote to defund the police department. If anything, vote to fund them more so. Thank you for your time."/>
        <s v="My name is Linda glass. And I'm calling to ask you to beg you to please please please do not defund the Atlanta police. Please do not vote for Bill 4068 they Rayshard Brooks bill. I'm begging you save Atlanta this craziness has to stop and D funding the Atlanta police is not the answer. To the problems. Please, please consider not passing this bill. Thank you."/>
        <s v="My name is Lisa knock. I live at 250 far road in the city of Atlanta. And I'm highly concerned with the safety inside the city limit. We need more money for more police and better education as the police. Not the funding of the police. Please keep the safety of all citizens in mind. Thank you so much."/>
        <s v="My name is Lisa Martin, and I am calling on all of the government to defund Antonio Brown, as well as all of the members of Black Lives Matter and Antifa that are killing our innocent families. And I'm white."/>
        <s v="My name is Lisa Sullivan. My husband and I have lived in Atlanta our whole lives. And we are totally against defunding the police. It is this city has gone crazy. It is not what it ever was. And I'm scared. It's never going to be what it was, again, with the violence and and the police not being supported by the mayor. It's awful."/>
        <s v="My name is little detail. The column to close the two do not cut the city budget for the police department. Thank you very much."/>
        <s v="My name is Mandy Slaton. And although I'm not a citizen of Atlanta, my family frequently visit there for entertainment purposes or just to introduce my children to the culture in Atlanta. And if the police department is defunded there we will no longer be visiting. I do support the men and women who protect that city and help me to feel calm. trouble getting into that city. I just wanted to let you know my opinion. Thank you."/>
        <s v="My name is Marie Edwards, and I support the council members to support our law enforcement. Please do not defu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
        <s v="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ds not less. And people that are interested in destroying our country should not be in our government at all. If they want to help build our country is one thing to destroy it Another one, and Atlanta needs to remove these people immediately, including this gentleman. Thank you."/>
        <s v="My name is Martha shepherd. I live in Vidalia, Georgia. But I have a daughter and a precious family who lives in Atlanta in Fulton County. And I am very disturbed that she would even consider the fact that you would defund the police, the police In the city, you would have blood on your hands of thousands and thousands of people that need your help. And you and then you're just ignoring them because you don't have the manpower. In fact, you don't have the manpower now. We know that because some little hoodlums several years ago, were in my daughter's neighborhood and they were caught on their video running through their yard. They had broken into a car look like they were getting ready to break into my husband, my son in law's car. And the police said they couldn't respond to that kind of misdemeanor that they had too many other important calls to answer. So you need to think long and hard and pray about your decision and consider the the people have Your Community before you make such a dire, reckless decision to defund your police. I know it's been a hard time in Atlanta. But even considering this would even make it more much more dangerous and out of control. In fact, I don't think you're doing enough. Thank you very much for your consideration."/>
        <s v="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und the police. Please study this issue. I'm a big supporter of the Atlanta police athletic League, which is the community policing program every"/>
        <s v="My name is Maura. slash men don't do happily that you can or should defund the police. Everything will go crazy. And I think that there needs to be changes made and more trained different areas and there are different ways to approach things but not just an outright decent place. I think that's just crazy. That's my opinion. I really hope you do not defund the police. Thank you."/>
        <s v="My name is Michael McBride. I'm calling in reference to your defund the APD. That is a bad idea. One, both know when you defund the police, you're going to have truckers who are not going to come into the area below. Your large stores that don't get alerted and not go back up. The local will not have a place to go to shop. That is my feelings on this new taper. You're going to skyrocket your crime. Have a good day."/>
        <s v="My name is Mitzi Lau. I am a 30 As a 30 year resident of Atlanta, and Stanford Law Enforcement and eight council members who are fighting the battle to keep our city safe. I do not want the city of Atlanta and the City Council to vote to defund police. It will only increase violent crime as we've already seen. It will decrease every family's safety in our city or decrease our property values caused businesses to leave and reduce your overall tax base. We need to keep the police in force and we need to back them up and protect them because they are the ones that protect us in the end. So please, do not defund the police department. It would be absurd and it it will cost the city invaluable resources. So again, please do not defund the police. And again, my name is Mitzi Lau and a 30 year resident of city of La Thank you."/>
        <s v="My name is Molly Weddington, and I live in district eight And I am highly against a funding the police. I think that they should have extensive studies and thoughtful discussion before any such decision should ever be made. And also I feel that doing so could potentially decrease public safety, decrease property value chase business of the City of Sydney and dramatically, potentially decrease the tax base. I trust that you will take this into consideration. And, again, I am very much against defunding the police. Thank you very much."/>
        <s v="My name is Nancy Drummond. I have lived in the city of Atlanta for three Yours. Not too long after I moved into the city limits, I was attacked in my driveway by what we think was a gang member who was trying to steal my car. It's a wonder they didn't kill me. And so the police were responsive. But of course, no one was ever found. I do not understand why we think we should defund the police. And then the only thing standing in the way of the majority of these criminals thinking that they can get away with things. We've seen things go from bad to worse in the last, what two weeks, and we want to have a knee jerk reaction and just defund the police. That is the most asinine thing that I can think of that would be what needs to be done. Think about it, review what we're doing. It's not just the police. It's it goes all the way back to how children are taught. If we want to do that, let's go back to the schools. Let's go back to increasing parental programs, something that defunding The police is the wrong thing to do. And what I think you're going to see is the people that are supporting the city in this county Because I'm about to put my house on the market and then back to Florida. Thank you."/>
        <s v="My name is Nancy Duncan. And I was calling to let the council know that I am not in favor of the funding of our police department. I feel like that crime in Atlanta is worse than it's ever been. And we need our policemen and even more to take care of incidents where happened. Crime is up quite a bit in my neighborhood and It's frightening. Thank you."/>
        <s v="My name is Nancy nags at 30305. District. I wanted to make a comment that defunding the police, which I think is extremely bad idea. Thank you."/>
        <s v="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u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
        <s v="My name is Olga rose. I'm a resident of Atlanta. I stand with law enforcement and the eight council members who are fighting the battle to keep our city safe. I cannot believe that there are seven accounts for members that are that have voted to defund the police. That is shocking to me in a city that now has the crime that it currently has. The funding police will increase violent crime and it's going to decrease our family safety. It is frightening. I live in Buckhead and it's frightening to drive around and see what is happening. Please vote to increase funds for law enforcement And know that there are many of us that stand with law enforcement to try to keep our city safe. Thank you."/>
        <s v="My name is Pam Kimbrough. Please do not defund the police. I realized that there has to be some differences made. But not all police are bad. And I it would be criminal to defund the police and not protect the people of Atlanta. Atlanta is a beautiful city with beautiful history. But it has to be lawful cannot be. Thank you."/>
        <s v="My name is Patricia Allman from District 3 calling again defunding the police. It's up for a vote in July. I am against it along with my eight council people. Thank you."/>
        <s v="My name is Paul Marin, I both work and live in the city of Atlanta. And I just want to comment about the effort to defund the police Doing this will result in the catastrophic effects that are not I don't think a lot of people are screaming this but if we do this, it will reduce the amount of the quality of officers that are in the city will take away from the budget that needs to be used to improve the police department, as well as the communities interesting now with the high increase in crime, the communities that will both be affected by this our inner city community so we need to do everything. We can to not go down this path, in addition to increasing crime observers property values go down like everybody safety, it'll affect tax base as well as the convention income, because people are not going to want to come to the city when they see the crime levels that are going to go on. So once again, I strongly strongly oppose the effort to defund the police. I feel that it's a small amount of citizens that are pushing this radical agenda, go to any npu meeting and in any of the inner city neighborhoods and they'll be calling for more police, not less police, not less qualified police. Thank you."/>
        <s v="My name is Paula Hawkins. I am a resident of Atlanta. I work in the city of Atlanta. I stand with law enforcement and the eight council members who are fighting the battle to keep our city state the defunding The police will only increase Violent crime. We are already seeing a decrease in our family's safety, a decrease in our property values and our businesses are fleeing the city. I stand with our police and law enforcement."/>
        <s v="My name is Penny LeClaire. I'm a proud atlantan we've I've always loved Atlanta. We moved here 10 years ago to this area. I want to ask Support. I do not want the bill passed to defund the police. I want to call in support of the members of the council that are trying to block defunding the police. It's very important. I do not want our city to look like Minneapolis, or to be unsafe for us to come in to visit as we do frequently. Thank you very much."/>
        <s v="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u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u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
        <s v="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und the police in your area, you are also going to become targets. There will be no one to protect you either. I hope you realize this. Make the right call. Do not defund the police. That is that's crazy talk."/>
        <s v="My name is Robin bat. I have lived in Atlanta, the majority of my life. And I have seen Atlanta get through a lot of changes to be a more safe and less safe city. I think defunding the police would be a massive mistake. We are already struggling with our tax base and you are only going to encourage businesses to leave. retraining of the police. It's an entirely different matter, that defu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
        <s v="My name is Roland Jones. I'm calling for you guys not to defund the Atlanta police department."/>
        <s v="My name is Sarah Bentley Pearson. I live at 4315 light cave and drive northeast Atlanta, Georgia 30319. I am against defunding The police, we pay a fortune in taxes. And the violence in Atlanta is only increasing. We are 100% against this and would even consider leaving the study. If this continues to go on. Take care. You can call me 404313949. Thank you."/>
        <s v="My name is Shannon Dantonio. I live in the city of Atlanta, and I stand behind our law enforcement."/>
        <s v="My name is Sherry Abood and I'm calling to say that I support all the men and women in law enforcement but but their lives on the line every single day and the thought of the police department being defunded is the saddest thing I've ever heard. We need to protect our men and women in blue, for all the things that they do and all the risks that they take every single day. Thank you."/>
        <s v="My name is Shirley. I'm calling because from what I understand that there is going to be a discussion on Monday July 6 about defunding the police department and I strongly urge you to not even begin to consider such a stupid idea. to police. Our city is such a massive it is it would be a total disarray. Without the police. They have done they have gone above and beyond. Every single day they have put up with so much disrespect that has been absolutely done. Nothing has been done about it. So I strongly urge you for no other reason, Atlanta happens to still be the capital of human trafficking in the world. So for that reason alone, I strongly discourage any further discussion of defunding our police department. Thank you and have a good day."/>
        <s v="My name is Susan crier. I'm a resident of either living in far north northwest Atlanta. I'm calling to please implore the city council to abandon any future efforts to defund the Atlanta police department. We need to live in a civil society predicated upon laws and the enforcement of those laws. And the police department is the arm of our society that been entrusted to do so abandoning the notion of having a fully funded Police Department will could lead to mayhem enhanced crime, decrease in property values, the loss of jobs, businesses fleeing the city, reducing the tax base. There's no upside to defend, to defunding the Atlanta police department. I implore you to please, please keep the APD funded and working on the behalf of citizens here in the city of Atlanta. We depend upon them, we trust them, and we want to see them continue to serve as a valuable and integral part of our community. I thank you for your time. And I implore you please do not defund the Atlanta police department. Thank you very much for your time."/>
        <s v="My name is Susan hurt and I think it's totally stupid to defund the police in Atlanta. Look at all the crap that's going on. And they want to defund the police. How about they defund the city of Atlanta and get rid of some of them. Thank you."/>
        <s v="My name is Susan Virgin and I'm calling to support the eight council members who voted in favor of law and order in Atlanta. This is why we should not defund the police department and repeat not defund the police department. Defending police, I mean, defunding police will decrease public safety. It will decrease property values. It will chase businesses out of the city and keep businesses from coming and it will decrease the tax base. Please do not be fun. The police department. Thank you for your service and thank you for considering my message. Have a good day."/>
        <s v="My name is Suzanne Purcell and I'm a resident of the city of Atlanta and district nine. I'm calling to say that I stand with and support our brave law enforcement in the city of Atlanta. I also support and appreciate the eight council members including mine, who are fighting to keep our city safe, support our law enforcement and voted against the ordinance to withhold 73 million of the Atlanta police department's budget. The funding police will increase violent crime which we're already seeing decrease safety in the community which we're already seeing. decrease our property values caused by businesses and residents to flee the city and reduce our overall tax base. Many of the seven who supported this ordinance to the fund the police are the youngest and most inexperienced on the city council. Any changing changes to funding need to be done after extensive studies and thoughtful discussion, we don't need knee jerk reactions. Again, I support and appreciate the eight council member members who voted against this ordinance. Stay strong. Don't let the threats and bullying by many who don't even live in the state. Sway your vote. Thank you."/>
        <s v="My name is Tanya Alejandro assert and I work in DC however, I was a student of Atlanta police officer for six and a half years. This is a great department. It does not need to be defunded. This department has worked miracles for the Atlanta Police Department and the whole city as one. Please do not be conned them. They're great officers. One person does not mean that you have to get rid of everybody. Please do not Do not Do not."/>
        <s v="My name is Tatiana harshal. I definitely do not think that police should be defunded in a city of Atlanta. In that regard. How are we going to continuously fund programs like PAL or the summer work program that hires at-risk youth? Those who may find problems with seeking an employment. It gives children give it gives children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fter hours when they don't have to police who used to be school resource officers when APD was in school. They're still mentor and many of those students. What about those things? Those thing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
        <s v="My name is Ted cop and I work in live in the city of Atlanta and I do not stand with law enforcement. I really feel like there should be a defund of police so we can distribute those funds to the appropriate department. Again, I do not believe in police brutality or any quality or any citizen of the United States. I do not stand with law enforcement. Thank you"/>
        <s v="My name is Tim Tom'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unding the police department will not create positive change as seen in Chicago, LA, New York where crime is all skyrocketing because of the same situation that we are closely following here in the city of Atlanta, Councilmember Antonio Brown is a lia... liability for the city. And I don't believe anybody should be following anything that he's saying."/>
        <s v="My name is Tom Rawls. I'm a longtime resident of Atlanta. I'm calling to oppose effort to defund the Atlanta police department. I think that's a crazy idea. And you should stand up and not put up with it. That we need the police be safe. I don't want I live in a town where I don't feel safe. If you look at the Camden New Jersey experiment that was so successful, they increased police presence on the streets, they increase the funding. They didn't fund defund the police. They did lose some funding around, but they increase the overall budget. They increase the number of officers on the street and it takes money to do that. Don't be foolish. Don't make our city less safe. We will vote you out if you did. You do we will not stand for that. Be strong and support the police and support the community. That's it."/>
        <s v="My name is Veronica Copeland and I think it I think you guys really need to take an account about defu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und the police."/>
        <s v="My name is Victoria kirbo. And I'm very, very concerned about the decreased public safety in the city of Atlanta. The decreased property values, the murders, homicides, carjackings, slider crimes, overall number of crimes going up and the lack of support that the city of Atlanta police are receiving right now. I definitely my family and I support the eight council members who stood in support of law enforcement. And I think knee jerk reactions and impulsive decisions made for political gains are absolutely ridiculous. on the part of Keisha Lance bottoms And Paul Howard. And I think it's absolutely ridiculous where the city has gone under the leadership of Keisha Lance bottoms. And over the last year in general, particularly the last six to eight weeks it's absurd."/>
        <s v="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und the police department in Atlanta. I'm a resident of Roswell, Georgia, but anything that happens in Atlanta, well, that will affect people living in the communities all around Atlanta if it involves increases in crime In the area, thank you."/>
        <s v="My name is William Ryan shell. I'm a resident of Georgia and a former resident of Atlanta. I vigorously oppose the notion of defunding the police. This is the opposite of what should be done. The City Council's responsibility is to help guarantee security and safety for the residents of Atlanta. If you vote a different opinion You are neglecting your duty."/>
        <s v="name is Jeff Shipman. I'm a resident of Atlanta. Leaving this message that you know, I stand with law enforcement, the eight council members who are fighting the battle to keep our city safe. Seven council members that obviously don't care about the businesses, the citizens have our one scrape city. We need at this time wisdom and leadership on Council. The seven council members ignoring safe safety of 500,000 people. Dude a 500 be voted out because of their complete disregard to the safety of the citizens and police officers and the businesses of Atlanta. defunding our police department is ridiculous."/>
        <s v="name. I'm in North America in our Allen I'm calling about and support Have the eight council members who stand in support of our law enforcement. They're not insane, stated that if it wants to decrease the funding that law officers they just out of touch with reality. Did Correction Law Enforcement, nothing more than mentioned the theory community making the big issue about the date Sunday. So I support a council members who stand in support of our lawn forcement. And please don't make any quick decisions just because it's quick, proper plan to do. Thank you, Bubba."/>
        <s v="Narrow hook living on Andrews drive in 30305 zip code. Walk daily through these neighborhoods into garden Hill, and tired of fearing that I and my grandchild will be shot. As we go through these neighborhoods, I request that you provide more funding to the police. And that puts money into a holding account and not named bail for criminals unless they're doing something right and not abusing children. Request to that to read the note from the city and act on it to protect the law abiding citizens and furnish them with well funded police who are trying to do a good job. Thank you."/>
        <s v="Now, and, and I have been a resident, my entire life of Georgia. I strongly support our police officers, and I am completely against any defunding of our police officers. We need all of our police officers to keep us safe. Therefore, I completely condemn and thought of defunding our police department."/>
        <s v="Oh, my name is Sam. I'm a member of Georgia Latino Alliance for human rights. I'm calling to the month that the council member calls me vote yes. On the Rayshard Brooks bill, which will hold some of the policy budget in reserve to ensure the city does its job. to reimagine our police department. We hope we can have your support. Thank you."/>
        <s v="Oh, nails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
        <s v="Oh, yes, I would like to voice my support of the law enforcement officers in the city of Atlanta. I think it's vitally important to have law enforcement and the police. I'm completely anti against defunding the police. As a matter of fact, I think we need more funding in Atlanta, especially now that the reputation of our city has been completely damaged and tarnish, it's going to be incredibly difficult to recruit people. I'm in the, you know, health care recruiting business and finding it difficult to find people who want to come to Atlanta. And so I think that At least if we had the level of law enforcement that we needed, it might be easier, won't even get into property values. Or, you know, anybody here There couldn't be any I mean, people that are retired, retiring will not stay in Atlanta because of safety issues. So I definitely think that we should say, you know, somehow position this, not only saving law enforcement, but positioning as a safe city. I think that's going to be our biggest challenge going forward. So thank you very much."/>
        <s v="Okay, good afternoon. This is Michael Kleinfeld. I'm an employee at the Atlanta airport with arms. I've been there for four years, and at this time, I'm afraid about losing my health insurance to a guy that needs my insurance. So if you will, please You have the power to help us. Because city of Atlanta gets you in the Dallas for the least, to the airport. So legally invites you for open conversation with airport employees on July 10. So Please join us. Thank you Have a good day."/>
        <s v="Our Mario is also and have lived 35 years in the Atlanta area. And it frankly, it embarrasses me and breaks my heart to have to make a call like this, asking people who have jobs that describe him as leadership fail to see what is happening to our city and to move on it in a non political way. I encourage you to do the right thing, including putting respect back on our police and and all the law and rules that we have brought about so that we could live the way we have up to now. Please do your job. Please do what is right Thank you."/>
        <s v="passing on the harsher again, defunding the police, we may end up in the city of Atlanta, more areas, we continuously have people moving here from across the globe. How is defunding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
        <s v="Paul, because I made a few Getting ready to vote on sending the police department by the police. And in the city of Atlanta, I'm calling a city please do this. This is a police department or the police officers, the police officers are going to be better off and some other things going on and not that we did not want the police to be meeting the needs of these objects. After that, police Cool. Thank you."/>
        <s v="Paulette white Scott, Southeast Atlanta, NPU Z. I am in favor of not defu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
        <s v="Please stick with your original budget for the belief is obvious that things will go wrong. If you don't look at what's happening with the spike in crime has risen greatly. Again, do not change the police budget you'll have more police resign and continue to have an increase in crime and please have the mayor resign. Obviously she's not doing a good job."/>
        <s v="Ray McGinnis, though I realized that you've already voted not to defund the police. Please do not have an additional vote. If you do again vote Oh, do not defund. The police. We have a lot of text money invested. Officers are already understaffed. You don't need to lose any more officers. Please not be on the police. Thank you."/>
        <s v="Richard Fuqua, please do not defund the police. I'm all for reforming the Department but please do not defund the police department. Thank you."/>
        <s v="Richard Morgan residences in Atlanta, in the bucket community, hoping that city council does not vote to defund the police. We need to spend more time and study this action before it's put to a vote I would highly recommend to put more time and effort into studying the repercussions of defunding and which support more time but the funding anytime in the near future is not the right answer. Thank you."/>
        <s v="Sam's been over. And I'm calling to tell you don't sleep on Atlanta PD. Thank you."/>
        <s v="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und the police. Defunding the police. You're taking away better training. You're taking away a ton of other stuff that you guys do not even know. And that is about the dumbest thing that you can do. You defu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und."/>
        <s v="Sharon Brady's please do not vote to defund the police. We need the police badly. Thank you."/>
        <s v="Stuart Canzer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 Buckhead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of today affect the future of the city. City has done tremendous things over the last two decades and you'll set it back, probably a full century if you defund the police. Again, Stuart Canzeri. Bye."/>
        <s v="Susan cotton. And I would like to say that I believe the police officers deserve more money than they make, and they deserve the respect of this city. Thank you, you."/>
        <s v="that afternoon. My name is Herbert Matthews. I am a Atlanta resident. I'm 26 years and I'm calling to voice my support for the eight city council members that voted Not to be found the Atlantic City Police Department. Any idea of defunding this form it will do nothing but lower the standard of living quality of life and pursuit of happiness of all citizens within the city of Atlanta. It also has the potential to lower property values and bring those into our city, who do wish to do nothing but create harm through damaged business, and ruin lives, any idea or any inclination of defunding the police department or hand counting them anyways, they cannot do their job not only responds it also risks the pursuit of happiness and ability to live comfortably and safely within the city of Atlanta. I implore all city commissioners, city council members, anyone within a position of power within the city to rethink any idea of defunding or allowing our police departments to not be supported in any way that they could not do their job. I also implore the city council members to take under consideration a vote of no confidence under the city of Atlanta Mayor Keisha Lance bottoms due to her complete disregard and abandonment of our city police officers and anyone in a position of power that thought otherwise, to keep them boarded. Thank you for your time. And thank you for your consideration on these matters."/>
        <s v="The Department of watershed management has now lifted the boil water advisory issued on June 27 2020. For all affected areas. Sampling has confirmed that with no contamination of the public water system, water may be used for all purposes without boiling. The Georgia Environmental Protection Division has been notified. The main brake has been effectively isolated to The localized area of Georgia Tech and repairs to the water main our ongoing pressures are normal throughout the system. For more information, go to www dot Atlanta watershed.org or connect with us on our social media channels including Facebook, Twitter, and Instagram at ATL watershed. If you are experiencing low pressure or you are without water service, please call for 045460447"/>
        <s v="The money Miss Scott. Akers, I live in the Buckhead section of Atlanta and I was calling to just to ask the commission the please not deep on the police department. I'm afraid that it would be very unwise to do so. And I can assure you that many of the people in Buckhead would be would not feel good about paying their real estate taxes. If they're not getting the security of the police. And we would appreciate you not be funding the police department and not encourage the commission to reject that idea. Thank you very much."/>
        <s v="There's a stand with law enforcement a council members who are fighting the battle to keep our city safe. Make no mistake those council members who learns polluted this funding, were ignoring the safety of the citizens of Atlanta and may be voted out of office once the citizens of Atlanta realized that they are no longer In the city they work analyzing the funding, the police will undoubtedly increase violent crime. property values will drop in the spirit of crime throughout the city will drive businesses to close and move outside of the city. Tourism in the city will also decrease. Let's face it, no one wants to invest in a city that is overrun with crime and demoralized police. officers will be ill equipped to deal with these challenges through the lack of funding and a lack of support from our elected officials. Let's not be swayed into making a knee jerk reaction because people are yelling to the fund the police. They want the city to cave in to their demands that the city can fall into. They don't want to live by the rules that were put in place to protect our citizens, children and property. This became very clear in the recent weeks of looting, destruction of businesses and riots. Is this how you want to live? Is this how you want our children to live? Not knowing when they will become a victim because you reduce the number of officers on the streets due to the fun The message that the funding sends to people is that the law and order do not matter. The funding is not the answer is the creation of problem that will grow over time. When the police and the communities work as one great things can be accomplished."/>
        <s v="There's training My name is Wendy bullet and I am a resident Atlanta. And I wanted to call in because I stand with law enforcement and I fully support the eight council members who are fighting to battle to keep our city safe. Currently, only 500 people out of the 500,000 voted in the youngest, most inexperienced and a lot of member of District And what we need now is wisdom, experience and leadership and not emotional inexperience. The safety of our city is at hand and defunding The police will increase violent crime. As we're already seeing decreased Family Safety, decrease our property value caused businesses to flee the city reduce our overall tech base and to bring the community to a halt. Just to name a few things. Not to mention we're scared to go downtown. We're scared to drive on our city streets. And we're scared to even go get our groceries for fear of being stopped, harass, having our cars been being taken out of our cars and has been violence against us and against our vehicles simply for for driving through our city and nothing more. Please, please support to keep law enforcement in instated and do not defund the police. This will not go well for our city. This is not The way to solve things and this all is doing is creating even more fear in our residence and I personally am very scared to even go into our own city right now. Please keep the funding for the police."/>
        <s v="This book unicorn sank to the civil well accounts when they needs the back there police force much more than they have. And quick turn in your head when you get these and Tifa protesters walking the streets. Thank you."/>
        <s v="This is a john Siler, I'm calling to request that Council. Please continue to support our police department and not the fund the police without a rational well thought out, plan to redistribute some assets. Right now. We need police presence in Atlanta. I think they're an essential part of our community and do a great job and calling to support the police department and ask that you not be fund the police. Thank you."/>
        <s v="This is an Bosco,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und or disband our police force. Thank you for your help and make you have good wisdom. God you as you make this decision."/>
        <s v="This is Barbara Westbrook. I live in district five. I also have a business in district five Westbrook interiors. If tip is absolutely ludicrous to defund the police department. It makes no sense at all. If anything, we need more policing and Atlanta as we hear lots of Have speeding cars through the night in Atlanta going up and down peach tree. I'm completely against the funding the police department I hope council members stand strong against that. I've already thought about moving out of the Atlanta area into one of the suburbs because of crime. And if the police department is to fund it, this is something that I will consider strongly. I'll sell both my house and the business I own and move. And we've talked about that within the walls of our our business if the police department is defunded, it makes no sense. Thank you by"/>
        <s v="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e."/>
        <s v="This is Chris molar and I'm a resident of zone two. And I'm appalled to think the council is thinking of defunding $1 or the police budget. That's nonsense. It's idiotic. We cannot be following these radical communities, such as being done in New York, Seattle and the like. We're better than that. And we cannot I would not be fun the police who are obviously providing an invaluable service. A bad apple doesn't spoil the entirety of the police department. Let's be sensible."/>
        <s v="This is Christian Schwartz calling from 976 Peachtree Battle Circle NW, Atlanta, JP Matzigkeit's district, and I wanted to call to express my absolute concern for any attempt to defund the Atlanta police. It's clear we need the police more than ever. I'm looking at how many shootings have we had reading from the AJC? It's clear that we're clearly clearly turning into the next Chicago. How many ATVs have been racing up and down Peachtree yesterday? What are the police doing? Nothing. Children throwing fireworks into the street on Peachtree Street? What are the police doing? Nothing, because the police have been neutered, and they don't have the ability to do their job because you're not supporting them. And I have to say it's absolutely irresponsible what you're doing placating identity politics, and quite frankly, not serving the people that need the police the most, which is South Atlanta. And that is just unbelievable. And I will say if you do decide to defund the APD I will make it my life's mission to absolutely haunt every one of you for that decision, and make sure that information becomes public. And if you have any questions, feel free to give me a call 415-987-7043, a disgruntled citizen."/>
        <s v="This is crystal Goldie. Please do not defund our policemen. We need them. Please do not defnd our defund our police department. Thank you."/>
        <s v="This is Darien Watson and I'm calling in asking the council not to defund the police department I think we do need reform. But I don't know where reform comes at the expense of defundin the police department. So I'm asking the council to fund the police department, but I'm also asking them to provide meaningful reform to that and in some way of holding the police officers accountable for their actions and also to provide training that is much needed or sensitive. Thank you."/>
        <s v="This is Denise Nyberg. Please, please, please show me that you are in fact honored to serve me by not voting to defund the police. Please do not defund the police. Thank you."/>
        <s v="This is Elizabeth day. I am a homeowner in Atlanta. I have lived my entire life in Atlanta and I'm calling about my public concern is defunding the police. I know that city council represents the Atlanta constituents of which I am one and so I am voicing my opinion. I was appalled to learn that the city council came one vote from discontinuing or defunding the police. And we do have the names of everyone who voted in favor of defunding the police and I promise you when it comes election time, those people will not be on my list to vote for. The crime hits Paul Howard did not back the books is shooting and the crime has gone up the morale of our officers are greatly in jeopardy officers are have left the force are going to leave the force are planning to leave the force. We were already greatly understaffed and underpaid. So to even consider defunding the place to meet is absolutely, absolutely something that should not be considered. businesses. homeowners are not going to want to come into our city. The lawlessness that exists right now is absolutely. unlike anything I ever thought could happen to my city. The mayor has completely abandoned our city. She has no interest in trying to become a vice presidential candidate. And Atlanta is suffering greatly with the crime. The so the future with this continuing, the future for this is property values are going to decrease. There's going to be less funding for city council and it is in the works if this continues along that path. So I encourage city council members to please hear the play."/>
        <s v="This is Eric Schoenberg. Do not defund the police don't defund the police. Thank you."/>
        <s v="This is Gail and Bob O'Leary on West Conway drive closest to Northside right behind the firehouse number 303 to seven Please, please back the blue. We need the policeman. We have an extra policeman in the Mount paranor side area who goes around on his in his car and checks on us and helps us tremendously. We need the police department. Please do not defund them. Please to God, this is not the time to do that. We need help the robberies that go around up here they they steal cars, they break in the middle of the day. It is absolutely terrible. We need the police, not less police. We need more police. Thank you. Please consider that. Thank you very much."/>
        <s v="This is Harold Morton. I am for or against. I am against the defunding of the public safety. We like the funding to be redistributed within the Public Safety Department. Until further research is done on how to distribute the funds. Thank you."/>
        <s v="This is Jason Huddleston. I'm a resident of Atlanta and I stand with law enforcement and the eight council members who are being heroes and trying to keep police on our streets and keep us safe. It is redundant even not even think about the funding the police are you serious? Is that even? You're really talking about this is ludicrous. There's no reason to defund the police because they're protecting themselves against criminals who are attacking them. Be real, and use your brain for a little bit. This is ridiculous."/>
        <s v="This is Jennifer Beatty. I'm calling you not to be part of the insanity of defunding the police. I was born and raised in Georgia, on his own considered it My beloved Bahar of saying armed men and violent men who can only be considered terrorists roaming our streets threatening individuals, attacking elderly women destroying monuments and desecrated memorials to the men including my father and my husband, who fought and died to preserve the rights of Americans to peacefully protest. defunding The police is a dangerous and irrational move. Drug Use property crimes personal assault will become an everyday occurrence. Without police any other first responders the majority of students will be unprotected from the danger and destruction of people Crace with a knowledge that they are no longer answerable to any crime. They commit from robbery, rape or motive. You have to know that Georgians will defend our homes and families by any means necessary. And without law enforcement officers to stop the resulting bloodbath. This country will erupt in a true Civil War. Is that really what you want? Thank you."/>
        <s v="This is Jodi and Diane McGrew. We're in district eight. And we would like to make the comment that we are totally against the funding the police. We support the eight council members who stood stood against it. And we think that there needs to be a lot more discussion and that we are just bowing to a lot of current pressures and making a mistake and not doing anything to keep our city safe are probably property values will decrease and our tax base will move out of the city This cannot happen. Thank you."/>
        <s v="This is Jodi Selby. I am a homeowner in the city of Atlanta in the Buckhead Brookhaven area. I have lived in this area for 32 years. And over the past three to five months, I have never seen the city in such a case of disarray. We need the police. We do not need to defund the police or put the money in another area. We need more policemen. We need to give them all of their powers back including the right to speak on social media or to the media and not have their voices put down by the mayor. I encourage each and every one of you to vote to fully fund the police department and give them all the raises that they need. The city has gone completely out of control. People are afraid to leave their houses. They let gangs have 1612 year olds on the corner of every major intersection abusing people. And part of this is because the police are no longer allowed to do their job. So I encourage you to find your voice. grow a pair and vote to keep funding our police. Thank you."/>
        <s v="This is Joseph hikmah. resident, please do not be funding the Atlanta police department. They work very hard and do an outstanding job of keeping every citizen in this city safe. They love us. They're part of us, lets them continue to fund them and continue to work together to make this city a better place. Not divided, but united. And we need the Atlanta PD to do that as a team. Thank you."/>
        <s v="This is just lebeau resident of District seven. I'm calling about the defunding of the police discussion that's going on. I support the council numbers that wisely chose yes to defeat that measure. Something like defunding the police needs extensive study before making any kind of changes, doing things in a major haphazard way, is bad policy and bad government. I'm quite concerned and we've already seen this effects of decreased public safety. property values are going down. We're going to drive businesses away and ruin the great city that we have. We absolutely need the police. And we need the City Council and the mayor to actually support them and back them and need to find a way to have the police work better with the community. Thank you. And please keep the funding intact."/>
        <s v="This is Karen Kirby Chase. With all due respect, even considering the family, the pre support is a wrong and foolish and totally unprofessional idea. Don't give in to racist terrorists that only shows weakness. Think of your fellow Americans. Thank you."/>
        <s v="This is Kendrick Williams. I just wanted to say that definitely support the eight council members who stood in support of our law enforcement. We do not. I strongly believe that we should not defund the police. Defunding the police will decrease public safety decrease property value. It's actually very, very concerning and very, very scary. I highly support our Atlanta police men they have put themselves in harm's way repeatedly and I am very concerned citizen that within We would not back the police up, you know, for protecting our citizens. So I just wanted to say that and if any, you know, decisions need to be made, I think they need to make, have thoughtful consideration and extensive study before making them. Appreciate it. Thank you very much."/>
        <s v="This is Margaret scholtes. I live in the city of Atlanta and I'm calling to express concern about this vote that is happening tomorrow on defunding the Atlanta City Police. I would like to stand in solidarity with the eight council members who who are in support of our law, law enforcement. I have always been pleased with the service that I've received and the protection I've received from the city of Atlanta, law enforcement officers. I am in favor of any any changes that need to be made after extensive studies and research has been done. Or I'm in favor of, of looking into this issue, of course, but not just a knee jerk reaction of defunding the police, just because those that are yelling the loudest are getting the most attention right now. There are plenty people that do not want this to happen. I think that the city of Atlanta would be in jeopardy of having homeowners move outside the city if they do not feel safe and protected if there are not any police officers, and that would greatly impact the funding of the city tax funding. I'm not interested in living in a place that does not have police and where the public safety is compromised. I'm not interested in having my property values decreased. And for businesses to leave the city because they do not feel safe and protected and supported. I think the tax base would be dramatically compromised. And so I would like to express my concern for the state funding and and let the council members know that I am not at all in support of it. Thank you very much for your time."/>
        <s v="This is Margo Berry. And I'm calling to first thank all the council members who stood strong, not to defund police. That is such a knee jerk, immature reaction to events that are going on. Yes, we need to assess the situation and police training and whether how which placement to keep and not to keep but we do not need to go out the baby with the bathwater. I think we are doing a huge disservice to the citizens to the taxpayers, to a community to Georgia to the future. businesses will not want to come and settle here. They do not think there's not gonna be protections for their employees. I want to thank again the city council. members who are not in favor of defunding police that is a knee jerk, again, immature reaction to events that have happened. We need to have discussion and dialogue and perhaps retraining and revisiting the issue. Thank you city council members who still support our police. We will be lucky if we have men who are women who will want to be policemen much longer. Thank you so much. Hi."/>
        <s v="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
        <s v="This is Michael Levi. I live in the old Fourth Ward district. I'm calling them reference to information That we in the community are hearing in regards to potentially defunding our Atlanta police department. And the Fort Hood area, we are concerned, seriously concerned because we've seen an uptick in crime in the last month specifically related to violent crime, and we are concerned that with any defunding of our police department, we will continue to say"/>
        <s v="This is Mildred Smith. I live in district eight and Fulton County and I am calling to express my concern and why we should definitely not defund the police. I support the eight council members who stood in support of our wonderful law enforcement and any changes may need to be done only after extensive studies and thoughtful discussion have been completed. Because last minute decisions and knee jerk reactions are unwise and will have many unintended consequences. If you defund the police, it will decrease our public safety it will decrease property values. It will change businesses out of the city and it will dramatically decrease the tax base. Please do not do this. Thank you."/>
        <s v="This is Nate Spry and district eight of the city of Atlanta and I oppose defunding the police at this time. Thank you."/>
        <s v="This is Olivia parks with a resident of council district 12. I am calling to support the fund thing of the police department and its reformation to meet the needs of its citizens. Thank you."/>
        <s v="This is Patricia Ross calling and I live in the city of Atlanta on Laurel drive by Chester in park. My comment is that we should not defund the police may be reorganized, of course, but not defund. 404-841-7276. Thank you."/>
        <s v="This is Phyllis Sawyer. I am a member of the Atlanta Police Department and the community fare liaison. And I want you to express my opinion about defunding the police which I plead as not to do simply because even in these covert times as well as the protecting times The emails that I still receive are endless from people in the community needing police officers to come to their area to patrol for various problems where people are setting up camp stroke camps, etc on there three, or even trespassing on private property, who's going to answer those calls, if we have to please defund it. I can't send a social worker out there. All I have to do is have to reroute that information to the zone, so to see what that limited act can do to help our citizens. So my job is community affair liaison is to help citizens and I don't know any other recourse but to call our outstanding APD officers, so to defund them would be criminal. Thank you."/>
        <s v="This is Richard Maddox and my DD awakes, and I'm calling with a comment regarding the defunding of the police force. That is a very bad idea I have not bought and I want the council to not take the action to too deep on the police defunding lonely deep Safety not increases, it will have adverse effect on property values. It'll chase businesses out of our city and, in the long run, decrease our tax base where the criminals will even take more effect. I live in district eight, and I strongly oppose the idea of defunding the Atlanta police department. Please record this message with Mr. Mesolithic and, and other city council representatives. Thank you."/>
        <s v="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u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
        <s v="This is Susan Mason. I am a taxpayer and district eight. I am a strong supporter of our Atlanta City Police. I am appalled by any actions or recommendations by the City Council to just find out police a place our heroes, they protect us they keep us safe. They keep the people who need to be kept safe, safe. I think finding them will be a major mistake and I I'm calling to voice my support at a place and to voice my disapproval of any attempt to defund Atlanta place. Again, my name is Susan Mesa, I'm a member of District eight. And I appreciate your consideration. Thank you."/>
        <s v="This is Tina Maddox. I am in district eight. I support the eight council members who stood in support of our law enforcement. Defunding police will decrease public safety decreased property value chase business out of the city and dramatically decrease the tax base. Please vote for a non for do not defund the police. Thank you."/>
        <s v="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und the police. Please continue to fund the police give them raises. They are protecting our city and we need them."/>
        <s v="This is West Bradshaw. I've been a resident of Atlanta for about my entire life. 43 years and I really appreciate what all of you do. I know it's a thankless job right now. I just hope and pray that you do not defund the police. I own a small business sunbelt technology or in surveillance security and home theaters. My store was broken into on Father's Day which also happened to be my birthday. Zone 2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
        <s v="This is your law hider, a resident of the city of Atlanta and also in district seven. I am a global authority on aviation including aviation security. I fully support the eighth council members who oppose an opposed to the defunding of the police departments. This is not an easy decision to make. Any decision and disregard has to be carefully studied and put down to a referendum by the general population. The funding of our police agencies and law enforcement agencies leads to a lot of destruction and damage to the fiber of our society. And that's every single resident and citizen in the city and it's unbuttoned. Thank you."/>
        <s v="This mayor has got her nerve trying to defu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
        <s v="This message is for the Atlanta City Council. My name is Linda Luz. Also I am a senior citizen who has been a resident of Fulton County for over 35 years. I am appalled by what is happening in our great city of Atlanta. And I'm calling on you as leaders and council representatives to take a step inside have leadership and do something about the crime and one con rampage that is going on on our city streets. Many of us are afraid to drive on the streets because of car hijackings and other forms of attack. And we just can't quite believe that this isn't being handled any more than then it is not being handled right now. So we call on you, as leaders to accept a leadership role and please do something about this. Do not be fund our police. We all need to support them. Thank you."/>
        <s v="Toronto. My name is Mamie Garrett. I'm the president and the West work community with To the agent and ask them that each council person please, please do not put bonds from the police department's budget trees up and discuss other means we need our police officers. So please do not put public safety bonds without further research. Thank you."/>
        <s v="Very hook up Buckhead calling to object to the daily encounters we have in this area. With thugs and criminals, carjacking, filling out versus shooting around us happened around us. requests that to keep the police who are funded and let them continue. Let them do their work and don't tie their hands. Allow them to back down these people and put and keep them in jail, particularly the many many repeat offenders that are just flat out. Thank you."/>
        <s v="Well, thank you for having this in our having our ability to call in on this. I hope that our leaders are like a lot of pips to step up and do the things that you're supposed to do. We have thugs running all over the city. We had been perceived as threatening people. Guns, but breaking in buildings breaking in storefronts houses, this is unbelievable. Anybody would even consider. Consider the funding of the police. That's the last, the last frontier that we have the very last. I can't believe it please do not defund the police Matter of fact, you should increase it. So and let them learn to do the things they need to do without worrying about it. Thank you. I didn't tell you my name is john Gibson. By the way, john gets some things by"/>
        <s v="When you're thinking about data and in the place you think about how many big hospitals you have better, how many patients are not going to go there because they don't want to get killed trying to get better. Also think about how many visitors that are going to come to downtown Atlanta or anywhere random Atlanta, because they don't want to get a shot while they're on vacation. And for the big win, you got people getting shot, think about the amateurs that are not going to respond without police. How many people are going to die? Because I promise you the aimless crews are not going to get shot. I've been doing this for 42 years, and I'm not going to run an amorous cow where I can get shot. Y'all have screwed up, man. If y'all keep on thinking about defunding the police, you can think about Atlanta losing lots and lots of money. My suggestion is you get rid of the money. And bring somebody with some intelligence in my mouth."/>
        <s v="While I was David Johnson, I'm a resident of Atlanta family, law enforcement and eight council members who are fighting the battle to keep our city safe. You have two minutes a little passionate message the other day. I've been up in Atlanta for 60 years. He'd be fun deploy to my problem on your hands. We make this season Atlanta pool department, so you won't mabo there, keep them funded. Thank you."/>
        <s v="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und the place. Thank you."/>
        <s v="Yeah, hi, my name is Paul Watson from I'm from Monroe, Georgia, but I work at a I work in Atlanta, but I'm calling to voice my concern about the front of the police for him and I absolutely do not think that needs to be done. I mean, the world is chaotic enough. And this is going to get a lot worse. And you know, it's, it's easier said than done. If you've never been a police officer. I But I know jobs are this easy to sit on the outside and say that's, you know, should do this should do that if you've never been there so it's people that are one of the fund that they need to be a police officer for about a couple of months and see, you know how it really is out there. So I'll keep doing a good job and and absolutely don't change anything and that's my opinion. You need to contact me, my number is 44545 1976. Mike lot, keep up the good work. But"/>
        <s v="Yeah, I'm Mike keen and zone five, police zone five and a resident of Atlanta for 25 years. The current language I hear going on or out to fund the police is absolutely insane and will only further divide the city and drive your law abiding citizens out. I have been here for 25 years and have enjoyed Atlanta very much. But the current condition, current climate has been second guessing my stay here and moving back to Florida. You need to seriously consider the repercussions of defunding the police in way shape or form. These men and women have been left and hung out to dry by our current leaders. And the city council needs to support the men and women that work in the police and first responders today Otherwise is disingenuous to the people and the taxpayers that lanta and if you do continue to down this path and do indeed defund the police, then you need to be ready for a mass exodus from the city, which will affect not only the tax rates, but all the booming business that goes on the city. We are watching and we will see who votes what and see who needs to go. Thanks. And you find the police is ridiculous."/>
        <s v="Yeah, it's funny. City of Atlanta, many of your other city I stay in with a council members who are fighting to battle to keep our city safe. I have no choice but to up and keep fun in the police department if you want to be voted back in. There are over a million people in the city that you are accounted for and to protect As well as my family and yours. I do not agree with Antonio Brown. He is a police department so it means he's against my family. Thank you."/>
        <s v="Yeah, this is Jeff Terry. I'm a resident of the city of Atlanta. I've lived on the west side for 15 years now grew up in this town. I just wanted to strongly voice my disapproval of any effort to defund our police department, and how disappointing it is that our leadership even thinks that remotely is a decent idea. And I don't know what else I need to say, but I'm discouraged. I'm worried about property values in terms of our public safety, and the crime rates going up. It's, it's really disheartening, and I just want to make sure that my voice is heard. Concerning supporting our police officers, I have good friends within the department. They've done incredible work. And I really hope that any idea of the funding or taking money away from our police department is voted against and strong We support our Atlanta police department. And like I said, I can't believe there's even thoughts be finding it the way the crime rates are going up in this setting. Jeff Terry, sure you can reach out to me if you want to talk more about it. Thank you."/>
        <s v="Yeah, this is Tommy and Annabeth Ted. Well, JP, we really appreciate all the hard work you've done. And all the council members at this point to this very, very trying year. We are not in favor of defunding the police. In fact, we believe that we need the police to be bolstered and protect our area even more during this period of trying times. Thank you for all of your hard work. We appreciate it."/>
        <s v="Yeah. My name is Beth Hornsby. I'm a resident of Atlanta. And I stand with the law enforcement in the eight council members who are fighting to battle to keep our students safe. I'm 65 years old, and I had never, ever had a gun. But I feel like I'm having to get a gun just to protect myself. I'm a widow. I live in a house by myself and are insecure. I am really scared of what y'all might do to these police departments. We need our police very bad. We need more police because you're just letting our streets run wild. I am totally against everything going on right now. Thank you."/>
        <s v="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
        <s v="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und the police department. We need the street. We need the polish to protect the pub. So thank you and have a nice day."/>
        <s v="Yes, calling in support of the council members to stand in support of our law enforcement and just hope that people will stay firm and not become our police and that any changes that might be They, they asked a bunch consideration and debate with him, I am okay. Thank you."/>
        <s v="Yes, excuse me. My name is Mary Gibson. And I have lived in a district for 37 years. So, City of Atlanta tax payer. Up until about two years ago, I used to shop in the city of Atlanta. I wouldn't go near Lenox mall if you paid me because the crime is so bad. And I just wanted to express my opinion on this defunding the police. This is a knee jerk reaction. It is so apparent. This is not what the taxpayers want. And last, I looked back to your representative representing this isn't about your own wishes. It's about the tax payers wishes. If y'all want to regroup and do a well thought out plan. Point, everything cools down. I wouldn't be opposed to some sort of modification, but the crime rate and for the Mayor bottoms to say, this is going on all over the country. That's not an acceptable answer. an acceptable answer is how are we going to fix the city of Atlanta in defunding The police is not the way. Thank you."/>
        <s v="Yes, good afternoon, Miss Keisha Lance. My name is Rodney watch. I work for Hartsfield Jackson airport. What you like here, I've been at the airport. The thing is, this pandemic is very scary. But as a joke for this bottom We have no insurance and the companies, one of the company, HMS host that got the bailout money for the release. They doing nothing for the employees, you know, and I'm a type two diabetic, you know, and I and I apologize for calling you you don't saying but this is very urgent, you know, because right now they're gonna they're not helping us with insurance. So a lot of work of set worked at Hartsfield Jackson, one of the biggest airports around is suffering with no health insurance. Miss Keisha Lance bottom on July the 10th. We're going to have a townhome meeting on zoom. And we're asking you, we're begging you to hear us because we really need to, because you have the power to make these companies that took that rent money went free to help the employees because we've made Hartsfield Jackson, whether it is it was the employee, it was the associate. It was In the company, it was the people that work public comparables. Were asking you at July 10, at 230, what you please be on the line with us just here on this bottom. We love you, I support you, but you have that power to make these company helps the employee. Thank you. You have a blessed day."/>
        <s v="Yes, good afternoon. This is Kristin Stockdale. And I wanted to make sure that my voice is heard for against the defunding of our police. I do several events within the downtown Atlanta area inside the perimeter, and I will discontinue going at this time. I do not go into downtown because I am scared for my life. Because the city is not taking good care of me and protects me as a citizen, I will therefore booth my events outside of the city of Atlanta. If this defunding nonsense is not halted, there are several solutions that do not require my safety to be at risk. I do believe that you are all you all are intelligent folks. I hire Atlanta PD for additional safety, especially in the deeper downtown parts of Atlanta. Because the city is not able to provide enough safety that I have to as a citizen, hire my own safety attendants. So as you know, I am against the defunding of the police and I do believe in more training and better hiring tactics as a solution. Taking my away from public safety is not intelligent. It is just perpetuating a terrible circle of violence and creating anarchy. And if you allow that to happen if you allow the enemy to win. That is what you are doing right now. Sorry, that's a little clunky."/>
        <s v="Yes, good to have to know and my name is Chris Lloyd of the chalet. community, I request that each of you strongly consider not reducing any funding for the Atlanta police department. This action does not provide any solutions to the problems our communities are currently experiencing. additional training with policy and procedural changes are more viable alternatives."/>
        <s v="Yes, hi, my name is Kristen Rodriguez. I live in Zone 6. And I was calling to support the members of City Council who voted to not fund the fund the Atlanta police. I myself would vote to not defund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
        <s v="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efund them, they will get hurt even more. So it is ridiculous that this notion actually exists is ridiculous that in this day done in they just defunding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
        <s v="Yes, I am calling regarding the rumor of the defunding of the police department. I feel that the police department is very well needed and are not community with the crime that spiking of since Mayor bottoms has been in office. We definitely need to police. Without the police. You will notice that more crime was spiked higher, violent crime will go high as it is doing now. Also in certain neighborhoods, such in the predominant black communities. There will lack of of some kind of positive role models on for the community. Police Department defunding the police department would take away the ability to do extra stuff to combat these crimes. If you do find the police department you will take away the equipment from the police department. You defund the police department you take away the lack of training with a police department with lack of training for the police Department will also will also create more officers involved shootings with our black man. So I feel that the defunding of the police department is not a good idea at all. If you do commit this, allow this to happen, you'll lead you'll lose a lot of residents, tax taxpayers, really, people will not want to visit this this wonderful city, and therefore you will lose your own city. So it's a common sense. It shouldn't even happen. Imagine if we had to bring the National Guard in because crime is so high because police officers can't control that control. But I thank you for your time. And I pray that we all make the right decisions. Thank you."/>
        <s v="Yes, I'm a resident of Atlanta. My name is Febreze. I've been at the same address for 33 years, and I am totally against defunding of the police was like a very seriously about the crime that we've all been experiencing. And this is not the time to take this action. And actually we should be doing more for our police officers. And I appreciate it. Thank you."/>
        <s v="Yes, I'm calling ahead of the July 6. City Council meeting. I want to express my support for the eight council members who stood in support of law enforcement. I want to say that I think any quick and hasty decision to defund the police Not only is irresponsible, but also economically It is harmful to the city of Atlanta. I don't know where a business would want to move its headquarters where there's no security or police, not to mention all of the sporting events we try to host here. It would be a shame to lose that and I think knee jerk reactions around defunding the police need to be paused. I support those eight council members and hope they will continue to stand strong."/>
        <s v="Yes, I'm Laila Messer. I hope to goodness that you're smart enough to support the police. It is stupid for you to defund the police. God help you if you do."/>
        <s v="Yes, if you decide to defund the Atlanta Police Department I will most certainly guarantee a pile of dead bodies on my front porch. Have a nice day."/>
        <s v="Yes, my name is Brandon hamburger. I worked for the city of Atlanta for 21 years. I'm calling in support of law enforcement and the city council members that voted to keep the police department funded. Please do not feel intimidated by the other seven council members who are voting for the latest hashtag of the fund the police. There's nothing more than a slogan and a T shirt of the week. Please make adult decisions. We're talking about this city. Thank you."/>
        <s v="Yes, my name is Brenda house. And I think it would be a great disservice because the foods of Atlanta to defund police 99.5% or more of our policemen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unding policemen their name needed. They're necessary people. Thank you very much."/>
        <s v="Yes, my name is carlina Marie Mitchell. And I'm telling you please do not be fund the police department in any way shape or form. Please increase funding increase officers. So they're not overworked and stressed and please don't even think about defunding them. We need them. We need more of them. Atlanta is not safe anymore. It's not my home any more than it feels like to not do this to officers do not do this to the public. Do not de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
        <s v="Yes, my name is change grace, and we just like to make a few comments about the vote to be taken on July 6 to about different The police. I mean, there are a lot of positive things that we can do in the city. But we don't need to be voting this soon on defunding the police maybe we can vote on a study and have some dialogue on the matter involving everybody and then make a decision. Let's just not go off and make decisions that we might be sure we made. I just, I just don't I don't see why we would want to do something like that. Anyway. My advice would be to support the council members who currently stand in support of our law enforcement officers. Thanks for listening. Thank you so much."/>
        <s v="Yes, my name is Christine race. I've been a resident of Atlanta for 16 years I do live in Brookhaven but I'm very concerned. I understand. The Atlanta city council has another meeting on July but sticks about an amendment deep on the play. I want to say I stand in support of the council members who stood in support of our law enforcement. Any changes that they need to have an extensive study and thoughtful discussion before completed, defunding the place will decrease public safety. They decrease property value chain, businesses and Atlanta is pro business out of the city and dramatically decrease attacks. Please pay attention to this call and we hope you pass this information on before the July ballistics meeting. Again, my name is Christine Reese, and if you want to call me back, I'm happy to discuss it further. Thank you very much. Have a good day. Bye bye."/>
        <s v="Yes, my name is Joanne Walter. Wha lt er. I've lived in Atlanta, Georgia in the city of Atlanta for 20 I listen to the city council, Felicia and everyone else on line. And I just wanted to leave word that I am totally against defunding the police. I support the eight council members who stood in support of our law enforcement. Anything that's done about the defunding of the police needs extensive studies and thoughtful discussion. We need to really think about this. We are in a very bad situation right now. And we do not feel safe in the city of Atlanta. It is lawless. It is terrible. We are afraid to go outside. We are afraid to drive around. And if you defund the police, it's going to be worse. We're all gonna leaf. Everybody will have to leave the city of Atlanta because you can't live here. This is really sad. So I would like to state my case. And for those of you that think we need to defund it like Matt, who I'm very disappointed in, I know your family. And I'm really shocked that you're voting to defund the police and everyone else that's against it. Think about it. Think about what your life's gonna be like. Thank you. I am finished. Thank you."/>
        <s v="Yes, my name is john j. o h en Rosario 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
        <s v="Yes, my name is Joseph Galloway and I'm calling in reference to the vote to defund the police monitor standing is that it's already been voted on several times. And it seems silly to continue to vote until you get your way. For those on the city council that are determined to defund the police. Think about one thing, think about several things. Who is going to be there to defend the children that are being abused who is going to defend the women that are being abused? I believe the funding the police will affect the poor, far greater than it will. The ones that are more fluent in the city. I feel like it's a horrible, horrible idea to defund the police. You promised in their raises. They've been depending on those raises and waiting on those raises. We're going to lose our police department. We're going to lose our leadership. If you defund the police and did not give them their raises. Thank you,"/>
        <s v="Yes, my name is Joyce general. And I'm calling because I support the men in blue. I support the police officers. Please don't consider defunding the police. Thank you."/>
        <s v="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Zone 1, Zone 3, Zone 6,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und your police force. Thank you."/>
        <s v="Yes, my name is Marie Mack Adam, and I live in the city of Atlanta Fulton County. And please, please do not vote to defund the police. This is just out of the question. I'm all for retraining, trying some new things, but please do not take away funding from our police force. I beg you. Thank you. That's my comment."/>
        <s v="Yes, my name is Mindy Berenson. I am calling at the member community as a member of the community to voice my objections my very, very, very, very strong objections to defunding the police. If anything, they should be getting more money. To deal with the abuse and violence they are having to deal with. any money taken away from them will make our communities less safe. It will drive businesses away it'll drive homeowners away. There's enough chaos going on. And God bless these men and blue women and men in blue who go out and defend us every day. We hope that this council does not cower to the mob. It is not the right thing to do. defunding The police is not the right thing to do. We hope this is taken into consideration and that the community is kept safe as it should be. Thank you."/>
        <s v="Yes, my name is Patricia Wolfson and I have been born and raised around Atlanta for 79 years. And I was 16 years old before I ever saw the very first policeman. And I want to tell you how much I admire them, pray for them, respect them, and could not even imagine not having full force policeman out there every day to protect me and my family and I took a bunch of Debbie cakes to our local police they should and I want it in my small way to show them how much I admire them love them and pray for them. I would not want to go to sleep a single night in this state without knowing that they were out there protected me in my family. Thank you very much."/>
        <s v="Yes, my name is Paul green, and I've been a homeowner in Atlanta since 1985. And I'm calling to voice my displeasure at the City Council's attempt to defund the police in Atlanta. You can't really have change unless you have peace in order and protection from criminals in strongly, strongly protest. The efforts by the Atlanta city council to defund the police, it makes no sense for our businesses, and for our homeowners, and for the least of us who need to be protected where most of the crime takes place in Atlanta. That would be a huge, huge mistake for the city. Violet to do this. So please consider my my comments. And hopefully this will positively resolve itself with complete support for the Atlanta police. You can't be fun the whole system with one or two bad police actions. Nobody is perfect no segment of the country is perfect no segment of the city. Business. Society is perfect. Every buddy makes mistakes and you gotta reform more from within. I'd be in favor spending more money for training police and better practices, but to defund the police is ridiculous. No, thank you very much, Bubba."/>
        <s v="Yes, my name is Sandra. I am a caretaker here at 2049 tuxedo road. I have a new road and a Mr. lens Crowley's been living here for 60 years. I helped him with his large yard last week. And I loaded up six bags and put them here in front of the house. They've always been going when I get back here today, and but they're still sitting here they've been rained on it looks horrible. They're six bags that I worked really hard to get set up there. So you guys could pick them up Wednesday, which I'll always pick them up on Wednesday, but they're still sitting there. And this is my question to you guys. When will you guys pick up these bags please here at 2049 tuxedo road, we we would really appreciate goodness stuff picked up. This man's been here forever and it's just looks bad. And I see a couple of things around the neighborhood and nobody's picked up Wednesday. So if you can please just remember this address. The day is Friday. Okay. Thanks a lot we sure would love to get these bags picked up you know thank you Baba."/>
        <s v="Yes, my name is Stacy Freeman. I found out that there's going to be a sort of city council meeting on Monday concerning defunding the police in Atlanta. I'm calling to voice my extreme opposition to this proposal. If you defu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unding the police. This is outrageous. Thank you"/>
        <s v="Yes, my name is Terry Sergeant calling, very opposed to defunding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
        <s v="Yes, my name is Thomas marinelle. My council woman representative is narrow and Archibald, and I'm calling to express my concern and my support or not defunding, please are making radical changes in place funding at this time. And my primary reason for that is I think that any decision like this should be more thought out and more provided and more opportunities for debate and understanding provided. I know that we have a lot of issues facing up facing us in social change. But I totally disagree with the idea of scapegoating. The poor. As far as funding issues, I think that we are all working together together to find other solutions. So I am in favor of not defunding the place. Okay. Thank you very much. Bye."/>
        <s v="Yes, my name is Torie green. I am married with two And children and have owned property, a home and land in the city of Atlanta in Buckhead. I am calling to vote. No, I'm not for defu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otally defunding, not at all, for defunding the police department. Thank you."/>
        <s v="Yes, this is Amber blanston. I live in Atlanta in district eight. And I'm calling regarding the city council meetings about the amendment to defund the police. We feel strongly that we do not support this. We do support the eight council members who stood in support of our law enforcement. We think that defunding the police will decrease public safety, decrease property value and chase businesses out of the city and it will dramatically decrease the tax base. We had an incident happened in our neighborhood just a couple of nights ago. were very concerned about the new protocols that allowed the police officer or that did not allow the police officer to pull over the suspect who had put a gun in the face of one of our neighbors. We are concerned and we do not support defunding the Police. Thank you."/>
        <s v="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und them now you're really putting Atlanta at a risk for for the residents and the people that come from out of town visiting that they belong when they got here for that. So that's my opinion. I'm sticking to it. Please don't defund the police. Thank you."/>
        <s v="Yes, this is Captain Miller just wanted to say this embarrassing for the city of Atlanta to to to take away funding for the police department. There are many, many residents who want to have police Play Stick to help. Of course there can be improvement. But we need we need the place and we're losing Losing the the numbers in the police department is really embarrassing that no one will stand up for what is good. What is better for the for the for the city."/>
        <s v="Yes, this is Karen Baumgartner and I'm calling to say do not defund. The police department is not a good idea. And you know what happens? We see what's going on around the country. So keep Atlanta beautiful and the way it is and the people say and do not defund the police department. Thank you for your time. Good night."/>
        <s v="Yes, this is Kelly Colvin I had called just a moment ago and I wanted to make sure that that my statement was clear. I work with gang members in the prison system on the Atlanta area. And I wanted to make sure that my Burbidge was correct to please do not whatever you do defund the police. Thank you very much. God bless."/>
        <s v="Yes, this is Lisa loudermilk to go in. I am calling I am district eight. And I'm calling to please ask that the council do not vote to be fund the police. I feel this will make our city very unsafe. People will move out of the city. businesses will leave our tax base will go down. This could be completely tragic for the whole city and everybody will feel very unsafe. It's dangerous people are taking up arms and defending themselves and their homes and it will turn the city into Warzone please do not vote to defund our police. We can do a very careful study and root out any police that are not worthy of the office. But so many policemen are nice, wonderful people and they have no other option but to leave the city and go to other places. This would be a tragedy. So please vote to keep our policeman funded. Thank you."/>
        <s v="Yes, this is Mrs. Marion Simmons calling. We lived in the great city of Atlanta for 35 years. And I want to thank you for the vote to not to defu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
        <s v="Yes, this is Nancy Caswell, a Buckhead resident for over 30 years. I would strongly encourage the Atlanta city council to back the blue to support our policeman and not vote for anything that defunds them. I strongly encourage you to think through this decision. Thank you."/>
        <s v="Yes, this is Teresa Gibson. I am 75 years old. I was born off of Linux road in Peachtree Park. I have lived within a five mile square radius of this address my entire life and I have never seen Buckhead and surrounding area that I live in. So up in arms about what's going on in our city to think that you are even considering defunding The police is an abomination. They are the only people that stand between us and the fuckery that is going on. Hence, Lenox square, Phipps Plaza all the way down to the street to town. If we did not have Police to stop this. They would be rampaging not only through our business district, but into our neighborhoods. And we are not armed people. And even if we were we would be blamed if anything were to happen that we tried to protect ourselves and our family and our property. So this is a absolutely unacceptable position for you to take. And for the American people, and particularly right now, the people of Atlanta. Buckhead surrounding areas downtown, everywhere in Atlanta that you have jurisdiction over is totally against what needs to be done. We need more police. We need more funding, we may need more protection. Please do not fall prey to the stupidity of this black lives matter which black lives do matter. My life matters. I'm white My housekeeper, please do not defund our police."/>
        <s v="Yes, this is Teresa Gibson. I'm calling to request that you vote not to defund our police. They are the only thing that stands between us and the criminals and the thugs that are rampaging through Atlanta and our streets and into our neighborhoods. It is terrifying. And I cannot believe that we are only one vote away in your committee to the funding the only thing that stands between us And the sucks. And if this happens, you can bet there will be vigilante justice, because people have had enough of our streets, our shopping centers, our buildings, and now our monuments being torn up by people that are doing nothing, because they hate who we are, and they hate America. Please, please, please, for the city of Atlanta for the people of Atlanta, do not allow this to happen. We need our police."/>
        <s v="Yes, this is Wanda Davis. I live in Columbus, Georgia. I come to Atlanta, pretty regular to do shopping and To go to the IKEA store up there and if you date from the police department up there I will no longer come to Atlanta I will totally bypass it when going to Tennessee and Virginia and North Carolina or anywhere else. I will literally go out of my way because I will not come through Atlanta if there is no police."/>
        <s v="Yes, this Sheila Cavett, I was wondering if my daughter is going out of town, and she needs to park a vehicle at my location here in Midtown, where her car gets towed it I don't want him to get towed. So that's my concern. My number is 470 by 057144 Thank you and I would for someone to come back. I guess I'll keep digging for more information to actually speak to who dabbles in the sector nowadays."/>
        <s v="Yes. Hi, my name is Leilani Otto and I'll leave on 1615 more smell. And I'm completely against the funding the police. We have seen an increase in crime, and it's getting ridiculous. We pay crazy amount of taxes and we need our police force. And whites frankly, we challenged the inexperienced people in the council that is voting against having a police force that would be good for this city. Thank you."/>
        <s v="Yes. My name is Carter Wilson and I am calling to leave a comment regarding the defunding of the police department. I feel that it is a tragedy that this is even being considered as American taxpaying citizens. We feel this is absolutely unjust. The amount of deaths that will occur because of this the amount of destruction that will occur for this is ridiculous. This is not acceptable. We do not agree with it. We 100% on our police department, intact, fully intact. We expect this to happen. And we will keep fighting for this. Thank you."/>
        <s v="Yo, yo talking about the fun and appropriate Look, I live in a community. That would be a foolish move. I'm speaking as a black man, saying Don't let the goddamn Don't let the man man when asylum I please use your wisdom. We voted out to be wise counsel first Don't let the media wag you people. I'm a Democrat. mo na blew up and down a ticket just to get Trump out of there."/>
        <s v="You are not too honored to serve me if you're trying to defund the police. I would like to ask cancel person Brown. I didn't take it. Who is going to answer the phone call when somebody is being abused? Who is going to who's going to come and And help is going to help when there is a traffic accident. He's gonna hate when people are flying down the highway breaking speed limits, driving drunk and and hating other vehicles. You know the police are are a precious commodity in in our city. And it is just sad to say that you want to deep on the police. I don't know if you've noticed, but New York that hasn't worked well for them or Seattle. So I would hope that Atlanta would have a little bit more sense. Why don't you try some reforms instead of hating on the police. That's all I have to say. Good day."/>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510" createdVersion="3">
  <cacheSource type="worksheet">
    <worksheetSource ref="I3:V1003" sheet="comment data"/>
  </cacheSource>
  <cacheFields count="14">
    <cacheField name="caller" numFmtId="0">
      <sharedItems containsBlank="1" count="42">
        <s v="Alison Dixon"/>
        <s v="Allison Ellens"/>
        <s v="Amanda Coleman"/>
        <s v="Anne Shunova"/>
        <s v="Beth Hornsby"/>
        <s v="Christian Schwartz"/>
        <s v="David Johnson"/>
        <s v="Dorothy Gatewood"/>
        <s v="Ellen Whitney"/>
        <s v="Eric Shumwell"/>
        <s v="Gayle McLean"/>
        <s v="Gianelli Presley"/>
        <s v="Heather Edminston"/>
        <s v="Holly Sims"/>
        <s v="January Howard"/>
        <s v="Jason Huddleston"/>
        <s v="John Siler"/>
        <s v="John Smith"/>
        <s v="Kristin Stockdale"/>
        <s v="Lindsay Value"/>
        <s v="Lisa Garvin"/>
        <s v="Lisa Knock"/>
        <s v="Lisa Sandusky"/>
        <s v="Margaret Scholtes"/>
        <s v="Margo Berry"/>
        <s v="Melissa Miske"/>
        <s v="Michael McBride"/>
        <s v="Molly Weddington"/>
        <s v="Nancy Drummond"/>
        <s v="Olga Rose"/>
        <s v="Pamela Waller"/>
        <s v="Patricia Allman"/>
        <s v="Patrick Holder"/>
        <s v="Patrick Pickens"/>
        <s v="Robert Davis"/>
        <s v="Rosa Ramsay"/>
        <s v="Sandra"/>
        <s v="Sharon Brady"/>
        <s v="Stacy Scott Shelton"/>
        <s v="Tom Rawls"/>
        <s v="Wendy Bullet"/>
        <m/>
      </sharedItems>
    </cacheField>
    <cacheField name="county" numFmtId="0">
      <sharedItems containsBlank="1" count="2">
        <s v="Fulton"/>
        <m/>
      </sharedItems>
    </cacheField>
    <cacheField name="city" numFmtId="0">
      <sharedItems containsBlank="1" count="3">
        <s v="Atanta"/>
        <s v="Atlanta"/>
        <m/>
      </sharedItems>
    </cacheField>
    <cacheField name="neighborhood" numFmtId="0">
      <sharedItems containsBlank="1" count="25">
        <s v="Ansley Park"/>
        <s v="Boulder Park"/>
        <s v="Brookhaven"/>
        <s v="Buckhead"/>
        <s v="Buckhead/Brookhaven"/>
        <s v="Chalet-Peyton"/>
        <s v="Chastain Park"/>
        <s v="Garden Hills"/>
        <s v="High Point"/>
        <s v="Midtown"/>
        <s v="Morningside"/>
        <s v="Northwest"/>
        <s v="Old Fourth Ward"/>
        <s v="Paces"/>
        <s v="Peachtree Hills"/>
        <s v="Peachtree Park"/>
        <s v="Pine Hills, Buckhead"/>
        <s v="South River Gardens"/>
        <s v="Southeast Buckhead"/>
        <s v="Southwest"/>
        <s v="Sweet Auburn"/>
        <s v="Westside"/>
        <s v="Westwood"/>
        <s v="Westwood Terrace"/>
        <m/>
      </sharedItems>
    </cacheField>
    <cacheField name="district" numFmtId="0">
      <sharedItems containsString="0" containsBlank="1" containsNumber="1" containsInteger="1" minValue="1" maxValue="12" count="11">
        <n v="1"/>
        <n v="2"/>
        <n v="3"/>
        <n v="5"/>
        <n v="6"/>
        <n v="7"/>
        <n v="8"/>
        <n v="9"/>
        <n v="11"/>
        <n v="12"/>
        <m/>
      </sharedItems>
    </cacheField>
    <cacheField name="CM" numFmtId="0">
      <sharedItems containsBlank="1" count="4">
        <s v="Hillis"/>
        <s v="Ide"/>
        <s v="Matzigkeit"/>
        <m/>
      </sharedItems>
    </cacheField>
    <cacheField name="zone" numFmtId="0">
      <sharedItems containsString="0" containsBlank="1" containsNumber="1" containsInteger="1" minValue="1" maxValue="6" count="6">
        <n v="1"/>
        <n v="2"/>
        <n v="4"/>
        <n v="5"/>
        <n v="6"/>
        <m/>
      </sharedItems>
    </cacheField>
    <cacheField name="NPU" numFmtId="0">
      <sharedItems containsBlank="1" count="2">
        <s v="Z"/>
        <m/>
      </sharedItems>
    </cacheField>
    <cacheField name="ZIP" numFmtId="0">
      <sharedItems containsString="0" containsBlank="1" containsNumber="1" containsInteger="1" minValue="30304" maxValue="30327" count="8">
        <n v="30304"/>
        <n v="30305"/>
        <n v="30306"/>
        <n v="30307"/>
        <n v="30315"/>
        <n v="30319"/>
        <n v="30327"/>
        <m/>
      </sharedItems>
    </cacheField>
    <cacheField name="address" numFmtId="0">
      <sharedItems containsBlank="1" count="18">
        <s v="8th Street"/>
        <s v="Andrews Drive"/>
        <s v="Bohler Court NW"/>
        <s v="Club Valley Drive"/>
        <s v="East Wood Valley Road"/>
        <s v="Lakehaven Drive NE"/>
        <s v="Laurel Drive"/>
        <s v="Manor Ridge Drive"/>
        <s v="Marne Drive"/>
        <s v="Normandy Drive"/>
        <s v="Park Road SE"/>
        <s v="Peachtree Battle Avenue NW"/>
        <s v="Peachtree Battle Circle"/>
        <s v="Pharr Road"/>
        <s v="Putnam Drive"/>
        <s v="Tuxedo Road"/>
        <s v="West Conway"/>
        <m/>
      </sharedItems>
    </cacheField>
    <cacheField name="Atlanta" numFmtId="0">
      <sharedItems containsString="0" containsBlank="1" containsNumber="1" containsInteger="1" minValue="1" maxValue="1" count="2">
        <n v="1"/>
        <m/>
      </sharedItems>
    </cacheField>
    <cacheField name="other" numFmtId="0">
      <sharedItems containsBlank="1" count="32">
        <s v="&quot;drive through Atlanta&quot;"/>
        <s v="&quot;just south of Atlanta&quot;"/>
        <s v="around Atlanta"/>
        <s v="Atlanta area"/>
        <s v="Brookhaven"/>
        <s v="Buford"/>
        <s v="Chicago"/>
        <s v="Columbus"/>
        <s v="Does business in Atlanta"/>
        <s v="Does not live in Atlanta"/>
        <s v="Former resident"/>
        <s v="Georgia"/>
        <s v="Georgia not atlanta"/>
        <s v="Georgia, not Atlanta"/>
        <s v="Georgia, not far from Atlanta"/>
        <s v="Henry County"/>
        <s v="Lived in Atlanta, no more"/>
        <s v="Loganville"/>
        <s v="Monroe"/>
        <s v="Not Atlanta"/>
        <s v="not atlanta citizen"/>
        <s v="outside Atlanta"/>
        <s v="parent of GSU student"/>
        <s v="Pennsylvania"/>
        <s v="Roswell"/>
        <s v="suburbs"/>
        <s v="travels to Atlanta"/>
        <s v="US citizen"/>
        <s v="Vidalia, Georgia"/>
        <s v="Washington, DC"/>
        <s v="Work in Atlanta"/>
        <m/>
      </sharedItems>
    </cacheField>
    <cacheField name="topic" numFmtId="0">
      <sharedItems containsBlank="1" count="9">
        <s v="airport"/>
        <s v="curfew"/>
        <s v="HOPWA"/>
        <s v="NotifyATL"/>
        <s v="police"/>
        <s v="resignation"/>
        <s v="towing"/>
        <s v="trash"/>
        <m/>
      </sharedItems>
    </cacheField>
    <cacheField name="intent" numFmtId="0">
      <sharedItems containsBlank="1" count="4">
        <s v="Defund Police (Amend Budget)"/>
        <s v="For Police (Support Budget)"/>
        <s v="Other"/>
        <m/>
      </sharedItems>
    </cacheField>
  </cacheFields>
</pivotCacheDefinition>
</file>

<file path=xl/pivotCache/pivotCacheRecords1.xml><?xml version="1.0" encoding="utf-8"?>
<pivotCacheRecords xmlns="http://schemas.openxmlformats.org/spreadsheetml/2006/main" xmlns:r="http://schemas.openxmlformats.org/officeDocument/2006/relationships" count="510">
  <r>
    <x v="0"/>
    <x v="0"/>
    <x v="0"/>
    <x v="0"/>
    <x v="0"/>
    <x v="0"/>
    <x v="0"/>
    <x v="1"/>
    <x v="20"/>
    <x v="1"/>
    <x v="2"/>
    <x v="24"/>
    <x v="10"/>
    <x v="3"/>
    <x v="5"/>
    <x v="1"/>
    <x v="7"/>
    <x v="17"/>
    <x v="1"/>
    <x v="31"/>
    <x v="2"/>
    <x v="2"/>
    <x v="40"/>
    <x v="40"/>
  </r>
  <r>
    <x v="0"/>
    <x v="1"/>
    <x v="8"/>
    <x v="197"/>
    <x v="36"/>
    <x v="139"/>
    <x v="131"/>
    <x v="1"/>
    <x v="33"/>
    <x v="1"/>
    <x v="2"/>
    <x v="24"/>
    <x v="10"/>
    <x v="3"/>
    <x v="5"/>
    <x v="1"/>
    <x v="7"/>
    <x v="17"/>
    <x v="1"/>
    <x v="31"/>
    <x v="2"/>
    <x v="2"/>
    <x v="92"/>
    <x v="93"/>
  </r>
  <r>
    <x v="0"/>
    <x v="2"/>
    <x v="15"/>
    <x v="428"/>
    <x v="89"/>
    <x v="188"/>
    <x v="365"/>
    <x v="1"/>
    <x v="36"/>
    <x v="1"/>
    <x v="2"/>
    <x v="24"/>
    <x v="10"/>
    <x v="3"/>
    <x v="5"/>
    <x v="1"/>
    <x v="7"/>
    <x v="15"/>
    <x v="1"/>
    <x v="31"/>
    <x v="7"/>
    <x v="2"/>
    <x v="488"/>
    <x v="488"/>
  </r>
  <r>
    <x v="0"/>
    <x v="3"/>
    <x v="22"/>
    <x v="454"/>
    <x v="101"/>
    <x v="210"/>
    <x v="390"/>
    <x v="1"/>
    <x v="41"/>
    <x v="1"/>
    <x v="2"/>
    <x v="24"/>
    <x v="10"/>
    <x v="3"/>
    <x v="5"/>
    <x v="1"/>
    <x v="7"/>
    <x v="17"/>
    <x v="1"/>
    <x v="31"/>
    <x v="3"/>
    <x v="2"/>
    <x v="19"/>
    <x v="19"/>
  </r>
  <r>
    <x v="0"/>
    <x v="4"/>
    <x v="30"/>
    <x v="455"/>
    <x v="123"/>
    <x v="221"/>
    <x v="393"/>
    <x v="1"/>
    <x v="41"/>
    <x v="1"/>
    <x v="2"/>
    <x v="24"/>
    <x v="10"/>
    <x v="3"/>
    <x v="5"/>
    <x v="1"/>
    <x v="7"/>
    <x v="17"/>
    <x v="1"/>
    <x v="31"/>
    <x v="3"/>
    <x v="2"/>
    <x v="404"/>
    <x v="404"/>
  </r>
  <r>
    <x v="0"/>
    <x v="5"/>
    <x v="34"/>
    <x v="456"/>
    <x v="134"/>
    <x v="232"/>
    <x v="395"/>
    <x v="1"/>
    <x v="7"/>
    <x v="1"/>
    <x v="2"/>
    <x v="24"/>
    <x v="10"/>
    <x v="3"/>
    <x v="5"/>
    <x v="1"/>
    <x v="7"/>
    <x v="17"/>
    <x v="1"/>
    <x v="31"/>
    <x v="4"/>
    <x v="1"/>
    <x v="16"/>
    <x v="16"/>
  </r>
  <r>
    <x v="0"/>
    <x v="6"/>
    <x v="35"/>
    <x v="457"/>
    <x v="140"/>
    <x v="140"/>
    <x v="396"/>
    <x v="1"/>
    <x v="7"/>
    <x v="1"/>
    <x v="2"/>
    <x v="24"/>
    <x v="10"/>
    <x v="3"/>
    <x v="5"/>
    <x v="1"/>
    <x v="7"/>
    <x v="17"/>
    <x v="1"/>
    <x v="31"/>
    <x v="4"/>
    <x v="1"/>
    <x v="15"/>
    <x v="15"/>
  </r>
  <r>
    <x v="0"/>
    <x v="7"/>
    <x v="36"/>
    <x v="458"/>
    <x v="143"/>
    <x v="146"/>
    <x v="397"/>
    <x v="1"/>
    <x v="31"/>
    <x v="1"/>
    <x v="2"/>
    <x v="24"/>
    <x v="2"/>
    <x v="3"/>
    <x v="5"/>
    <x v="1"/>
    <x v="7"/>
    <x v="17"/>
    <x v="0"/>
    <x v="31"/>
    <x v="4"/>
    <x v="1"/>
    <x v="357"/>
    <x v="357"/>
  </r>
  <r>
    <x v="0"/>
    <x v="8"/>
    <x v="37"/>
    <x v="459"/>
    <x v="149"/>
    <x v="147"/>
    <x v="399"/>
    <x v="1"/>
    <x v="19"/>
    <x v="1"/>
    <x v="2"/>
    <x v="24"/>
    <x v="10"/>
    <x v="3"/>
    <x v="1"/>
    <x v="1"/>
    <x v="7"/>
    <x v="17"/>
    <x v="0"/>
    <x v="31"/>
    <x v="4"/>
    <x v="1"/>
    <x v="87"/>
    <x v="88"/>
  </r>
  <r>
    <x v="0"/>
    <x v="9"/>
    <x v="40"/>
    <x v="460"/>
    <x v="157"/>
    <x v="148"/>
    <x v="401"/>
    <x v="2"/>
    <x v="5"/>
    <x v="1"/>
    <x v="2"/>
    <x v="24"/>
    <x v="10"/>
    <x v="2"/>
    <x v="5"/>
    <x v="1"/>
    <x v="7"/>
    <x v="12"/>
    <x v="0"/>
    <x v="31"/>
    <x v="4"/>
    <x v="1"/>
    <x v="414"/>
    <x v="414"/>
  </r>
  <r>
    <x v="0"/>
    <x v="10"/>
    <x v="46"/>
    <x v="461"/>
    <x v="172"/>
    <x v="149"/>
    <x v="403"/>
    <x v="1"/>
    <x v="12"/>
    <x v="1"/>
    <x v="1"/>
    <x v="24"/>
    <x v="6"/>
    <x v="3"/>
    <x v="5"/>
    <x v="1"/>
    <x v="7"/>
    <x v="17"/>
    <x v="0"/>
    <x v="31"/>
    <x v="4"/>
    <x v="1"/>
    <x v="220"/>
    <x v="220"/>
  </r>
  <r>
    <x v="0"/>
    <x v="11"/>
    <x v="52"/>
    <x v="462"/>
    <x v="196"/>
    <x v="150"/>
    <x v="405"/>
    <x v="1"/>
    <x v="17"/>
    <x v="1"/>
    <x v="2"/>
    <x v="24"/>
    <x v="10"/>
    <x v="3"/>
    <x v="5"/>
    <x v="1"/>
    <x v="7"/>
    <x v="17"/>
    <x v="1"/>
    <x v="31"/>
    <x v="4"/>
    <x v="1"/>
    <x v="160"/>
    <x v="160"/>
  </r>
  <r>
    <x v="0"/>
    <x v="12"/>
    <x v="60"/>
    <x v="463"/>
    <x v="213"/>
    <x v="151"/>
    <x v="407"/>
    <x v="1"/>
    <x v="8"/>
    <x v="1"/>
    <x v="1"/>
    <x v="24"/>
    <x v="10"/>
    <x v="3"/>
    <x v="5"/>
    <x v="1"/>
    <x v="7"/>
    <x v="17"/>
    <x v="0"/>
    <x v="31"/>
    <x v="4"/>
    <x v="1"/>
    <x v="12"/>
    <x v="12"/>
  </r>
  <r>
    <x v="0"/>
    <x v="13"/>
    <x v="63"/>
    <x v="464"/>
    <x v="218"/>
    <x v="152"/>
    <x v="409"/>
    <x v="1"/>
    <x v="25"/>
    <x v="1"/>
    <x v="1"/>
    <x v="24"/>
    <x v="10"/>
    <x v="3"/>
    <x v="5"/>
    <x v="1"/>
    <x v="7"/>
    <x v="17"/>
    <x v="0"/>
    <x v="31"/>
    <x v="4"/>
    <x v="1"/>
    <x v="188"/>
    <x v="188"/>
  </r>
  <r>
    <x v="0"/>
    <x v="14"/>
    <x v="66"/>
    <x v="465"/>
    <x v="223"/>
    <x v="153"/>
    <x v="411"/>
    <x v="1"/>
    <x v="2"/>
    <x v="1"/>
    <x v="2"/>
    <x v="24"/>
    <x v="10"/>
    <x v="3"/>
    <x v="5"/>
    <x v="1"/>
    <x v="7"/>
    <x v="17"/>
    <x v="1"/>
    <x v="31"/>
    <x v="4"/>
    <x v="1"/>
    <x v="210"/>
    <x v="210"/>
  </r>
  <r>
    <x v="0"/>
    <x v="15"/>
    <x v="71"/>
    <x v="466"/>
    <x v="235"/>
    <x v="154"/>
    <x v="412"/>
    <x v="1"/>
    <x v="0"/>
    <x v="1"/>
    <x v="2"/>
    <x v="24"/>
    <x v="10"/>
    <x v="3"/>
    <x v="5"/>
    <x v="1"/>
    <x v="7"/>
    <x v="17"/>
    <x v="1"/>
    <x v="31"/>
    <x v="4"/>
    <x v="1"/>
    <x v="289"/>
    <x v="289"/>
  </r>
  <r>
    <x v="0"/>
    <x v="16"/>
    <x v="82"/>
    <x v="467"/>
    <x v="15"/>
    <x v="156"/>
    <x v="414"/>
    <x v="1"/>
    <x v="11"/>
    <x v="1"/>
    <x v="1"/>
    <x v="24"/>
    <x v="10"/>
    <x v="3"/>
    <x v="5"/>
    <x v="1"/>
    <x v="7"/>
    <x v="17"/>
    <x v="0"/>
    <x v="31"/>
    <x v="4"/>
    <x v="1"/>
    <x v="154"/>
    <x v="154"/>
  </r>
  <r>
    <x v="0"/>
    <x v="17"/>
    <x v="85"/>
    <x v="468"/>
    <x v="27"/>
    <x v="157"/>
    <x v="418"/>
    <x v="1"/>
    <x v="4"/>
    <x v="1"/>
    <x v="2"/>
    <x v="24"/>
    <x v="10"/>
    <x v="3"/>
    <x v="5"/>
    <x v="1"/>
    <x v="7"/>
    <x v="17"/>
    <x v="1"/>
    <x v="31"/>
    <x v="4"/>
    <x v="1"/>
    <x v="459"/>
    <x v="459"/>
  </r>
  <r>
    <x v="0"/>
    <x v="18"/>
    <x v="90"/>
    <x v="469"/>
    <x v="35"/>
    <x v="158"/>
    <x v="421"/>
    <x v="1"/>
    <x v="41"/>
    <x v="1"/>
    <x v="2"/>
    <x v="24"/>
    <x v="10"/>
    <x v="3"/>
    <x v="5"/>
    <x v="1"/>
    <x v="7"/>
    <x v="17"/>
    <x v="1"/>
    <x v="31"/>
    <x v="4"/>
    <x v="1"/>
    <x v="5"/>
    <x v="5"/>
  </r>
  <r>
    <x v="0"/>
    <x v="19"/>
    <x v="98"/>
    <x v="470"/>
    <x v="55"/>
    <x v="159"/>
    <x v="424"/>
    <x v="1"/>
    <x v="38"/>
    <x v="1"/>
    <x v="2"/>
    <x v="24"/>
    <x v="10"/>
    <x v="3"/>
    <x v="5"/>
    <x v="1"/>
    <x v="7"/>
    <x v="17"/>
    <x v="0"/>
    <x v="31"/>
    <x v="4"/>
    <x v="1"/>
    <x v="246"/>
    <x v="246"/>
  </r>
  <r>
    <x v="0"/>
    <x v="20"/>
    <x v="103"/>
    <x v="471"/>
    <x v="60"/>
    <x v="160"/>
    <x v="426"/>
    <x v="1"/>
    <x v="9"/>
    <x v="1"/>
    <x v="2"/>
    <x v="24"/>
    <x v="10"/>
    <x v="3"/>
    <x v="5"/>
    <x v="1"/>
    <x v="7"/>
    <x v="17"/>
    <x v="1"/>
    <x v="25"/>
    <x v="4"/>
    <x v="1"/>
    <x v="312"/>
    <x v="312"/>
  </r>
  <r>
    <x v="0"/>
    <x v="21"/>
    <x v="109"/>
    <x v="472"/>
    <x v="71"/>
    <x v="161"/>
    <x v="429"/>
    <x v="1"/>
    <x v="1"/>
    <x v="1"/>
    <x v="2"/>
    <x v="24"/>
    <x v="10"/>
    <x v="3"/>
    <x v="5"/>
    <x v="1"/>
    <x v="7"/>
    <x v="17"/>
    <x v="1"/>
    <x v="11"/>
    <x v="4"/>
    <x v="1"/>
    <x v="290"/>
    <x v="290"/>
  </r>
  <r>
    <x v="0"/>
    <x v="22"/>
    <x v="116"/>
    <x v="473"/>
    <x v="76"/>
    <x v="162"/>
    <x v="432"/>
    <x v="1"/>
    <x v="18"/>
    <x v="1"/>
    <x v="2"/>
    <x v="24"/>
    <x v="10"/>
    <x v="3"/>
    <x v="5"/>
    <x v="1"/>
    <x v="7"/>
    <x v="17"/>
    <x v="1"/>
    <x v="31"/>
    <x v="4"/>
    <x v="1"/>
    <x v="172"/>
    <x v="172"/>
  </r>
  <r>
    <x v="0"/>
    <x v="23"/>
    <x v="123"/>
    <x v="474"/>
    <x v="77"/>
    <x v="163"/>
    <x v="437"/>
    <x v="1"/>
    <x v="37"/>
    <x v="1"/>
    <x v="2"/>
    <x v="24"/>
    <x v="10"/>
    <x v="3"/>
    <x v="5"/>
    <x v="1"/>
    <x v="7"/>
    <x v="17"/>
    <x v="1"/>
    <x v="31"/>
    <x v="4"/>
    <x v="1"/>
    <x v="399"/>
    <x v="400"/>
  </r>
  <r>
    <x v="0"/>
    <x v="24"/>
    <x v="125"/>
    <x v="475"/>
    <x v="78"/>
    <x v="164"/>
    <x v="438"/>
    <x v="1"/>
    <x v="3"/>
    <x v="1"/>
    <x v="2"/>
    <x v="3"/>
    <x v="10"/>
    <x v="3"/>
    <x v="5"/>
    <x v="1"/>
    <x v="7"/>
    <x v="9"/>
    <x v="0"/>
    <x v="31"/>
    <x v="4"/>
    <x v="1"/>
    <x v="146"/>
    <x v="146"/>
  </r>
  <r>
    <x v="0"/>
    <x v="25"/>
    <x v="130"/>
    <x v="476"/>
    <x v="79"/>
    <x v="165"/>
    <x v="440"/>
    <x v="1"/>
    <x v="28"/>
    <x v="1"/>
    <x v="2"/>
    <x v="24"/>
    <x v="10"/>
    <x v="3"/>
    <x v="5"/>
    <x v="1"/>
    <x v="7"/>
    <x v="17"/>
    <x v="0"/>
    <x v="31"/>
    <x v="4"/>
    <x v="1"/>
    <x v="351"/>
    <x v="351"/>
  </r>
  <r>
    <x v="0"/>
    <x v="26"/>
    <x v="134"/>
    <x v="477"/>
    <x v="80"/>
    <x v="167"/>
    <x v="442"/>
    <x v="1"/>
    <x v="32"/>
    <x v="0"/>
    <x v="1"/>
    <x v="24"/>
    <x v="10"/>
    <x v="3"/>
    <x v="5"/>
    <x v="1"/>
    <x v="7"/>
    <x v="17"/>
    <x v="0"/>
    <x v="31"/>
    <x v="4"/>
    <x v="1"/>
    <x v="235"/>
    <x v="235"/>
  </r>
  <r>
    <x v="0"/>
    <x v="27"/>
    <x v="137"/>
    <x v="478"/>
    <x v="81"/>
    <x v="168"/>
    <x v="444"/>
    <x v="1"/>
    <x v="22"/>
    <x v="1"/>
    <x v="2"/>
    <x v="24"/>
    <x v="10"/>
    <x v="3"/>
    <x v="5"/>
    <x v="1"/>
    <x v="7"/>
    <x v="17"/>
    <x v="1"/>
    <x v="31"/>
    <x v="4"/>
    <x v="1"/>
    <x v="228"/>
    <x v="228"/>
  </r>
  <r>
    <x v="0"/>
    <x v="28"/>
    <x v="143"/>
    <x v="479"/>
    <x v="82"/>
    <x v="169"/>
    <x v="446"/>
    <x v="1"/>
    <x v="22"/>
    <x v="1"/>
    <x v="2"/>
    <x v="24"/>
    <x v="10"/>
    <x v="3"/>
    <x v="5"/>
    <x v="1"/>
    <x v="7"/>
    <x v="17"/>
    <x v="1"/>
    <x v="31"/>
    <x v="4"/>
    <x v="1"/>
    <x v="229"/>
    <x v="229"/>
  </r>
  <r>
    <x v="0"/>
    <x v="29"/>
    <x v="146"/>
    <x v="480"/>
    <x v="83"/>
    <x v="170"/>
    <x v="448"/>
    <x v="1"/>
    <x v="18"/>
    <x v="1"/>
    <x v="2"/>
    <x v="24"/>
    <x v="10"/>
    <x v="3"/>
    <x v="5"/>
    <x v="1"/>
    <x v="7"/>
    <x v="17"/>
    <x v="1"/>
    <x v="31"/>
    <x v="4"/>
    <x v="1"/>
    <x v="465"/>
    <x v="465"/>
  </r>
  <r>
    <x v="0"/>
    <x v="30"/>
    <x v="151"/>
    <x v="481"/>
    <x v="84"/>
    <x v="171"/>
    <x v="450"/>
    <x v="1"/>
    <x v="21"/>
    <x v="1"/>
    <x v="2"/>
    <x v="24"/>
    <x v="10"/>
    <x v="3"/>
    <x v="5"/>
    <x v="1"/>
    <x v="7"/>
    <x v="13"/>
    <x v="0"/>
    <x v="31"/>
    <x v="4"/>
    <x v="1"/>
    <x v="338"/>
    <x v="338"/>
  </r>
  <r>
    <x v="0"/>
    <x v="31"/>
    <x v="154"/>
    <x v="482"/>
    <x v="85"/>
    <x v="172"/>
    <x v="452"/>
    <x v="1"/>
    <x v="34"/>
    <x v="0"/>
    <x v="2"/>
    <x v="24"/>
    <x v="10"/>
    <x v="3"/>
    <x v="5"/>
    <x v="1"/>
    <x v="7"/>
    <x v="17"/>
    <x v="1"/>
    <x v="31"/>
    <x v="4"/>
    <x v="1"/>
    <x v="96"/>
    <x v="97"/>
  </r>
  <r>
    <x v="0"/>
    <x v="32"/>
    <x v="158"/>
    <x v="483"/>
    <x v="86"/>
    <x v="173"/>
    <x v="455"/>
    <x v="1"/>
    <x v="15"/>
    <x v="1"/>
    <x v="2"/>
    <x v="24"/>
    <x v="10"/>
    <x v="3"/>
    <x v="5"/>
    <x v="1"/>
    <x v="7"/>
    <x v="17"/>
    <x v="1"/>
    <x v="31"/>
    <x v="4"/>
    <x v="1"/>
    <x v="422"/>
    <x v="422"/>
  </r>
  <r>
    <x v="0"/>
    <x v="33"/>
    <x v="160"/>
    <x v="484"/>
    <x v="87"/>
    <x v="174"/>
    <x v="503"/>
    <x v="1"/>
    <x v="41"/>
    <x v="1"/>
    <x v="2"/>
    <x v="24"/>
    <x v="10"/>
    <x v="3"/>
    <x v="5"/>
    <x v="1"/>
    <x v="7"/>
    <x v="17"/>
    <x v="1"/>
    <x v="31"/>
    <x v="8"/>
    <x v="3"/>
    <x v="509"/>
    <x v="509"/>
  </r>
  <r>
    <x v="0"/>
    <x v="34"/>
    <x v="161"/>
    <x v="485"/>
    <x v="88"/>
    <x v="175"/>
    <x v="456"/>
    <x v="1"/>
    <x v="14"/>
    <x v="1"/>
    <x v="2"/>
    <x v="9"/>
    <x v="10"/>
    <x v="3"/>
    <x v="5"/>
    <x v="1"/>
    <x v="7"/>
    <x v="17"/>
    <x v="0"/>
    <x v="31"/>
    <x v="4"/>
    <x v="1"/>
    <x v="76"/>
    <x v="77"/>
  </r>
  <r>
    <x v="0"/>
    <x v="35"/>
    <x v="166"/>
    <x v="486"/>
    <x v="90"/>
    <x v="176"/>
    <x v="461"/>
    <x v="1"/>
    <x v="29"/>
    <x v="1"/>
    <x v="1"/>
    <x v="3"/>
    <x v="10"/>
    <x v="3"/>
    <x v="5"/>
    <x v="1"/>
    <x v="7"/>
    <x v="17"/>
    <x v="0"/>
    <x v="31"/>
    <x v="4"/>
    <x v="1"/>
    <x v="355"/>
    <x v="355"/>
  </r>
  <r>
    <x v="0"/>
    <x v="36"/>
    <x v="169"/>
    <x v="487"/>
    <x v="91"/>
    <x v="178"/>
    <x v="462"/>
    <x v="1"/>
    <x v="24"/>
    <x v="1"/>
    <x v="2"/>
    <x v="24"/>
    <x v="10"/>
    <x v="3"/>
    <x v="5"/>
    <x v="1"/>
    <x v="7"/>
    <x v="17"/>
    <x v="1"/>
    <x v="31"/>
    <x v="4"/>
    <x v="1"/>
    <x v="431"/>
    <x v="431"/>
  </r>
  <r>
    <x v="0"/>
    <x v="37"/>
    <x v="172"/>
    <x v="488"/>
    <x v="92"/>
    <x v="179"/>
    <x v="464"/>
    <x v="1"/>
    <x v="13"/>
    <x v="1"/>
    <x v="2"/>
    <x v="7"/>
    <x v="10"/>
    <x v="3"/>
    <x v="5"/>
    <x v="1"/>
    <x v="7"/>
    <x v="17"/>
    <x v="0"/>
    <x v="31"/>
    <x v="4"/>
    <x v="1"/>
    <x v="320"/>
    <x v="320"/>
  </r>
  <r>
    <x v="0"/>
    <x v="38"/>
    <x v="175"/>
    <x v="489"/>
    <x v="93"/>
    <x v="180"/>
    <x v="467"/>
    <x v="1"/>
    <x v="39"/>
    <x v="1"/>
    <x v="1"/>
    <x v="24"/>
    <x v="10"/>
    <x v="3"/>
    <x v="5"/>
    <x v="1"/>
    <x v="7"/>
    <x v="17"/>
    <x v="0"/>
    <x v="31"/>
    <x v="4"/>
    <x v="1"/>
    <x v="377"/>
    <x v="377"/>
  </r>
  <r>
    <x v="0"/>
    <x v="39"/>
    <x v="177"/>
    <x v="490"/>
    <x v="94"/>
    <x v="181"/>
    <x v="469"/>
    <x v="1"/>
    <x v="40"/>
    <x v="1"/>
    <x v="2"/>
    <x v="24"/>
    <x v="10"/>
    <x v="3"/>
    <x v="5"/>
    <x v="1"/>
    <x v="7"/>
    <x v="17"/>
    <x v="1"/>
    <x v="31"/>
    <x v="4"/>
    <x v="1"/>
    <x v="407"/>
    <x v="407"/>
  </r>
  <r>
    <x v="0"/>
    <x v="40"/>
    <x v="181"/>
    <x v="491"/>
    <x v="95"/>
    <x v="182"/>
    <x v="472"/>
    <x v="1"/>
    <x v="26"/>
    <x v="1"/>
    <x v="2"/>
    <x v="24"/>
    <x v="10"/>
    <x v="3"/>
    <x v="5"/>
    <x v="1"/>
    <x v="7"/>
    <x v="17"/>
    <x v="1"/>
    <x v="31"/>
    <x v="4"/>
    <x v="1"/>
    <x v="348"/>
    <x v="348"/>
  </r>
  <r>
    <x v="0"/>
    <x v="41"/>
    <x v="186"/>
    <x v="492"/>
    <x v="96"/>
    <x v="183"/>
    <x v="473"/>
    <x v="1"/>
    <x v="23"/>
    <x v="1"/>
    <x v="1"/>
    <x v="24"/>
    <x v="10"/>
    <x v="3"/>
    <x v="5"/>
    <x v="1"/>
    <x v="7"/>
    <x v="17"/>
    <x v="0"/>
    <x v="31"/>
    <x v="4"/>
    <x v="1"/>
    <x v="430"/>
    <x v="430"/>
  </r>
  <r>
    <x v="0"/>
    <x v="42"/>
    <x v="191"/>
    <x v="493"/>
    <x v="97"/>
    <x v="184"/>
    <x v="477"/>
    <x v="1"/>
    <x v="10"/>
    <x v="1"/>
    <x v="2"/>
    <x v="24"/>
    <x v="10"/>
    <x v="3"/>
    <x v="5"/>
    <x v="1"/>
    <x v="7"/>
    <x v="17"/>
    <x v="1"/>
    <x v="31"/>
    <x v="4"/>
    <x v="1"/>
    <x v="316"/>
    <x v="316"/>
  </r>
  <r>
    <x v="0"/>
    <x v="43"/>
    <x v="193"/>
    <x v="494"/>
    <x v="98"/>
    <x v="185"/>
    <x v="478"/>
    <x v="1"/>
    <x v="30"/>
    <x v="1"/>
    <x v="2"/>
    <x v="24"/>
    <x v="10"/>
    <x v="3"/>
    <x v="5"/>
    <x v="1"/>
    <x v="7"/>
    <x v="17"/>
    <x v="1"/>
    <x v="31"/>
    <x v="4"/>
    <x v="1"/>
    <x v="190"/>
    <x v="190"/>
  </r>
  <r>
    <x v="0"/>
    <x v="44"/>
    <x v="196"/>
    <x v="495"/>
    <x v="99"/>
    <x v="186"/>
    <x v="480"/>
    <x v="1"/>
    <x v="41"/>
    <x v="1"/>
    <x v="2"/>
    <x v="3"/>
    <x v="10"/>
    <x v="3"/>
    <x v="5"/>
    <x v="1"/>
    <x v="7"/>
    <x v="17"/>
    <x v="0"/>
    <x v="31"/>
    <x v="4"/>
    <x v="1"/>
    <x v="449"/>
    <x v="449"/>
  </r>
  <r>
    <x v="0"/>
    <x v="45"/>
    <x v="199"/>
    <x v="496"/>
    <x v="100"/>
    <x v="187"/>
    <x v="481"/>
    <x v="1"/>
    <x v="35"/>
    <x v="1"/>
    <x v="2"/>
    <x v="24"/>
    <x v="10"/>
    <x v="3"/>
    <x v="5"/>
    <x v="1"/>
    <x v="7"/>
    <x v="17"/>
    <x v="1"/>
    <x v="31"/>
    <x v="4"/>
    <x v="1"/>
    <x v="237"/>
    <x v="237"/>
  </r>
  <r>
    <x v="0"/>
    <x v="46"/>
    <x v="203"/>
    <x v="497"/>
    <x v="102"/>
    <x v="189"/>
    <x v="483"/>
    <x v="1"/>
    <x v="16"/>
    <x v="1"/>
    <x v="2"/>
    <x v="24"/>
    <x v="10"/>
    <x v="3"/>
    <x v="5"/>
    <x v="1"/>
    <x v="7"/>
    <x v="17"/>
    <x v="1"/>
    <x v="31"/>
    <x v="4"/>
    <x v="1"/>
    <x v="409"/>
    <x v="409"/>
  </r>
  <r>
    <x v="0"/>
    <x v="47"/>
    <x v="204"/>
    <x v="498"/>
    <x v="103"/>
    <x v="190"/>
    <x v="484"/>
    <x v="1"/>
    <x v="27"/>
    <x v="1"/>
    <x v="2"/>
    <x v="24"/>
    <x v="6"/>
    <x v="3"/>
    <x v="5"/>
    <x v="1"/>
    <x v="7"/>
    <x v="17"/>
    <x v="0"/>
    <x v="31"/>
    <x v="4"/>
    <x v="1"/>
    <x v="350"/>
    <x v="350"/>
  </r>
  <r>
    <x v="0"/>
    <x v="48"/>
    <x v="206"/>
    <x v="499"/>
    <x v="104"/>
    <x v="191"/>
    <x v="486"/>
    <x v="1"/>
    <x v="6"/>
    <x v="1"/>
    <x v="2"/>
    <x v="24"/>
    <x v="10"/>
    <x v="3"/>
    <x v="5"/>
    <x v="1"/>
    <x v="7"/>
    <x v="17"/>
    <x v="1"/>
    <x v="31"/>
    <x v="4"/>
    <x v="1"/>
    <x v="452"/>
    <x v="452"/>
  </r>
  <r>
    <x v="0"/>
    <x v="49"/>
    <x v="208"/>
    <x v="500"/>
    <x v="105"/>
    <x v="192"/>
    <x v="488"/>
    <x v="0"/>
    <x v="41"/>
    <x v="1"/>
    <x v="2"/>
    <x v="24"/>
    <x v="10"/>
    <x v="3"/>
    <x v="5"/>
    <x v="1"/>
    <x v="7"/>
    <x v="17"/>
    <x v="1"/>
    <x v="31"/>
    <x v="4"/>
    <x v="1"/>
    <x v="214"/>
    <x v="214"/>
  </r>
  <r>
    <x v="0"/>
    <x v="50"/>
    <x v="209"/>
    <x v="501"/>
    <x v="106"/>
    <x v="193"/>
    <x v="489"/>
    <x v="0"/>
    <x v="41"/>
    <x v="1"/>
    <x v="2"/>
    <x v="24"/>
    <x v="6"/>
    <x v="3"/>
    <x v="5"/>
    <x v="1"/>
    <x v="7"/>
    <x v="17"/>
    <x v="0"/>
    <x v="31"/>
    <x v="4"/>
    <x v="1"/>
    <x v="424"/>
    <x v="424"/>
  </r>
  <r>
    <x v="0"/>
    <x v="51"/>
    <x v="210"/>
    <x v="502"/>
    <x v="107"/>
    <x v="194"/>
    <x v="492"/>
    <x v="0"/>
    <x v="41"/>
    <x v="1"/>
    <x v="2"/>
    <x v="24"/>
    <x v="10"/>
    <x v="3"/>
    <x v="5"/>
    <x v="1"/>
    <x v="7"/>
    <x v="17"/>
    <x v="1"/>
    <x v="31"/>
    <x v="4"/>
    <x v="1"/>
    <x v="240"/>
    <x v="240"/>
  </r>
  <r>
    <x v="0"/>
    <x v="52"/>
    <x v="212"/>
    <x v="503"/>
    <x v="108"/>
    <x v="195"/>
    <x v="494"/>
    <x v="0"/>
    <x v="41"/>
    <x v="1"/>
    <x v="2"/>
    <x v="24"/>
    <x v="10"/>
    <x v="3"/>
    <x v="5"/>
    <x v="1"/>
    <x v="7"/>
    <x v="17"/>
    <x v="1"/>
    <x v="31"/>
    <x v="4"/>
    <x v="1"/>
    <x v="265"/>
    <x v="265"/>
  </r>
  <r>
    <x v="0"/>
    <x v="53"/>
    <x v="215"/>
    <x v="504"/>
    <x v="109"/>
    <x v="196"/>
    <x v="497"/>
    <x v="0"/>
    <x v="41"/>
    <x v="1"/>
    <x v="2"/>
    <x v="24"/>
    <x v="10"/>
    <x v="3"/>
    <x v="5"/>
    <x v="1"/>
    <x v="7"/>
    <x v="17"/>
    <x v="1"/>
    <x v="31"/>
    <x v="4"/>
    <x v="1"/>
    <x v="502"/>
    <x v="502"/>
  </r>
  <r>
    <x v="0"/>
    <x v="54"/>
    <x v="218"/>
    <x v="505"/>
    <x v="110"/>
    <x v="197"/>
    <x v="500"/>
    <x v="0"/>
    <x v="41"/>
    <x v="1"/>
    <x v="2"/>
    <x v="24"/>
    <x v="10"/>
    <x v="3"/>
    <x v="5"/>
    <x v="1"/>
    <x v="7"/>
    <x v="17"/>
    <x v="1"/>
    <x v="31"/>
    <x v="4"/>
    <x v="1"/>
    <x v="481"/>
    <x v="481"/>
  </r>
  <r>
    <x v="0"/>
    <x v="55"/>
    <x v="220"/>
    <x v="506"/>
    <x v="111"/>
    <x v="198"/>
    <x v="501"/>
    <x v="0"/>
    <x v="41"/>
    <x v="1"/>
    <x v="2"/>
    <x v="24"/>
    <x v="10"/>
    <x v="3"/>
    <x v="5"/>
    <x v="1"/>
    <x v="7"/>
    <x v="17"/>
    <x v="1"/>
    <x v="31"/>
    <x v="4"/>
    <x v="1"/>
    <x v="281"/>
    <x v="281"/>
  </r>
  <r>
    <x v="0"/>
    <x v="56"/>
    <x v="221"/>
    <x v="507"/>
    <x v="112"/>
    <x v="200"/>
    <x v="502"/>
    <x v="0"/>
    <x v="41"/>
    <x v="1"/>
    <x v="2"/>
    <x v="24"/>
    <x v="10"/>
    <x v="3"/>
    <x v="5"/>
    <x v="1"/>
    <x v="7"/>
    <x v="17"/>
    <x v="1"/>
    <x v="31"/>
    <x v="4"/>
    <x v="1"/>
    <x v="450"/>
    <x v="450"/>
  </r>
  <r>
    <x v="0"/>
    <x v="57"/>
    <x v="223"/>
    <x v="68"/>
    <x v="113"/>
    <x v="201"/>
    <x v="3"/>
    <x v="0"/>
    <x v="41"/>
    <x v="1"/>
    <x v="1"/>
    <x v="24"/>
    <x v="10"/>
    <x v="3"/>
    <x v="5"/>
    <x v="1"/>
    <x v="7"/>
    <x v="17"/>
    <x v="0"/>
    <x v="31"/>
    <x v="4"/>
    <x v="1"/>
    <x v="262"/>
    <x v="262"/>
  </r>
  <r>
    <x v="0"/>
    <x v="58"/>
    <x v="225"/>
    <x v="71"/>
    <x v="114"/>
    <x v="202"/>
    <x v="6"/>
    <x v="0"/>
    <x v="41"/>
    <x v="1"/>
    <x v="2"/>
    <x v="24"/>
    <x v="10"/>
    <x v="3"/>
    <x v="5"/>
    <x v="1"/>
    <x v="7"/>
    <x v="17"/>
    <x v="1"/>
    <x v="31"/>
    <x v="4"/>
    <x v="1"/>
    <x v="471"/>
    <x v="471"/>
  </r>
  <r>
    <x v="0"/>
    <x v="59"/>
    <x v="227"/>
    <x v="73"/>
    <x v="115"/>
    <x v="203"/>
    <x v="8"/>
    <x v="0"/>
    <x v="41"/>
    <x v="1"/>
    <x v="2"/>
    <x v="24"/>
    <x v="6"/>
    <x v="3"/>
    <x v="5"/>
    <x v="1"/>
    <x v="7"/>
    <x v="17"/>
    <x v="0"/>
    <x v="31"/>
    <x v="4"/>
    <x v="1"/>
    <x v="441"/>
    <x v="441"/>
  </r>
  <r>
    <x v="0"/>
    <x v="60"/>
    <x v="228"/>
    <x v="75"/>
    <x v="116"/>
    <x v="204"/>
    <x v="10"/>
    <x v="0"/>
    <x v="41"/>
    <x v="1"/>
    <x v="2"/>
    <x v="4"/>
    <x v="10"/>
    <x v="3"/>
    <x v="5"/>
    <x v="1"/>
    <x v="7"/>
    <x v="17"/>
    <x v="0"/>
    <x v="31"/>
    <x v="4"/>
    <x v="1"/>
    <x v="425"/>
    <x v="425"/>
  </r>
  <r>
    <x v="0"/>
    <x v="61"/>
    <x v="231"/>
    <x v="77"/>
    <x v="117"/>
    <x v="205"/>
    <x v="12"/>
    <x v="0"/>
    <x v="41"/>
    <x v="1"/>
    <x v="2"/>
    <x v="24"/>
    <x v="10"/>
    <x v="3"/>
    <x v="5"/>
    <x v="1"/>
    <x v="7"/>
    <x v="17"/>
    <x v="1"/>
    <x v="31"/>
    <x v="4"/>
    <x v="1"/>
    <x v="359"/>
    <x v="359"/>
  </r>
  <r>
    <x v="0"/>
    <x v="62"/>
    <x v="233"/>
    <x v="79"/>
    <x v="118"/>
    <x v="206"/>
    <x v="14"/>
    <x v="0"/>
    <x v="41"/>
    <x v="1"/>
    <x v="2"/>
    <x v="24"/>
    <x v="10"/>
    <x v="3"/>
    <x v="5"/>
    <x v="1"/>
    <x v="7"/>
    <x v="17"/>
    <x v="1"/>
    <x v="31"/>
    <x v="4"/>
    <x v="3"/>
    <x v="408"/>
    <x v="408"/>
  </r>
  <r>
    <x v="0"/>
    <x v="63"/>
    <x v="235"/>
    <x v="80"/>
    <x v="119"/>
    <x v="207"/>
    <x v="15"/>
    <x v="0"/>
    <x v="41"/>
    <x v="1"/>
    <x v="2"/>
    <x v="24"/>
    <x v="10"/>
    <x v="3"/>
    <x v="5"/>
    <x v="1"/>
    <x v="7"/>
    <x v="17"/>
    <x v="1"/>
    <x v="31"/>
    <x v="4"/>
    <x v="1"/>
    <x v="508"/>
    <x v="508"/>
  </r>
  <r>
    <x v="0"/>
    <x v="64"/>
    <x v="236"/>
    <x v="82"/>
    <x v="120"/>
    <x v="208"/>
    <x v="17"/>
    <x v="0"/>
    <x v="41"/>
    <x v="1"/>
    <x v="2"/>
    <x v="24"/>
    <x v="10"/>
    <x v="3"/>
    <x v="5"/>
    <x v="1"/>
    <x v="7"/>
    <x v="17"/>
    <x v="1"/>
    <x v="31"/>
    <x v="4"/>
    <x v="1"/>
    <x v="328"/>
    <x v="328"/>
  </r>
  <r>
    <x v="0"/>
    <x v="65"/>
    <x v="238"/>
    <x v="85"/>
    <x v="121"/>
    <x v="209"/>
    <x v="20"/>
    <x v="0"/>
    <x v="41"/>
    <x v="1"/>
    <x v="2"/>
    <x v="24"/>
    <x v="10"/>
    <x v="3"/>
    <x v="3"/>
    <x v="1"/>
    <x v="7"/>
    <x v="17"/>
    <x v="0"/>
    <x v="31"/>
    <x v="4"/>
    <x v="1"/>
    <x v="455"/>
    <x v="455"/>
  </r>
  <r>
    <x v="0"/>
    <x v="66"/>
    <x v="241"/>
    <x v="87"/>
    <x v="122"/>
    <x v="211"/>
    <x v="22"/>
    <x v="0"/>
    <x v="41"/>
    <x v="1"/>
    <x v="2"/>
    <x v="24"/>
    <x v="6"/>
    <x v="3"/>
    <x v="5"/>
    <x v="1"/>
    <x v="7"/>
    <x v="17"/>
    <x v="0"/>
    <x v="31"/>
    <x v="4"/>
    <x v="1"/>
    <x v="47"/>
    <x v="47"/>
  </r>
  <r>
    <x v="0"/>
    <x v="67"/>
    <x v="243"/>
    <x v="90"/>
    <x v="124"/>
    <x v="212"/>
    <x v="25"/>
    <x v="0"/>
    <x v="41"/>
    <x v="1"/>
    <x v="2"/>
    <x v="24"/>
    <x v="10"/>
    <x v="3"/>
    <x v="5"/>
    <x v="1"/>
    <x v="7"/>
    <x v="17"/>
    <x v="1"/>
    <x v="31"/>
    <x v="4"/>
    <x v="1"/>
    <x v="329"/>
    <x v="329"/>
  </r>
  <r>
    <x v="0"/>
    <x v="68"/>
    <x v="244"/>
    <x v="92"/>
    <x v="125"/>
    <x v="213"/>
    <x v="27"/>
    <x v="0"/>
    <x v="41"/>
    <x v="1"/>
    <x v="2"/>
    <x v="24"/>
    <x v="10"/>
    <x v="3"/>
    <x v="1"/>
    <x v="1"/>
    <x v="7"/>
    <x v="17"/>
    <x v="0"/>
    <x v="31"/>
    <x v="4"/>
    <x v="1"/>
    <x v="319"/>
    <x v="319"/>
  </r>
  <r>
    <x v="0"/>
    <x v="69"/>
    <x v="249"/>
    <x v="94"/>
    <x v="126"/>
    <x v="214"/>
    <x v="29"/>
    <x v="0"/>
    <x v="41"/>
    <x v="1"/>
    <x v="2"/>
    <x v="3"/>
    <x v="10"/>
    <x v="3"/>
    <x v="5"/>
    <x v="1"/>
    <x v="7"/>
    <x v="17"/>
    <x v="0"/>
    <x v="31"/>
    <x v="4"/>
    <x v="1"/>
    <x v="41"/>
    <x v="41"/>
  </r>
  <r>
    <x v="0"/>
    <x v="70"/>
    <x v="250"/>
    <x v="95"/>
    <x v="127"/>
    <x v="215"/>
    <x v="30"/>
    <x v="0"/>
    <x v="41"/>
    <x v="1"/>
    <x v="2"/>
    <x v="24"/>
    <x v="10"/>
    <x v="3"/>
    <x v="5"/>
    <x v="1"/>
    <x v="7"/>
    <x v="17"/>
    <x v="1"/>
    <x v="31"/>
    <x v="4"/>
    <x v="1"/>
    <x v="505"/>
    <x v="505"/>
  </r>
  <r>
    <x v="0"/>
    <x v="71"/>
    <x v="252"/>
    <x v="96"/>
    <x v="128"/>
    <x v="216"/>
    <x v="31"/>
    <x v="0"/>
    <x v="41"/>
    <x v="1"/>
    <x v="1"/>
    <x v="11"/>
    <x v="10"/>
    <x v="3"/>
    <x v="5"/>
    <x v="1"/>
    <x v="7"/>
    <x v="17"/>
    <x v="0"/>
    <x v="31"/>
    <x v="4"/>
    <x v="1"/>
    <x v="159"/>
    <x v="159"/>
  </r>
  <r>
    <x v="0"/>
    <x v="72"/>
    <x v="255"/>
    <x v="98"/>
    <x v="129"/>
    <x v="217"/>
    <x v="33"/>
    <x v="0"/>
    <x v="41"/>
    <x v="1"/>
    <x v="2"/>
    <x v="24"/>
    <x v="10"/>
    <x v="3"/>
    <x v="5"/>
    <x v="1"/>
    <x v="7"/>
    <x v="17"/>
    <x v="1"/>
    <x v="31"/>
    <x v="4"/>
    <x v="1"/>
    <x v="187"/>
    <x v="187"/>
  </r>
  <r>
    <x v="0"/>
    <x v="73"/>
    <x v="256"/>
    <x v="100"/>
    <x v="130"/>
    <x v="218"/>
    <x v="35"/>
    <x v="0"/>
    <x v="41"/>
    <x v="1"/>
    <x v="2"/>
    <x v="24"/>
    <x v="10"/>
    <x v="3"/>
    <x v="5"/>
    <x v="1"/>
    <x v="7"/>
    <x v="17"/>
    <x v="1"/>
    <x v="31"/>
    <x v="4"/>
    <x v="1"/>
    <x v="133"/>
    <x v="133"/>
  </r>
  <r>
    <x v="0"/>
    <x v="74"/>
    <x v="257"/>
    <x v="102"/>
    <x v="131"/>
    <x v="219"/>
    <x v="37"/>
    <x v="0"/>
    <x v="41"/>
    <x v="1"/>
    <x v="1"/>
    <x v="24"/>
    <x v="6"/>
    <x v="3"/>
    <x v="5"/>
    <x v="1"/>
    <x v="7"/>
    <x v="17"/>
    <x v="0"/>
    <x v="31"/>
    <x v="4"/>
    <x v="1"/>
    <x v="493"/>
    <x v="493"/>
  </r>
  <r>
    <x v="0"/>
    <x v="75"/>
    <x v="260"/>
    <x v="105"/>
    <x v="132"/>
    <x v="220"/>
    <x v="40"/>
    <x v="0"/>
    <x v="41"/>
    <x v="1"/>
    <x v="2"/>
    <x v="24"/>
    <x v="10"/>
    <x v="3"/>
    <x v="1"/>
    <x v="1"/>
    <x v="7"/>
    <x v="17"/>
    <x v="0"/>
    <x v="31"/>
    <x v="4"/>
    <x v="1"/>
    <x v="111"/>
    <x v="111"/>
  </r>
  <r>
    <x v="0"/>
    <x v="76"/>
    <x v="261"/>
    <x v="107"/>
    <x v="133"/>
    <x v="222"/>
    <x v="42"/>
    <x v="0"/>
    <x v="41"/>
    <x v="1"/>
    <x v="2"/>
    <x v="24"/>
    <x v="10"/>
    <x v="3"/>
    <x v="5"/>
    <x v="1"/>
    <x v="7"/>
    <x v="17"/>
    <x v="1"/>
    <x v="31"/>
    <x v="4"/>
    <x v="1"/>
    <x v="238"/>
    <x v="238"/>
  </r>
  <r>
    <x v="0"/>
    <x v="77"/>
    <x v="264"/>
    <x v="110"/>
    <x v="135"/>
    <x v="223"/>
    <x v="45"/>
    <x v="0"/>
    <x v="41"/>
    <x v="1"/>
    <x v="2"/>
    <x v="24"/>
    <x v="10"/>
    <x v="3"/>
    <x v="5"/>
    <x v="1"/>
    <x v="7"/>
    <x v="17"/>
    <x v="1"/>
    <x v="31"/>
    <x v="4"/>
    <x v="1"/>
    <x v="294"/>
    <x v="294"/>
  </r>
  <r>
    <x v="0"/>
    <x v="78"/>
    <x v="265"/>
    <x v="111"/>
    <x v="136"/>
    <x v="224"/>
    <x v="46"/>
    <x v="0"/>
    <x v="41"/>
    <x v="1"/>
    <x v="2"/>
    <x v="24"/>
    <x v="2"/>
    <x v="3"/>
    <x v="5"/>
    <x v="1"/>
    <x v="7"/>
    <x v="17"/>
    <x v="0"/>
    <x v="31"/>
    <x v="4"/>
    <x v="1"/>
    <x v="25"/>
    <x v="25"/>
  </r>
  <r>
    <x v="0"/>
    <x v="79"/>
    <x v="266"/>
    <x v="113"/>
    <x v="137"/>
    <x v="225"/>
    <x v="48"/>
    <x v="0"/>
    <x v="41"/>
    <x v="1"/>
    <x v="2"/>
    <x v="24"/>
    <x v="10"/>
    <x v="3"/>
    <x v="5"/>
    <x v="1"/>
    <x v="7"/>
    <x v="17"/>
    <x v="1"/>
    <x v="31"/>
    <x v="4"/>
    <x v="1"/>
    <x v="419"/>
    <x v="419"/>
  </r>
  <r>
    <x v="0"/>
    <x v="80"/>
    <x v="267"/>
    <x v="114"/>
    <x v="138"/>
    <x v="226"/>
    <x v="49"/>
    <x v="0"/>
    <x v="41"/>
    <x v="1"/>
    <x v="2"/>
    <x v="24"/>
    <x v="6"/>
    <x v="3"/>
    <x v="5"/>
    <x v="1"/>
    <x v="7"/>
    <x v="17"/>
    <x v="0"/>
    <x v="31"/>
    <x v="4"/>
    <x v="1"/>
    <x v="152"/>
    <x v="152"/>
  </r>
  <r>
    <x v="0"/>
    <x v="81"/>
    <x v="269"/>
    <x v="115"/>
    <x v="139"/>
    <x v="227"/>
    <x v="50"/>
    <x v="0"/>
    <x v="41"/>
    <x v="1"/>
    <x v="1"/>
    <x v="24"/>
    <x v="5"/>
    <x v="3"/>
    <x v="5"/>
    <x v="1"/>
    <x v="7"/>
    <x v="17"/>
    <x v="0"/>
    <x v="31"/>
    <x v="4"/>
    <x v="1"/>
    <x v="95"/>
    <x v="96"/>
  </r>
  <r>
    <x v="0"/>
    <x v="82"/>
    <x v="271"/>
    <x v="118"/>
    <x v="141"/>
    <x v="228"/>
    <x v="53"/>
    <x v="0"/>
    <x v="41"/>
    <x v="1"/>
    <x v="2"/>
    <x v="24"/>
    <x v="10"/>
    <x v="3"/>
    <x v="5"/>
    <x v="1"/>
    <x v="7"/>
    <x v="17"/>
    <x v="1"/>
    <x v="31"/>
    <x v="4"/>
    <x v="1"/>
    <x v="429"/>
    <x v="429"/>
  </r>
  <r>
    <x v="0"/>
    <x v="83"/>
    <x v="272"/>
    <x v="120"/>
    <x v="142"/>
    <x v="230"/>
    <x v="55"/>
    <x v="0"/>
    <x v="41"/>
    <x v="1"/>
    <x v="1"/>
    <x v="24"/>
    <x v="7"/>
    <x v="3"/>
    <x v="5"/>
    <x v="1"/>
    <x v="7"/>
    <x v="17"/>
    <x v="0"/>
    <x v="31"/>
    <x v="4"/>
    <x v="1"/>
    <x v="372"/>
    <x v="372"/>
  </r>
  <r>
    <x v="0"/>
    <x v="84"/>
    <x v="274"/>
    <x v="122"/>
    <x v="144"/>
    <x v="231"/>
    <x v="57"/>
    <x v="0"/>
    <x v="41"/>
    <x v="1"/>
    <x v="2"/>
    <x v="24"/>
    <x v="10"/>
    <x v="3"/>
    <x v="5"/>
    <x v="1"/>
    <x v="7"/>
    <x v="17"/>
    <x v="1"/>
    <x v="31"/>
    <x v="4"/>
    <x v="1"/>
    <x v="259"/>
    <x v="259"/>
  </r>
  <r>
    <x v="0"/>
    <x v="85"/>
    <x v="275"/>
    <x v="123"/>
    <x v="145"/>
    <x v="233"/>
    <x v="58"/>
    <x v="0"/>
    <x v="41"/>
    <x v="1"/>
    <x v="2"/>
    <x v="24"/>
    <x v="6"/>
    <x v="3"/>
    <x v="5"/>
    <x v="1"/>
    <x v="7"/>
    <x v="17"/>
    <x v="0"/>
    <x v="31"/>
    <x v="4"/>
    <x v="1"/>
    <x v="143"/>
    <x v="143"/>
  </r>
  <r>
    <x v="0"/>
    <x v="86"/>
    <x v="278"/>
    <x v="126"/>
    <x v="146"/>
    <x v="234"/>
    <x v="61"/>
    <x v="0"/>
    <x v="41"/>
    <x v="1"/>
    <x v="2"/>
    <x v="24"/>
    <x v="10"/>
    <x v="3"/>
    <x v="5"/>
    <x v="1"/>
    <x v="6"/>
    <x v="2"/>
    <x v="0"/>
    <x v="31"/>
    <x v="4"/>
    <x v="1"/>
    <x v="250"/>
    <x v="250"/>
  </r>
  <r>
    <x v="0"/>
    <x v="87"/>
    <x v="280"/>
    <x v="127"/>
    <x v="147"/>
    <x v="235"/>
    <x v="62"/>
    <x v="0"/>
    <x v="41"/>
    <x v="1"/>
    <x v="2"/>
    <x v="24"/>
    <x v="10"/>
    <x v="3"/>
    <x v="5"/>
    <x v="1"/>
    <x v="7"/>
    <x v="17"/>
    <x v="1"/>
    <x v="31"/>
    <x v="4"/>
    <x v="1"/>
    <x v="75"/>
    <x v="76"/>
  </r>
  <r>
    <x v="0"/>
    <x v="88"/>
    <x v="281"/>
    <x v="129"/>
    <x v="148"/>
    <x v="236"/>
    <x v="64"/>
    <x v="0"/>
    <x v="41"/>
    <x v="1"/>
    <x v="2"/>
    <x v="24"/>
    <x v="10"/>
    <x v="3"/>
    <x v="5"/>
    <x v="1"/>
    <x v="7"/>
    <x v="17"/>
    <x v="1"/>
    <x v="31"/>
    <x v="4"/>
    <x v="1"/>
    <x v="396"/>
    <x v="397"/>
  </r>
  <r>
    <x v="0"/>
    <x v="89"/>
    <x v="283"/>
    <x v="131"/>
    <x v="150"/>
    <x v="237"/>
    <x v="66"/>
    <x v="0"/>
    <x v="41"/>
    <x v="1"/>
    <x v="2"/>
    <x v="24"/>
    <x v="6"/>
    <x v="3"/>
    <x v="5"/>
    <x v="1"/>
    <x v="3"/>
    <x v="11"/>
    <x v="0"/>
    <x v="31"/>
    <x v="4"/>
    <x v="1"/>
    <x v="232"/>
    <x v="232"/>
  </r>
  <r>
    <x v="0"/>
    <x v="90"/>
    <x v="285"/>
    <x v="133"/>
    <x v="151"/>
    <x v="238"/>
    <x v="68"/>
    <x v="0"/>
    <x v="41"/>
    <x v="1"/>
    <x v="2"/>
    <x v="24"/>
    <x v="10"/>
    <x v="3"/>
    <x v="5"/>
    <x v="1"/>
    <x v="7"/>
    <x v="17"/>
    <x v="1"/>
    <x v="31"/>
    <x v="4"/>
    <x v="1"/>
    <x v="91"/>
    <x v="92"/>
  </r>
  <r>
    <x v="0"/>
    <x v="91"/>
    <x v="288"/>
    <x v="134"/>
    <x v="152"/>
    <x v="239"/>
    <x v="69"/>
    <x v="0"/>
    <x v="41"/>
    <x v="1"/>
    <x v="2"/>
    <x v="24"/>
    <x v="4"/>
    <x v="3"/>
    <x v="5"/>
    <x v="1"/>
    <x v="7"/>
    <x v="17"/>
    <x v="0"/>
    <x v="31"/>
    <x v="4"/>
    <x v="1"/>
    <x v="231"/>
    <x v="231"/>
  </r>
  <r>
    <x v="0"/>
    <x v="92"/>
    <x v="291"/>
    <x v="136"/>
    <x v="153"/>
    <x v="240"/>
    <x v="71"/>
    <x v="0"/>
    <x v="41"/>
    <x v="1"/>
    <x v="2"/>
    <x v="24"/>
    <x v="10"/>
    <x v="3"/>
    <x v="5"/>
    <x v="1"/>
    <x v="7"/>
    <x v="17"/>
    <x v="1"/>
    <x v="31"/>
    <x v="4"/>
    <x v="1"/>
    <x v="145"/>
    <x v="145"/>
  </r>
  <r>
    <x v="0"/>
    <x v="93"/>
    <x v="293"/>
    <x v="137"/>
    <x v="154"/>
    <x v="241"/>
    <x v="72"/>
    <x v="0"/>
    <x v="41"/>
    <x v="0"/>
    <x v="2"/>
    <x v="24"/>
    <x v="6"/>
    <x v="3"/>
    <x v="5"/>
    <x v="1"/>
    <x v="7"/>
    <x v="17"/>
    <x v="0"/>
    <x v="31"/>
    <x v="4"/>
    <x v="1"/>
    <x v="434"/>
    <x v="434"/>
  </r>
  <r>
    <x v="0"/>
    <x v="94"/>
    <x v="295"/>
    <x v="139"/>
    <x v="155"/>
    <x v="242"/>
    <x v="74"/>
    <x v="0"/>
    <x v="41"/>
    <x v="1"/>
    <x v="2"/>
    <x v="24"/>
    <x v="10"/>
    <x v="3"/>
    <x v="5"/>
    <x v="1"/>
    <x v="7"/>
    <x v="17"/>
    <x v="1"/>
    <x v="31"/>
    <x v="4"/>
    <x v="1"/>
    <x v="360"/>
    <x v="360"/>
  </r>
  <r>
    <x v="0"/>
    <x v="95"/>
    <x v="297"/>
    <x v="141"/>
    <x v="156"/>
    <x v="141"/>
    <x v="76"/>
    <x v="0"/>
    <x v="41"/>
    <x v="1"/>
    <x v="2"/>
    <x v="24"/>
    <x v="6"/>
    <x v="3"/>
    <x v="5"/>
    <x v="1"/>
    <x v="7"/>
    <x v="17"/>
    <x v="0"/>
    <x v="31"/>
    <x v="4"/>
    <x v="1"/>
    <x v="263"/>
    <x v="263"/>
  </r>
  <r>
    <x v="0"/>
    <x v="96"/>
    <x v="299"/>
    <x v="142"/>
    <x v="158"/>
    <x v="1"/>
    <x v="77"/>
    <x v="0"/>
    <x v="41"/>
    <x v="1"/>
    <x v="2"/>
    <x v="24"/>
    <x v="10"/>
    <x v="3"/>
    <x v="5"/>
    <x v="1"/>
    <x v="7"/>
    <x v="17"/>
    <x v="1"/>
    <x v="31"/>
    <x v="4"/>
    <x v="1"/>
    <x v="333"/>
    <x v="333"/>
  </r>
  <r>
    <x v="0"/>
    <x v="97"/>
    <x v="300"/>
    <x v="144"/>
    <x v="159"/>
    <x v="2"/>
    <x v="79"/>
    <x v="0"/>
    <x v="41"/>
    <x v="1"/>
    <x v="2"/>
    <x v="24"/>
    <x v="10"/>
    <x v="3"/>
    <x v="5"/>
    <x v="1"/>
    <x v="7"/>
    <x v="17"/>
    <x v="1"/>
    <x v="31"/>
    <x v="4"/>
    <x v="1"/>
    <x v="417"/>
    <x v="417"/>
  </r>
  <r>
    <x v="0"/>
    <x v="98"/>
    <x v="302"/>
    <x v="145"/>
    <x v="160"/>
    <x v="3"/>
    <x v="80"/>
    <x v="0"/>
    <x v="41"/>
    <x v="1"/>
    <x v="2"/>
    <x v="24"/>
    <x v="10"/>
    <x v="3"/>
    <x v="5"/>
    <x v="1"/>
    <x v="5"/>
    <x v="3"/>
    <x v="0"/>
    <x v="31"/>
    <x v="4"/>
    <x v="1"/>
    <x v="222"/>
    <x v="222"/>
  </r>
  <r>
    <x v="0"/>
    <x v="99"/>
    <x v="304"/>
    <x v="147"/>
    <x v="161"/>
    <x v="4"/>
    <x v="82"/>
    <x v="0"/>
    <x v="41"/>
    <x v="1"/>
    <x v="2"/>
    <x v="3"/>
    <x v="10"/>
    <x v="3"/>
    <x v="5"/>
    <x v="1"/>
    <x v="7"/>
    <x v="17"/>
    <x v="0"/>
    <x v="31"/>
    <x v="4"/>
    <x v="1"/>
    <x v="61"/>
    <x v="61"/>
  </r>
  <r>
    <x v="0"/>
    <x v="100"/>
    <x v="305"/>
    <x v="149"/>
    <x v="162"/>
    <x v="5"/>
    <x v="84"/>
    <x v="0"/>
    <x v="41"/>
    <x v="1"/>
    <x v="2"/>
    <x v="24"/>
    <x v="10"/>
    <x v="3"/>
    <x v="5"/>
    <x v="1"/>
    <x v="7"/>
    <x v="17"/>
    <x v="1"/>
    <x v="31"/>
    <x v="4"/>
    <x v="1"/>
    <x v="349"/>
    <x v="349"/>
  </r>
  <r>
    <x v="0"/>
    <x v="101"/>
    <x v="306"/>
    <x v="153"/>
    <x v="163"/>
    <x v="6"/>
    <x v="88"/>
    <x v="0"/>
    <x v="41"/>
    <x v="1"/>
    <x v="2"/>
    <x v="24"/>
    <x v="6"/>
    <x v="3"/>
    <x v="5"/>
    <x v="1"/>
    <x v="7"/>
    <x v="17"/>
    <x v="0"/>
    <x v="31"/>
    <x v="4"/>
    <x v="1"/>
    <x v="185"/>
    <x v="185"/>
  </r>
  <r>
    <x v="0"/>
    <x v="102"/>
    <x v="307"/>
    <x v="155"/>
    <x v="164"/>
    <x v="7"/>
    <x v="90"/>
    <x v="0"/>
    <x v="41"/>
    <x v="1"/>
    <x v="2"/>
    <x v="24"/>
    <x v="10"/>
    <x v="3"/>
    <x v="5"/>
    <x v="1"/>
    <x v="7"/>
    <x v="17"/>
    <x v="1"/>
    <x v="31"/>
    <x v="4"/>
    <x v="1"/>
    <x v="477"/>
    <x v="477"/>
  </r>
  <r>
    <x v="0"/>
    <x v="103"/>
    <x v="308"/>
    <x v="157"/>
    <x v="165"/>
    <x v="8"/>
    <x v="92"/>
    <x v="0"/>
    <x v="41"/>
    <x v="1"/>
    <x v="2"/>
    <x v="3"/>
    <x v="10"/>
    <x v="3"/>
    <x v="5"/>
    <x v="1"/>
    <x v="7"/>
    <x v="17"/>
    <x v="0"/>
    <x v="31"/>
    <x v="4"/>
    <x v="1"/>
    <x v="405"/>
    <x v="405"/>
  </r>
  <r>
    <x v="0"/>
    <x v="104"/>
    <x v="309"/>
    <x v="160"/>
    <x v="166"/>
    <x v="9"/>
    <x v="95"/>
    <x v="0"/>
    <x v="41"/>
    <x v="1"/>
    <x v="2"/>
    <x v="24"/>
    <x v="10"/>
    <x v="3"/>
    <x v="5"/>
    <x v="1"/>
    <x v="7"/>
    <x v="17"/>
    <x v="1"/>
    <x v="31"/>
    <x v="6"/>
    <x v="2"/>
    <x v="504"/>
    <x v="504"/>
  </r>
  <r>
    <x v="0"/>
    <x v="105"/>
    <x v="310"/>
    <x v="161"/>
    <x v="167"/>
    <x v="10"/>
    <x v="96"/>
    <x v="0"/>
    <x v="41"/>
    <x v="1"/>
    <x v="2"/>
    <x v="16"/>
    <x v="10"/>
    <x v="3"/>
    <x v="5"/>
    <x v="1"/>
    <x v="0"/>
    <x v="17"/>
    <x v="0"/>
    <x v="31"/>
    <x v="4"/>
    <x v="1"/>
    <x v="167"/>
    <x v="167"/>
  </r>
  <r>
    <x v="0"/>
    <x v="106"/>
    <x v="311"/>
    <x v="164"/>
    <x v="168"/>
    <x v="11"/>
    <x v="99"/>
    <x v="0"/>
    <x v="41"/>
    <x v="1"/>
    <x v="2"/>
    <x v="24"/>
    <x v="10"/>
    <x v="3"/>
    <x v="5"/>
    <x v="1"/>
    <x v="7"/>
    <x v="17"/>
    <x v="1"/>
    <x v="31"/>
    <x v="4"/>
    <x v="1"/>
    <x v="186"/>
    <x v="186"/>
  </r>
  <r>
    <x v="0"/>
    <x v="107"/>
    <x v="312"/>
    <x v="166"/>
    <x v="169"/>
    <x v="12"/>
    <x v="101"/>
    <x v="0"/>
    <x v="41"/>
    <x v="1"/>
    <x v="2"/>
    <x v="24"/>
    <x v="10"/>
    <x v="3"/>
    <x v="5"/>
    <x v="1"/>
    <x v="7"/>
    <x v="17"/>
    <x v="1"/>
    <x v="31"/>
    <x v="4"/>
    <x v="1"/>
    <x v="88"/>
    <x v="89"/>
  </r>
  <r>
    <x v="0"/>
    <x v="108"/>
    <x v="313"/>
    <x v="167"/>
    <x v="170"/>
    <x v="13"/>
    <x v="102"/>
    <x v="0"/>
    <x v="41"/>
    <x v="1"/>
    <x v="2"/>
    <x v="24"/>
    <x v="10"/>
    <x v="3"/>
    <x v="5"/>
    <x v="1"/>
    <x v="7"/>
    <x v="17"/>
    <x v="1"/>
    <x v="31"/>
    <x v="4"/>
    <x v="1"/>
    <x v="371"/>
    <x v="371"/>
  </r>
  <r>
    <x v="0"/>
    <x v="109"/>
    <x v="314"/>
    <x v="169"/>
    <x v="171"/>
    <x v="14"/>
    <x v="104"/>
    <x v="0"/>
    <x v="41"/>
    <x v="1"/>
    <x v="2"/>
    <x v="24"/>
    <x v="10"/>
    <x v="3"/>
    <x v="5"/>
    <x v="1"/>
    <x v="7"/>
    <x v="17"/>
    <x v="1"/>
    <x v="31"/>
    <x v="4"/>
    <x v="1"/>
    <x v="191"/>
    <x v="191"/>
  </r>
  <r>
    <x v="0"/>
    <x v="110"/>
    <x v="315"/>
    <x v="171"/>
    <x v="173"/>
    <x v="15"/>
    <x v="106"/>
    <x v="0"/>
    <x v="41"/>
    <x v="1"/>
    <x v="2"/>
    <x v="24"/>
    <x v="10"/>
    <x v="3"/>
    <x v="1"/>
    <x v="1"/>
    <x v="7"/>
    <x v="17"/>
    <x v="0"/>
    <x v="31"/>
    <x v="4"/>
    <x v="1"/>
    <x v="413"/>
    <x v="413"/>
  </r>
  <r>
    <x v="0"/>
    <x v="111"/>
    <x v="316"/>
    <x v="172"/>
    <x v="174"/>
    <x v="16"/>
    <x v="107"/>
    <x v="0"/>
    <x v="41"/>
    <x v="1"/>
    <x v="2"/>
    <x v="24"/>
    <x v="10"/>
    <x v="3"/>
    <x v="5"/>
    <x v="1"/>
    <x v="7"/>
    <x v="17"/>
    <x v="1"/>
    <x v="31"/>
    <x v="4"/>
    <x v="1"/>
    <x v="116"/>
    <x v="116"/>
  </r>
  <r>
    <x v="0"/>
    <x v="112"/>
    <x v="317"/>
    <x v="174"/>
    <x v="175"/>
    <x v="17"/>
    <x v="109"/>
    <x v="0"/>
    <x v="41"/>
    <x v="1"/>
    <x v="2"/>
    <x v="24"/>
    <x v="6"/>
    <x v="3"/>
    <x v="5"/>
    <x v="1"/>
    <x v="7"/>
    <x v="17"/>
    <x v="0"/>
    <x v="31"/>
    <x v="4"/>
    <x v="1"/>
    <x v="498"/>
    <x v="498"/>
  </r>
  <r>
    <x v="0"/>
    <x v="113"/>
    <x v="318"/>
    <x v="177"/>
    <x v="176"/>
    <x v="18"/>
    <x v="112"/>
    <x v="0"/>
    <x v="41"/>
    <x v="1"/>
    <x v="2"/>
    <x v="24"/>
    <x v="6"/>
    <x v="3"/>
    <x v="5"/>
    <x v="1"/>
    <x v="7"/>
    <x v="17"/>
    <x v="0"/>
    <x v="31"/>
    <x v="4"/>
    <x v="1"/>
    <x v="439"/>
    <x v="439"/>
  </r>
  <r>
    <x v="0"/>
    <x v="114"/>
    <x v="319"/>
    <x v="179"/>
    <x v="177"/>
    <x v="19"/>
    <x v="114"/>
    <x v="0"/>
    <x v="41"/>
    <x v="1"/>
    <x v="2"/>
    <x v="20"/>
    <x v="10"/>
    <x v="3"/>
    <x v="5"/>
    <x v="1"/>
    <x v="7"/>
    <x v="17"/>
    <x v="0"/>
    <x v="31"/>
    <x v="4"/>
    <x v="1"/>
    <x v="27"/>
    <x v="27"/>
  </r>
  <r>
    <x v="0"/>
    <x v="115"/>
    <x v="320"/>
    <x v="180"/>
    <x v="178"/>
    <x v="20"/>
    <x v="115"/>
    <x v="0"/>
    <x v="41"/>
    <x v="1"/>
    <x v="2"/>
    <x v="24"/>
    <x v="10"/>
    <x v="3"/>
    <x v="5"/>
    <x v="1"/>
    <x v="7"/>
    <x v="17"/>
    <x v="1"/>
    <x v="31"/>
    <x v="4"/>
    <x v="1"/>
    <x v="330"/>
    <x v="330"/>
  </r>
  <r>
    <x v="0"/>
    <x v="116"/>
    <x v="321"/>
    <x v="182"/>
    <x v="179"/>
    <x v="21"/>
    <x v="116"/>
    <x v="0"/>
    <x v="41"/>
    <x v="1"/>
    <x v="2"/>
    <x v="24"/>
    <x v="10"/>
    <x v="3"/>
    <x v="5"/>
    <x v="1"/>
    <x v="7"/>
    <x v="17"/>
    <x v="1"/>
    <x v="31"/>
    <x v="4"/>
    <x v="1"/>
    <x v="401"/>
    <x v="402"/>
  </r>
  <r>
    <x v="0"/>
    <x v="117"/>
    <x v="322"/>
    <x v="183"/>
    <x v="180"/>
    <x v="22"/>
    <x v="117"/>
    <x v="0"/>
    <x v="41"/>
    <x v="1"/>
    <x v="2"/>
    <x v="24"/>
    <x v="10"/>
    <x v="3"/>
    <x v="5"/>
    <x v="1"/>
    <x v="7"/>
    <x v="17"/>
    <x v="1"/>
    <x v="31"/>
    <x v="4"/>
    <x v="2"/>
    <x v="258"/>
    <x v="257"/>
  </r>
  <r>
    <x v="0"/>
    <x v="118"/>
    <x v="323"/>
    <x v="186"/>
    <x v="181"/>
    <x v="23"/>
    <x v="120"/>
    <x v="0"/>
    <x v="41"/>
    <x v="1"/>
    <x v="2"/>
    <x v="24"/>
    <x v="10"/>
    <x v="3"/>
    <x v="5"/>
    <x v="1"/>
    <x v="7"/>
    <x v="17"/>
    <x v="1"/>
    <x v="31"/>
    <x v="4"/>
    <x v="2"/>
    <x v="307"/>
    <x v="307"/>
  </r>
  <r>
    <x v="0"/>
    <x v="119"/>
    <x v="324"/>
    <x v="187"/>
    <x v="182"/>
    <x v="24"/>
    <x v="121"/>
    <x v="0"/>
    <x v="41"/>
    <x v="1"/>
    <x v="2"/>
    <x v="24"/>
    <x v="10"/>
    <x v="3"/>
    <x v="5"/>
    <x v="1"/>
    <x v="7"/>
    <x v="17"/>
    <x v="1"/>
    <x v="31"/>
    <x v="4"/>
    <x v="1"/>
    <x v="364"/>
    <x v="364"/>
  </r>
  <r>
    <x v="0"/>
    <x v="120"/>
    <x v="325"/>
    <x v="189"/>
    <x v="183"/>
    <x v="25"/>
    <x v="123"/>
    <x v="0"/>
    <x v="41"/>
    <x v="1"/>
    <x v="1"/>
    <x v="24"/>
    <x v="0"/>
    <x v="3"/>
    <x v="5"/>
    <x v="1"/>
    <x v="7"/>
    <x v="17"/>
    <x v="0"/>
    <x v="31"/>
    <x v="4"/>
    <x v="1"/>
    <x v="244"/>
    <x v="244"/>
  </r>
  <r>
    <x v="0"/>
    <x v="121"/>
    <x v="326"/>
    <x v="190"/>
    <x v="184"/>
    <x v="26"/>
    <x v="124"/>
    <x v="0"/>
    <x v="41"/>
    <x v="1"/>
    <x v="2"/>
    <x v="24"/>
    <x v="10"/>
    <x v="3"/>
    <x v="5"/>
    <x v="1"/>
    <x v="7"/>
    <x v="17"/>
    <x v="1"/>
    <x v="31"/>
    <x v="4"/>
    <x v="1"/>
    <x v="53"/>
    <x v="53"/>
  </r>
  <r>
    <x v="0"/>
    <x v="122"/>
    <x v="327"/>
    <x v="192"/>
    <x v="185"/>
    <x v="27"/>
    <x v="126"/>
    <x v="0"/>
    <x v="41"/>
    <x v="1"/>
    <x v="2"/>
    <x v="24"/>
    <x v="10"/>
    <x v="3"/>
    <x v="5"/>
    <x v="1"/>
    <x v="7"/>
    <x v="17"/>
    <x v="1"/>
    <x v="31"/>
    <x v="4"/>
    <x v="1"/>
    <x v="314"/>
    <x v="314"/>
  </r>
  <r>
    <x v="0"/>
    <x v="123"/>
    <x v="328"/>
    <x v="195"/>
    <x v="186"/>
    <x v="28"/>
    <x v="129"/>
    <x v="0"/>
    <x v="41"/>
    <x v="1"/>
    <x v="2"/>
    <x v="24"/>
    <x v="10"/>
    <x v="3"/>
    <x v="5"/>
    <x v="1"/>
    <x v="7"/>
    <x v="17"/>
    <x v="1"/>
    <x v="31"/>
    <x v="4"/>
    <x v="1"/>
    <x v="383"/>
    <x v="383"/>
  </r>
  <r>
    <x v="0"/>
    <x v="124"/>
    <x v="329"/>
    <x v="199"/>
    <x v="187"/>
    <x v="29"/>
    <x v="133"/>
    <x v="0"/>
    <x v="41"/>
    <x v="1"/>
    <x v="2"/>
    <x v="24"/>
    <x v="10"/>
    <x v="3"/>
    <x v="5"/>
    <x v="1"/>
    <x v="7"/>
    <x v="17"/>
    <x v="1"/>
    <x v="31"/>
    <x v="0"/>
    <x v="2"/>
    <x v="285"/>
    <x v="285"/>
  </r>
  <r>
    <x v="0"/>
    <x v="125"/>
    <x v="330"/>
    <x v="201"/>
    <x v="188"/>
    <x v="30"/>
    <x v="135"/>
    <x v="0"/>
    <x v="41"/>
    <x v="1"/>
    <x v="2"/>
    <x v="24"/>
    <x v="10"/>
    <x v="3"/>
    <x v="5"/>
    <x v="1"/>
    <x v="7"/>
    <x v="17"/>
    <x v="1"/>
    <x v="31"/>
    <x v="4"/>
    <x v="1"/>
    <x v="266"/>
    <x v="266"/>
  </r>
  <r>
    <x v="0"/>
    <x v="126"/>
    <x v="331"/>
    <x v="203"/>
    <x v="189"/>
    <x v="31"/>
    <x v="137"/>
    <x v="0"/>
    <x v="41"/>
    <x v="1"/>
    <x v="2"/>
    <x v="24"/>
    <x v="10"/>
    <x v="3"/>
    <x v="5"/>
    <x v="1"/>
    <x v="7"/>
    <x v="17"/>
    <x v="1"/>
    <x v="31"/>
    <x v="0"/>
    <x v="2"/>
    <x v="21"/>
    <x v="21"/>
  </r>
  <r>
    <x v="0"/>
    <x v="127"/>
    <x v="332"/>
    <x v="206"/>
    <x v="190"/>
    <x v="32"/>
    <x v="140"/>
    <x v="0"/>
    <x v="41"/>
    <x v="1"/>
    <x v="2"/>
    <x v="24"/>
    <x v="10"/>
    <x v="3"/>
    <x v="5"/>
    <x v="1"/>
    <x v="7"/>
    <x v="17"/>
    <x v="1"/>
    <x v="31"/>
    <x v="0"/>
    <x v="2"/>
    <x v="178"/>
    <x v="178"/>
  </r>
  <r>
    <x v="0"/>
    <x v="128"/>
    <x v="333"/>
    <x v="207"/>
    <x v="191"/>
    <x v="33"/>
    <x v="141"/>
    <x v="0"/>
    <x v="41"/>
    <x v="1"/>
    <x v="2"/>
    <x v="24"/>
    <x v="10"/>
    <x v="3"/>
    <x v="5"/>
    <x v="1"/>
    <x v="7"/>
    <x v="17"/>
    <x v="1"/>
    <x v="31"/>
    <x v="4"/>
    <x v="1"/>
    <x v="491"/>
    <x v="491"/>
  </r>
  <r>
    <x v="0"/>
    <x v="129"/>
    <x v="334"/>
    <x v="209"/>
    <x v="192"/>
    <x v="34"/>
    <x v="143"/>
    <x v="0"/>
    <x v="41"/>
    <x v="1"/>
    <x v="2"/>
    <x v="24"/>
    <x v="10"/>
    <x v="3"/>
    <x v="5"/>
    <x v="1"/>
    <x v="7"/>
    <x v="17"/>
    <x v="1"/>
    <x v="31"/>
    <x v="0"/>
    <x v="2"/>
    <x v="161"/>
    <x v="161"/>
  </r>
  <r>
    <x v="0"/>
    <x v="130"/>
    <x v="335"/>
    <x v="211"/>
    <x v="193"/>
    <x v="35"/>
    <x v="145"/>
    <x v="0"/>
    <x v="41"/>
    <x v="1"/>
    <x v="2"/>
    <x v="24"/>
    <x v="10"/>
    <x v="3"/>
    <x v="5"/>
    <x v="1"/>
    <x v="7"/>
    <x v="17"/>
    <x v="1"/>
    <x v="31"/>
    <x v="4"/>
    <x v="1"/>
    <x v="197"/>
    <x v="197"/>
  </r>
  <r>
    <x v="0"/>
    <x v="131"/>
    <x v="336"/>
    <x v="213"/>
    <x v="194"/>
    <x v="36"/>
    <x v="147"/>
    <x v="0"/>
    <x v="41"/>
    <x v="1"/>
    <x v="2"/>
    <x v="24"/>
    <x v="10"/>
    <x v="3"/>
    <x v="5"/>
    <x v="1"/>
    <x v="7"/>
    <x v="17"/>
    <x v="1"/>
    <x v="31"/>
    <x v="0"/>
    <x v="2"/>
    <x v="79"/>
    <x v="80"/>
  </r>
  <r>
    <x v="0"/>
    <x v="132"/>
    <x v="337"/>
    <x v="215"/>
    <x v="195"/>
    <x v="37"/>
    <x v="149"/>
    <x v="0"/>
    <x v="41"/>
    <x v="1"/>
    <x v="2"/>
    <x v="24"/>
    <x v="5"/>
    <x v="3"/>
    <x v="5"/>
    <x v="1"/>
    <x v="7"/>
    <x v="17"/>
    <x v="0"/>
    <x v="31"/>
    <x v="4"/>
    <x v="1"/>
    <x v="100"/>
    <x v="101"/>
  </r>
  <r>
    <x v="0"/>
    <x v="133"/>
    <x v="338"/>
    <x v="217"/>
    <x v="197"/>
    <x v="38"/>
    <x v="151"/>
    <x v="0"/>
    <x v="41"/>
    <x v="1"/>
    <x v="2"/>
    <x v="24"/>
    <x v="10"/>
    <x v="3"/>
    <x v="5"/>
    <x v="1"/>
    <x v="7"/>
    <x v="17"/>
    <x v="1"/>
    <x v="31"/>
    <x v="0"/>
    <x v="2"/>
    <x v="388"/>
    <x v="389"/>
  </r>
  <r>
    <x v="0"/>
    <x v="134"/>
    <x v="339"/>
    <x v="220"/>
    <x v="198"/>
    <x v="39"/>
    <x v="154"/>
    <x v="0"/>
    <x v="41"/>
    <x v="0"/>
    <x v="1"/>
    <x v="24"/>
    <x v="10"/>
    <x v="3"/>
    <x v="5"/>
    <x v="1"/>
    <x v="7"/>
    <x v="17"/>
    <x v="0"/>
    <x v="31"/>
    <x v="4"/>
    <x v="1"/>
    <x v="484"/>
    <x v="484"/>
  </r>
  <r>
    <x v="0"/>
    <x v="135"/>
    <x v="340"/>
    <x v="222"/>
    <x v="199"/>
    <x v="40"/>
    <x v="156"/>
    <x v="0"/>
    <x v="41"/>
    <x v="1"/>
    <x v="2"/>
    <x v="24"/>
    <x v="10"/>
    <x v="3"/>
    <x v="5"/>
    <x v="1"/>
    <x v="7"/>
    <x v="17"/>
    <x v="1"/>
    <x v="31"/>
    <x v="0"/>
    <x v="2"/>
    <x v="464"/>
    <x v="464"/>
  </r>
  <r>
    <x v="0"/>
    <x v="136"/>
    <x v="341"/>
    <x v="224"/>
    <x v="200"/>
    <x v="41"/>
    <x v="158"/>
    <x v="0"/>
    <x v="41"/>
    <x v="1"/>
    <x v="2"/>
    <x v="24"/>
    <x v="10"/>
    <x v="3"/>
    <x v="5"/>
    <x v="1"/>
    <x v="7"/>
    <x v="17"/>
    <x v="1"/>
    <x v="31"/>
    <x v="4"/>
    <x v="1"/>
    <x v="189"/>
    <x v="189"/>
  </r>
  <r>
    <x v="0"/>
    <x v="137"/>
    <x v="342"/>
    <x v="225"/>
    <x v="201"/>
    <x v="42"/>
    <x v="159"/>
    <x v="0"/>
    <x v="41"/>
    <x v="1"/>
    <x v="2"/>
    <x v="24"/>
    <x v="10"/>
    <x v="3"/>
    <x v="5"/>
    <x v="1"/>
    <x v="7"/>
    <x v="17"/>
    <x v="1"/>
    <x v="31"/>
    <x v="0"/>
    <x v="2"/>
    <x v="4"/>
    <x v="4"/>
  </r>
  <r>
    <x v="0"/>
    <x v="138"/>
    <x v="343"/>
    <x v="227"/>
    <x v="202"/>
    <x v="43"/>
    <x v="161"/>
    <x v="0"/>
    <x v="41"/>
    <x v="1"/>
    <x v="2"/>
    <x v="24"/>
    <x v="10"/>
    <x v="3"/>
    <x v="5"/>
    <x v="1"/>
    <x v="7"/>
    <x v="17"/>
    <x v="1"/>
    <x v="31"/>
    <x v="4"/>
    <x v="1"/>
    <x v="403"/>
    <x v="403"/>
  </r>
  <r>
    <x v="0"/>
    <x v="139"/>
    <x v="344"/>
    <x v="229"/>
    <x v="203"/>
    <x v="44"/>
    <x v="163"/>
    <x v="0"/>
    <x v="41"/>
    <x v="1"/>
    <x v="1"/>
    <x v="24"/>
    <x v="10"/>
    <x v="3"/>
    <x v="5"/>
    <x v="1"/>
    <x v="7"/>
    <x v="17"/>
    <x v="0"/>
    <x v="31"/>
    <x v="4"/>
    <x v="0"/>
    <x v="375"/>
    <x v="375"/>
  </r>
  <r>
    <x v="0"/>
    <x v="140"/>
    <x v="345"/>
    <x v="230"/>
    <x v="204"/>
    <x v="45"/>
    <x v="164"/>
    <x v="0"/>
    <x v="41"/>
    <x v="1"/>
    <x v="2"/>
    <x v="24"/>
    <x v="10"/>
    <x v="3"/>
    <x v="5"/>
    <x v="1"/>
    <x v="7"/>
    <x v="17"/>
    <x v="1"/>
    <x v="31"/>
    <x v="0"/>
    <x v="2"/>
    <x v="8"/>
    <x v="8"/>
  </r>
  <r>
    <x v="0"/>
    <x v="141"/>
    <x v="346"/>
    <x v="232"/>
    <x v="205"/>
    <x v="46"/>
    <x v="166"/>
    <x v="0"/>
    <x v="41"/>
    <x v="1"/>
    <x v="2"/>
    <x v="24"/>
    <x v="10"/>
    <x v="3"/>
    <x v="5"/>
    <x v="1"/>
    <x v="7"/>
    <x v="17"/>
    <x v="1"/>
    <x v="31"/>
    <x v="0"/>
    <x v="2"/>
    <x v="118"/>
    <x v="118"/>
  </r>
  <r>
    <x v="0"/>
    <x v="142"/>
    <x v="347"/>
    <x v="233"/>
    <x v="206"/>
    <x v="47"/>
    <x v="167"/>
    <x v="0"/>
    <x v="41"/>
    <x v="1"/>
    <x v="2"/>
    <x v="24"/>
    <x v="10"/>
    <x v="3"/>
    <x v="5"/>
    <x v="1"/>
    <x v="7"/>
    <x v="17"/>
    <x v="1"/>
    <x v="31"/>
    <x v="0"/>
    <x v="2"/>
    <x v="60"/>
    <x v="60"/>
  </r>
  <r>
    <x v="0"/>
    <x v="143"/>
    <x v="348"/>
    <x v="234"/>
    <x v="207"/>
    <x v="48"/>
    <x v="168"/>
    <x v="0"/>
    <x v="41"/>
    <x v="1"/>
    <x v="2"/>
    <x v="24"/>
    <x v="10"/>
    <x v="3"/>
    <x v="5"/>
    <x v="1"/>
    <x v="7"/>
    <x v="17"/>
    <x v="1"/>
    <x v="31"/>
    <x v="0"/>
    <x v="2"/>
    <x v="67"/>
    <x v="67"/>
  </r>
  <r>
    <x v="0"/>
    <x v="144"/>
    <x v="350"/>
    <x v="236"/>
    <x v="208"/>
    <x v="49"/>
    <x v="171"/>
    <x v="0"/>
    <x v="41"/>
    <x v="1"/>
    <x v="2"/>
    <x v="24"/>
    <x v="10"/>
    <x v="3"/>
    <x v="5"/>
    <x v="1"/>
    <x v="7"/>
    <x v="17"/>
    <x v="1"/>
    <x v="31"/>
    <x v="0"/>
    <x v="2"/>
    <x v="20"/>
    <x v="20"/>
  </r>
  <r>
    <x v="0"/>
    <x v="145"/>
    <x v="351"/>
    <x v="237"/>
    <x v="209"/>
    <x v="50"/>
    <x v="172"/>
    <x v="0"/>
    <x v="41"/>
    <x v="1"/>
    <x v="2"/>
    <x v="24"/>
    <x v="10"/>
    <x v="3"/>
    <x v="5"/>
    <x v="1"/>
    <x v="7"/>
    <x v="17"/>
    <x v="1"/>
    <x v="31"/>
    <x v="4"/>
    <x v="1"/>
    <x v="406"/>
    <x v="406"/>
  </r>
  <r>
    <x v="0"/>
    <x v="146"/>
    <x v="352"/>
    <x v="240"/>
    <x v="210"/>
    <x v="51"/>
    <x v="175"/>
    <x v="0"/>
    <x v="41"/>
    <x v="1"/>
    <x v="2"/>
    <x v="24"/>
    <x v="10"/>
    <x v="3"/>
    <x v="5"/>
    <x v="1"/>
    <x v="7"/>
    <x v="17"/>
    <x v="1"/>
    <x v="31"/>
    <x v="0"/>
    <x v="2"/>
    <x v="101"/>
    <x v="70"/>
  </r>
  <r>
    <x v="0"/>
    <x v="147"/>
    <x v="353"/>
    <x v="242"/>
    <x v="211"/>
    <x v="52"/>
    <x v="177"/>
    <x v="0"/>
    <x v="41"/>
    <x v="1"/>
    <x v="2"/>
    <x v="24"/>
    <x v="10"/>
    <x v="3"/>
    <x v="5"/>
    <x v="1"/>
    <x v="7"/>
    <x v="17"/>
    <x v="1"/>
    <x v="29"/>
    <x v="4"/>
    <x v="1"/>
    <x v="373"/>
    <x v="373"/>
  </r>
  <r>
    <x v="0"/>
    <x v="148"/>
    <x v="354"/>
    <x v="245"/>
    <x v="212"/>
    <x v="53"/>
    <x v="180"/>
    <x v="0"/>
    <x v="41"/>
    <x v="1"/>
    <x v="2"/>
    <x v="24"/>
    <x v="10"/>
    <x v="3"/>
    <x v="5"/>
    <x v="1"/>
    <x v="7"/>
    <x v="17"/>
    <x v="1"/>
    <x v="31"/>
    <x v="4"/>
    <x v="1"/>
    <x v="256"/>
    <x v="256"/>
  </r>
  <r>
    <x v="0"/>
    <x v="149"/>
    <x v="355"/>
    <x v="248"/>
    <x v="214"/>
    <x v="54"/>
    <x v="183"/>
    <x v="0"/>
    <x v="41"/>
    <x v="1"/>
    <x v="2"/>
    <x v="24"/>
    <x v="10"/>
    <x v="3"/>
    <x v="5"/>
    <x v="1"/>
    <x v="7"/>
    <x v="17"/>
    <x v="1"/>
    <x v="31"/>
    <x v="0"/>
    <x v="2"/>
    <x v="99"/>
    <x v="100"/>
  </r>
  <r>
    <x v="0"/>
    <x v="150"/>
    <x v="356"/>
    <x v="250"/>
    <x v="215"/>
    <x v="55"/>
    <x v="185"/>
    <x v="0"/>
    <x v="41"/>
    <x v="1"/>
    <x v="1"/>
    <x v="24"/>
    <x v="10"/>
    <x v="3"/>
    <x v="5"/>
    <x v="1"/>
    <x v="7"/>
    <x v="17"/>
    <x v="0"/>
    <x v="31"/>
    <x v="4"/>
    <x v="1"/>
    <x v="97"/>
    <x v="98"/>
  </r>
  <r>
    <x v="0"/>
    <x v="151"/>
    <x v="357"/>
    <x v="253"/>
    <x v="216"/>
    <x v="56"/>
    <x v="188"/>
    <x v="0"/>
    <x v="41"/>
    <x v="1"/>
    <x v="1"/>
    <x v="3"/>
    <x v="10"/>
    <x v="3"/>
    <x v="5"/>
    <x v="1"/>
    <x v="7"/>
    <x v="17"/>
    <x v="0"/>
    <x v="31"/>
    <x v="4"/>
    <x v="1"/>
    <x v="81"/>
    <x v="82"/>
  </r>
  <r>
    <x v="0"/>
    <x v="152"/>
    <x v="358"/>
    <x v="255"/>
    <x v="217"/>
    <x v="57"/>
    <x v="190"/>
    <x v="0"/>
    <x v="41"/>
    <x v="1"/>
    <x v="2"/>
    <x v="24"/>
    <x v="10"/>
    <x v="3"/>
    <x v="5"/>
    <x v="1"/>
    <x v="7"/>
    <x v="17"/>
    <x v="1"/>
    <x v="31"/>
    <x v="4"/>
    <x v="1"/>
    <x v="456"/>
    <x v="456"/>
  </r>
  <r>
    <x v="0"/>
    <x v="153"/>
    <x v="359"/>
    <x v="257"/>
    <x v="219"/>
    <x v="58"/>
    <x v="192"/>
    <x v="0"/>
    <x v="41"/>
    <x v="1"/>
    <x v="1"/>
    <x v="8"/>
    <x v="10"/>
    <x v="3"/>
    <x v="5"/>
    <x v="1"/>
    <x v="7"/>
    <x v="17"/>
    <x v="0"/>
    <x v="31"/>
    <x v="4"/>
    <x v="1"/>
    <x v="93"/>
    <x v="94"/>
  </r>
  <r>
    <x v="0"/>
    <x v="154"/>
    <x v="360"/>
    <x v="258"/>
    <x v="220"/>
    <x v="59"/>
    <x v="193"/>
    <x v="0"/>
    <x v="41"/>
    <x v="1"/>
    <x v="2"/>
    <x v="24"/>
    <x v="10"/>
    <x v="3"/>
    <x v="5"/>
    <x v="1"/>
    <x v="7"/>
    <x v="14"/>
    <x v="0"/>
    <x v="31"/>
    <x v="4"/>
    <x v="1"/>
    <x v="230"/>
    <x v="230"/>
  </r>
  <r>
    <x v="0"/>
    <x v="155"/>
    <x v="361"/>
    <x v="260"/>
    <x v="221"/>
    <x v="60"/>
    <x v="195"/>
    <x v="0"/>
    <x v="41"/>
    <x v="1"/>
    <x v="2"/>
    <x v="24"/>
    <x v="10"/>
    <x v="3"/>
    <x v="5"/>
    <x v="1"/>
    <x v="7"/>
    <x v="17"/>
    <x v="1"/>
    <x v="31"/>
    <x v="0"/>
    <x v="2"/>
    <x v="174"/>
    <x v="174"/>
  </r>
  <r>
    <x v="0"/>
    <x v="156"/>
    <x v="362"/>
    <x v="261"/>
    <x v="222"/>
    <x v="61"/>
    <x v="196"/>
    <x v="0"/>
    <x v="41"/>
    <x v="1"/>
    <x v="1"/>
    <x v="8"/>
    <x v="10"/>
    <x v="3"/>
    <x v="5"/>
    <x v="1"/>
    <x v="7"/>
    <x v="17"/>
    <x v="0"/>
    <x v="31"/>
    <x v="4"/>
    <x v="1"/>
    <x v="28"/>
    <x v="28"/>
  </r>
  <r>
    <x v="0"/>
    <x v="157"/>
    <x v="363"/>
    <x v="263"/>
    <x v="224"/>
    <x v="62"/>
    <x v="198"/>
    <x v="0"/>
    <x v="41"/>
    <x v="1"/>
    <x v="2"/>
    <x v="24"/>
    <x v="10"/>
    <x v="3"/>
    <x v="5"/>
    <x v="1"/>
    <x v="7"/>
    <x v="17"/>
    <x v="1"/>
    <x v="31"/>
    <x v="0"/>
    <x v="2"/>
    <x v="247"/>
    <x v="247"/>
  </r>
  <r>
    <x v="0"/>
    <x v="158"/>
    <x v="364"/>
    <x v="266"/>
    <x v="225"/>
    <x v="63"/>
    <x v="201"/>
    <x v="0"/>
    <x v="41"/>
    <x v="1"/>
    <x v="2"/>
    <x v="24"/>
    <x v="10"/>
    <x v="3"/>
    <x v="5"/>
    <x v="1"/>
    <x v="7"/>
    <x v="17"/>
    <x v="1"/>
    <x v="31"/>
    <x v="4"/>
    <x v="1"/>
    <x v="438"/>
    <x v="438"/>
  </r>
  <r>
    <x v="0"/>
    <x v="159"/>
    <x v="365"/>
    <x v="268"/>
    <x v="226"/>
    <x v="64"/>
    <x v="203"/>
    <x v="0"/>
    <x v="41"/>
    <x v="1"/>
    <x v="2"/>
    <x v="24"/>
    <x v="10"/>
    <x v="3"/>
    <x v="5"/>
    <x v="1"/>
    <x v="7"/>
    <x v="17"/>
    <x v="1"/>
    <x v="31"/>
    <x v="4"/>
    <x v="1"/>
    <x v="268"/>
    <x v="268"/>
  </r>
  <r>
    <x v="0"/>
    <x v="160"/>
    <x v="366"/>
    <x v="272"/>
    <x v="227"/>
    <x v="65"/>
    <x v="207"/>
    <x v="0"/>
    <x v="41"/>
    <x v="1"/>
    <x v="2"/>
    <x v="24"/>
    <x v="6"/>
    <x v="3"/>
    <x v="5"/>
    <x v="1"/>
    <x v="7"/>
    <x v="17"/>
    <x v="0"/>
    <x v="31"/>
    <x v="4"/>
    <x v="1"/>
    <x v="57"/>
    <x v="57"/>
  </r>
  <r>
    <x v="0"/>
    <x v="161"/>
    <x v="367"/>
    <x v="273"/>
    <x v="228"/>
    <x v="66"/>
    <x v="208"/>
    <x v="0"/>
    <x v="41"/>
    <x v="1"/>
    <x v="2"/>
    <x v="24"/>
    <x v="10"/>
    <x v="3"/>
    <x v="5"/>
    <x v="1"/>
    <x v="7"/>
    <x v="17"/>
    <x v="1"/>
    <x v="31"/>
    <x v="0"/>
    <x v="2"/>
    <x v="69"/>
    <x v="69"/>
  </r>
  <r>
    <x v="0"/>
    <x v="162"/>
    <x v="368"/>
    <x v="275"/>
    <x v="229"/>
    <x v="67"/>
    <x v="210"/>
    <x v="0"/>
    <x v="41"/>
    <x v="1"/>
    <x v="1"/>
    <x v="24"/>
    <x v="10"/>
    <x v="3"/>
    <x v="5"/>
    <x v="1"/>
    <x v="7"/>
    <x v="17"/>
    <x v="0"/>
    <x v="31"/>
    <x v="4"/>
    <x v="1"/>
    <x v="366"/>
    <x v="366"/>
  </r>
  <r>
    <x v="0"/>
    <x v="163"/>
    <x v="369"/>
    <x v="276"/>
    <x v="230"/>
    <x v="68"/>
    <x v="211"/>
    <x v="0"/>
    <x v="41"/>
    <x v="1"/>
    <x v="2"/>
    <x v="24"/>
    <x v="10"/>
    <x v="3"/>
    <x v="5"/>
    <x v="1"/>
    <x v="7"/>
    <x v="17"/>
    <x v="1"/>
    <x v="31"/>
    <x v="4"/>
    <x v="1"/>
    <x v="280"/>
    <x v="280"/>
  </r>
  <r>
    <x v="0"/>
    <x v="164"/>
    <x v="370"/>
    <x v="277"/>
    <x v="231"/>
    <x v="69"/>
    <x v="212"/>
    <x v="0"/>
    <x v="41"/>
    <x v="1"/>
    <x v="1"/>
    <x v="11"/>
    <x v="10"/>
    <x v="3"/>
    <x v="5"/>
    <x v="1"/>
    <x v="7"/>
    <x v="17"/>
    <x v="1"/>
    <x v="31"/>
    <x v="4"/>
    <x v="1"/>
    <x v="369"/>
    <x v="369"/>
  </r>
  <r>
    <x v="0"/>
    <x v="165"/>
    <x v="371"/>
    <x v="280"/>
    <x v="232"/>
    <x v="70"/>
    <x v="215"/>
    <x v="0"/>
    <x v="41"/>
    <x v="1"/>
    <x v="2"/>
    <x v="24"/>
    <x v="10"/>
    <x v="3"/>
    <x v="5"/>
    <x v="1"/>
    <x v="7"/>
    <x v="17"/>
    <x v="1"/>
    <x v="31"/>
    <x v="4"/>
    <x v="1"/>
    <x v="507"/>
    <x v="507"/>
  </r>
  <r>
    <x v="0"/>
    <x v="166"/>
    <x v="372"/>
    <x v="281"/>
    <x v="233"/>
    <x v="71"/>
    <x v="216"/>
    <x v="0"/>
    <x v="41"/>
    <x v="1"/>
    <x v="2"/>
    <x v="24"/>
    <x v="10"/>
    <x v="3"/>
    <x v="5"/>
    <x v="1"/>
    <x v="7"/>
    <x v="17"/>
    <x v="1"/>
    <x v="31"/>
    <x v="4"/>
    <x v="1"/>
    <x v="382"/>
    <x v="382"/>
  </r>
  <r>
    <x v="0"/>
    <x v="167"/>
    <x v="373"/>
    <x v="283"/>
    <x v="234"/>
    <x v="72"/>
    <x v="218"/>
    <x v="0"/>
    <x v="41"/>
    <x v="1"/>
    <x v="1"/>
    <x v="24"/>
    <x v="10"/>
    <x v="3"/>
    <x v="5"/>
    <x v="1"/>
    <x v="7"/>
    <x v="17"/>
    <x v="0"/>
    <x v="31"/>
    <x v="4"/>
    <x v="1"/>
    <x v="56"/>
    <x v="56"/>
  </r>
  <r>
    <x v="0"/>
    <x v="168"/>
    <x v="374"/>
    <x v="286"/>
    <x v="236"/>
    <x v="73"/>
    <x v="221"/>
    <x v="0"/>
    <x v="41"/>
    <x v="1"/>
    <x v="1"/>
    <x v="9"/>
    <x v="10"/>
    <x v="3"/>
    <x v="5"/>
    <x v="1"/>
    <x v="7"/>
    <x v="0"/>
    <x v="1"/>
    <x v="31"/>
    <x v="4"/>
    <x v="1"/>
    <x v="66"/>
    <x v="66"/>
  </r>
  <r>
    <x v="0"/>
    <x v="169"/>
    <x v="375"/>
    <x v="288"/>
    <x v="237"/>
    <x v="74"/>
    <x v="223"/>
    <x v="0"/>
    <x v="41"/>
    <x v="1"/>
    <x v="2"/>
    <x v="24"/>
    <x v="10"/>
    <x v="3"/>
    <x v="5"/>
    <x v="1"/>
    <x v="7"/>
    <x v="17"/>
    <x v="1"/>
    <x v="31"/>
    <x v="4"/>
    <x v="2"/>
    <x v="224"/>
    <x v="224"/>
  </r>
  <r>
    <x v="0"/>
    <x v="170"/>
    <x v="376"/>
    <x v="290"/>
    <x v="1"/>
    <x v="75"/>
    <x v="225"/>
    <x v="0"/>
    <x v="41"/>
    <x v="1"/>
    <x v="2"/>
    <x v="24"/>
    <x v="10"/>
    <x v="3"/>
    <x v="5"/>
    <x v="1"/>
    <x v="7"/>
    <x v="17"/>
    <x v="1"/>
    <x v="15"/>
    <x v="4"/>
    <x v="1"/>
    <x v="39"/>
    <x v="39"/>
  </r>
  <r>
    <x v="0"/>
    <x v="171"/>
    <x v="377"/>
    <x v="292"/>
    <x v="2"/>
    <x v="76"/>
    <x v="227"/>
    <x v="0"/>
    <x v="41"/>
    <x v="1"/>
    <x v="2"/>
    <x v="24"/>
    <x v="6"/>
    <x v="3"/>
    <x v="5"/>
    <x v="1"/>
    <x v="7"/>
    <x v="17"/>
    <x v="1"/>
    <x v="31"/>
    <x v="4"/>
    <x v="1"/>
    <x v="442"/>
    <x v="442"/>
  </r>
  <r>
    <x v="0"/>
    <x v="172"/>
    <x v="378"/>
    <x v="293"/>
    <x v="3"/>
    <x v="77"/>
    <x v="228"/>
    <x v="0"/>
    <x v="41"/>
    <x v="1"/>
    <x v="1"/>
    <x v="24"/>
    <x v="10"/>
    <x v="3"/>
    <x v="5"/>
    <x v="1"/>
    <x v="4"/>
    <x v="10"/>
    <x v="0"/>
    <x v="31"/>
    <x v="4"/>
    <x v="1"/>
    <x v="261"/>
    <x v="261"/>
  </r>
  <r>
    <x v="0"/>
    <x v="173"/>
    <x v="379"/>
    <x v="295"/>
    <x v="4"/>
    <x v="78"/>
    <x v="230"/>
    <x v="0"/>
    <x v="41"/>
    <x v="1"/>
    <x v="2"/>
    <x v="24"/>
    <x v="10"/>
    <x v="3"/>
    <x v="5"/>
    <x v="1"/>
    <x v="7"/>
    <x v="17"/>
    <x v="1"/>
    <x v="31"/>
    <x v="4"/>
    <x v="1"/>
    <x v="426"/>
    <x v="426"/>
  </r>
  <r>
    <x v="0"/>
    <x v="174"/>
    <x v="380"/>
    <x v="296"/>
    <x v="5"/>
    <x v="79"/>
    <x v="231"/>
    <x v="0"/>
    <x v="41"/>
    <x v="1"/>
    <x v="1"/>
    <x v="24"/>
    <x v="10"/>
    <x v="3"/>
    <x v="5"/>
    <x v="1"/>
    <x v="1"/>
    <x v="17"/>
    <x v="0"/>
    <x v="31"/>
    <x v="4"/>
    <x v="1"/>
    <x v="64"/>
    <x v="64"/>
  </r>
  <r>
    <x v="0"/>
    <x v="175"/>
    <x v="381"/>
    <x v="298"/>
    <x v="6"/>
    <x v="80"/>
    <x v="233"/>
    <x v="0"/>
    <x v="41"/>
    <x v="1"/>
    <x v="2"/>
    <x v="24"/>
    <x v="10"/>
    <x v="3"/>
    <x v="5"/>
    <x v="1"/>
    <x v="1"/>
    <x v="17"/>
    <x v="0"/>
    <x v="31"/>
    <x v="4"/>
    <x v="1"/>
    <x v="34"/>
    <x v="34"/>
  </r>
  <r>
    <x v="0"/>
    <x v="176"/>
    <x v="382"/>
    <x v="299"/>
    <x v="7"/>
    <x v="81"/>
    <x v="234"/>
    <x v="0"/>
    <x v="41"/>
    <x v="1"/>
    <x v="2"/>
    <x v="24"/>
    <x v="10"/>
    <x v="3"/>
    <x v="5"/>
    <x v="1"/>
    <x v="7"/>
    <x v="17"/>
    <x v="1"/>
    <x v="31"/>
    <x v="4"/>
    <x v="1"/>
    <x v="94"/>
    <x v="95"/>
  </r>
  <r>
    <x v="0"/>
    <x v="177"/>
    <x v="383"/>
    <x v="301"/>
    <x v="8"/>
    <x v="82"/>
    <x v="236"/>
    <x v="0"/>
    <x v="41"/>
    <x v="1"/>
    <x v="2"/>
    <x v="24"/>
    <x v="10"/>
    <x v="3"/>
    <x v="5"/>
    <x v="1"/>
    <x v="7"/>
    <x v="17"/>
    <x v="1"/>
    <x v="31"/>
    <x v="4"/>
    <x v="1"/>
    <x v="275"/>
    <x v="275"/>
  </r>
  <r>
    <x v="0"/>
    <x v="178"/>
    <x v="384"/>
    <x v="303"/>
    <x v="9"/>
    <x v="83"/>
    <x v="238"/>
    <x v="0"/>
    <x v="41"/>
    <x v="1"/>
    <x v="2"/>
    <x v="24"/>
    <x v="10"/>
    <x v="3"/>
    <x v="5"/>
    <x v="1"/>
    <x v="7"/>
    <x v="17"/>
    <x v="1"/>
    <x v="31"/>
    <x v="4"/>
    <x v="1"/>
    <x v="457"/>
    <x v="457"/>
  </r>
  <r>
    <x v="0"/>
    <x v="179"/>
    <x v="385"/>
    <x v="306"/>
    <x v="10"/>
    <x v="84"/>
    <x v="241"/>
    <x v="0"/>
    <x v="41"/>
    <x v="0"/>
    <x v="1"/>
    <x v="24"/>
    <x v="10"/>
    <x v="3"/>
    <x v="5"/>
    <x v="1"/>
    <x v="7"/>
    <x v="17"/>
    <x v="0"/>
    <x v="31"/>
    <x v="4"/>
    <x v="1"/>
    <x v="121"/>
    <x v="121"/>
  </r>
  <r>
    <x v="0"/>
    <x v="180"/>
    <x v="386"/>
    <x v="307"/>
    <x v="11"/>
    <x v="85"/>
    <x v="242"/>
    <x v="0"/>
    <x v="41"/>
    <x v="1"/>
    <x v="2"/>
    <x v="24"/>
    <x v="10"/>
    <x v="3"/>
    <x v="5"/>
    <x v="1"/>
    <x v="7"/>
    <x v="17"/>
    <x v="1"/>
    <x v="31"/>
    <x v="4"/>
    <x v="1"/>
    <x v="418"/>
    <x v="418"/>
  </r>
  <r>
    <x v="0"/>
    <x v="181"/>
    <x v="387"/>
    <x v="310"/>
    <x v="12"/>
    <x v="86"/>
    <x v="245"/>
    <x v="0"/>
    <x v="41"/>
    <x v="1"/>
    <x v="2"/>
    <x v="24"/>
    <x v="10"/>
    <x v="3"/>
    <x v="5"/>
    <x v="1"/>
    <x v="7"/>
    <x v="17"/>
    <x v="1"/>
    <x v="31"/>
    <x v="4"/>
    <x v="1"/>
    <x v="469"/>
    <x v="469"/>
  </r>
  <r>
    <x v="0"/>
    <x v="182"/>
    <x v="388"/>
    <x v="313"/>
    <x v="13"/>
    <x v="87"/>
    <x v="248"/>
    <x v="0"/>
    <x v="41"/>
    <x v="1"/>
    <x v="2"/>
    <x v="12"/>
    <x v="10"/>
    <x v="3"/>
    <x v="5"/>
    <x v="1"/>
    <x v="7"/>
    <x v="17"/>
    <x v="0"/>
    <x v="31"/>
    <x v="4"/>
    <x v="1"/>
    <x v="433"/>
    <x v="433"/>
  </r>
  <r>
    <x v="0"/>
    <x v="183"/>
    <x v="389"/>
    <x v="314"/>
    <x v="14"/>
    <x v="88"/>
    <x v="249"/>
    <x v="0"/>
    <x v="41"/>
    <x v="1"/>
    <x v="2"/>
    <x v="24"/>
    <x v="10"/>
    <x v="3"/>
    <x v="5"/>
    <x v="1"/>
    <x v="7"/>
    <x v="17"/>
    <x v="1"/>
    <x v="31"/>
    <x v="4"/>
    <x v="1"/>
    <x v="317"/>
    <x v="317"/>
  </r>
  <r>
    <x v="0"/>
    <x v="184"/>
    <x v="390"/>
    <x v="319"/>
    <x v="16"/>
    <x v="89"/>
    <x v="254"/>
    <x v="0"/>
    <x v="41"/>
    <x v="1"/>
    <x v="2"/>
    <x v="24"/>
    <x v="10"/>
    <x v="3"/>
    <x v="5"/>
    <x v="1"/>
    <x v="7"/>
    <x v="17"/>
    <x v="1"/>
    <x v="6"/>
    <x v="4"/>
    <x v="1"/>
    <x v="308"/>
    <x v="308"/>
  </r>
  <r>
    <x v="0"/>
    <x v="185"/>
    <x v="391"/>
    <x v="321"/>
    <x v="17"/>
    <x v="90"/>
    <x v="256"/>
    <x v="0"/>
    <x v="41"/>
    <x v="1"/>
    <x v="1"/>
    <x v="24"/>
    <x v="10"/>
    <x v="3"/>
    <x v="5"/>
    <x v="1"/>
    <x v="7"/>
    <x v="17"/>
    <x v="0"/>
    <x v="31"/>
    <x v="4"/>
    <x v="1"/>
    <x v="358"/>
    <x v="358"/>
  </r>
  <r>
    <x v="0"/>
    <x v="186"/>
    <x v="392"/>
    <x v="324"/>
    <x v="18"/>
    <x v="91"/>
    <x v="259"/>
    <x v="0"/>
    <x v="41"/>
    <x v="1"/>
    <x v="2"/>
    <x v="24"/>
    <x v="10"/>
    <x v="3"/>
    <x v="5"/>
    <x v="1"/>
    <x v="7"/>
    <x v="17"/>
    <x v="1"/>
    <x v="6"/>
    <x v="4"/>
    <x v="1"/>
    <x v="295"/>
    <x v="295"/>
  </r>
  <r>
    <x v="0"/>
    <x v="187"/>
    <x v="393"/>
    <x v="325"/>
    <x v="19"/>
    <x v="92"/>
    <x v="260"/>
    <x v="0"/>
    <x v="41"/>
    <x v="1"/>
    <x v="1"/>
    <x v="24"/>
    <x v="10"/>
    <x v="3"/>
    <x v="2"/>
    <x v="1"/>
    <x v="7"/>
    <x v="17"/>
    <x v="0"/>
    <x v="31"/>
    <x v="4"/>
    <x v="0"/>
    <x v="165"/>
    <x v="165"/>
  </r>
  <r>
    <x v="0"/>
    <x v="188"/>
    <x v="394"/>
    <x v="328"/>
    <x v="20"/>
    <x v="93"/>
    <x v="263"/>
    <x v="0"/>
    <x v="41"/>
    <x v="1"/>
    <x v="2"/>
    <x v="24"/>
    <x v="10"/>
    <x v="3"/>
    <x v="5"/>
    <x v="1"/>
    <x v="7"/>
    <x v="17"/>
    <x v="1"/>
    <x v="31"/>
    <x v="4"/>
    <x v="1"/>
    <x v="352"/>
    <x v="352"/>
  </r>
  <r>
    <x v="0"/>
    <x v="189"/>
    <x v="395"/>
    <x v="329"/>
    <x v="21"/>
    <x v="94"/>
    <x v="264"/>
    <x v="0"/>
    <x v="41"/>
    <x v="1"/>
    <x v="2"/>
    <x v="24"/>
    <x v="10"/>
    <x v="3"/>
    <x v="5"/>
    <x v="1"/>
    <x v="1"/>
    <x v="17"/>
    <x v="1"/>
    <x v="31"/>
    <x v="4"/>
    <x v="1"/>
    <x v="180"/>
    <x v="180"/>
  </r>
  <r>
    <x v="0"/>
    <x v="190"/>
    <x v="396"/>
    <x v="331"/>
    <x v="22"/>
    <x v="95"/>
    <x v="266"/>
    <x v="0"/>
    <x v="41"/>
    <x v="1"/>
    <x v="2"/>
    <x v="24"/>
    <x v="10"/>
    <x v="3"/>
    <x v="5"/>
    <x v="1"/>
    <x v="7"/>
    <x v="17"/>
    <x v="1"/>
    <x v="31"/>
    <x v="4"/>
    <x v="1"/>
    <x v="195"/>
    <x v="195"/>
  </r>
  <r>
    <x v="0"/>
    <x v="191"/>
    <x v="397"/>
    <x v="333"/>
    <x v="23"/>
    <x v="96"/>
    <x v="268"/>
    <x v="0"/>
    <x v="41"/>
    <x v="1"/>
    <x v="2"/>
    <x v="24"/>
    <x v="10"/>
    <x v="3"/>
    <x v="5"/>
    <x v="1"/>
    <x v="7"/>
    <x v="17"/>
    <x v="1"/>
    <x v="31"/>
    <x v="0"/>
    <x v="2"/>
    <x v="117"/>
    <x v="117"/>
  </r>
  <r>
    <x v="0"/>
    <x v="192"/>
    <x v="398"/>
    <x v="335"/>
    <x v="24"/>
    <x v="97"/>
    <x v="270"/>
    <x v="0"/>
    <x v="41"/>
    <x v="1"/>
    <x v="2"/>
    <x v="24"/>
    <x v="10"/>
    <x v="3"/>
    <x v="5"/>
    <x v="1"/>
    <x v="7"/>
    <x v="17"/>
    <x v="1"/>
    <x v="31"/>
    <x v="4"/>
    <x v="1"/>
    <x v="323"/>
    <x v="323"/>
  </r>
  <r>
    <x v="0"/>
    <x v="193"/>
    <x v="399"/>
    <x v="336"/>
    <x v="25"/>
    <x v="98"/>
    <x v="271"/>
    <x v="0"/>
    <x v="41"/>
    <x v="1"/>
    <x v="2"/>
    <x v="24"/>
    <x v="10"/>
    <x v="3"/>
    <x v="5"/>
    <x v="1"/>
    <x v="7"/>
    <x v="17"/>
    <x v="1"/>
    <x v="31"/>
    <x v="0"/>
    <x v="2"/>
    <x v="105"/>
    <x v="105"/>
  </r>
  <r>
    <x v="0"/>
    <x v="194"/>
    <x v="400"/>
    <x v="338"/>
    <x v="26"/>
    <x v="99"/>
    <x v="273"/>
    <x v="0"/>
    <x v="41"/>
    <x v="1"/>
    <x v="1"/>
    <x v="3"/>
    <x v="10"/>
    <x v="3"/>
    <x v="5"/>
    <x v="1"/>
    <x v="7"/>
    <x v="17"/>
    <x v="0"/>
    <x v="31"/>
    <x v="4"/>
    <x v="1"/>
    <x v="173"/>
    <x v="173"/>
  </r>
  <r>
    <x v="0"/>
    <x v="195"/>
    <x v="401"/>
    <x v="340"/>
    <x v="28"/>
    <x v="100"/>
    <x v="275"/>
    <x v="0"/>
    <x v="41"/>
    <x v="1"/>
    <x v="2"/>
    <x v="24"/>
    <x v="7"/>
    <x v="3"/>
    <x v="5"/>
    <x v="1"/>
    <x v="7"/>
    <x v="17"/>
    <x v="0"/>
    <x v="31"/>
    <x v="4"/>
    <x v="1"/>
    <x v="321"/>
    <x v="321"/>
  </r>
  <r>
    <x v="0"/>
    <x v="196"/>
    <x v="402"/>
    <x v="341"/>
    <x v="29"/>
    <x v="101"/>
    <x v="276"/>
    <x v="0"/>
    <x v="41"/>
    <x v="1"/>
    <x v="2"/>
    <x v="24"/>
    <x v="10"/>
    <x v="3"/>
    <x v="5"/>
    <x v="1"/>
    <x v="7"/>
    <x v="17"/>
    <x v="1"/>
    <x v="31"/>
    <x v="4"/>
    <x v="1"/>
    <x v="150"/>
    <x v="150"/>
  </r>
  <r>
    <x v="0"/>
    <x v="197"/>
    <x v="403"/>
    <x v="344"/>
    <x v="30"/>
    <x v="102"/>
    <x v="279"/>
    <x v="0"/>
    <x v="41"/>
    <x v="1"/>
    <x v="2"/>
    <x v="6"/>
    <x v="10"/>
    <x v="3"/>
    <x v="5"/>
    <x v="1"/>
    <x v="7"/>
    <x v="6"/>
    <x v="0"/>
    <x v="31"/>
    <x v="4"/>
    <x v="1"/>
    <x v="437"/>
    <x v="437"/>
  </r>
  <r>
    <x v="0"/>
    <x v="198"/>
    <x v="404"/>
    <x v="345"/>
    <x v="31"/>
    <x v="103"/>
    <x v="280"/>
    <x v="0"/>
    <x v="41"/>
    <x v="1"/>
    <x v="2"/>
    <x v="24"/>
    <x v="10"/>
    <x v="3"/>
    <x v="5"/>
    <x v="1"/>
    <x v="7"/>
    <x v="17"/>
    <x v="1"/>
    <x v="4"/>
    <x v="4"/>
    <x v="1"/>
    <x v="478"/>
    <x v="478"/>
  </r>
  <r>
    <x v="0"/>
    <x v="199"/>
    <x v="405"/>
    <x v="347"/>
    <x v="32"/>
    <x v="104"/>
    <x v="282"/>
    <x v="0"/>
    <x v="41"/>
    <x v="1"/>
    <x v="2"/>
    <x v="24"/>
    <x v="10"/>
    <x v="3"/>
    <x v="5"/>
    <x v="1"/>
    <x v="7"/>
    <x v="17"/>
    <x v="1"/>
    <x v="31"/>
    <x v="4"/>
    <x v="1"/>
    <x v="292"/>
    <x v="292"/>
  </r>
  <r>
    <x v="0"/>
    <x v="200"/>
    <x v="406"/>
    <x v="352"/>
    <x v="33"/>
    <x v="105"/>
    <x v="287"/>
    <x v="0"/>
    <x v="41"/>
    <x v="1"/>
    <x v="2"/>
    <x v="24"/>
    <x v="10"/>
    <x v="3"/>
    <x v="5"/>
    <x v="1"/>
    <x v="7"/>
    <x v="17"/>
    <x v="0"/>
    <x v="31"/>
    <x v="4"/>
    <x v="1"/>
    <x v="251"/>
    <x v="251"/>
  </r>
  <r>
    <x v="0"/>
    <x v="201"/>
    <x v="407"/>
    <x v="355"/>
    <x v="34"/>
    <x v="106"/>
    <x v="290"/>
    <x v="0"/>
    <x v="41"/>
    <x v="1"/>
    <x v="1"/>
    <x v="19"/>
    <x v="10"/>
    <x v="3"/>
    <x v="5"/>
    <x v="1"/>
    <x v="7"/>
    <x v="17"/>
    <x v="0"/>
    <x v="31"/>
    <x v="4"/>
    <x v="1"/>
    <x v="74"/>
    <x v="75"/>
  </r>
  <r>
    <x v="0"/>
    <x v="202"/>
    <x v="408"/>
    <x v="358"/>
    <x v="37"/>
    <x v="107"/>
    <x v="293"/>
    <x v="0"/>
    <x v="41"/>
    <x v="1"/>
    <x v="2"/>
    <x v="24"/>
    <x v="10"/>
    <x v="3"/>
    <x v="5"/>
    <x v="1"/>
    <x v="7"/>
    <x v="17"/>
    <x v="1"/>
    <x v="31"/>
    <x v="8"/>
    <x v="3"/>
    <x v="326"/>
    <x v="326"/>
  </r>
  <r>
    <x v="0"/>
    <x v="203"/>
    <x v="409"/>
    <x v="359"/>
    <x v="38"/>
    <x v="108"/>
    <x v="294"/>
    <x v="0"/>
    <x v="41"/>
    <x v="1"/>
    <x v="2"/>
    <x v="24"/>
    <x v="10"/>
    <x v="3"/>
    <x v="5"/>
    <x v="1"/>
    <x v="7"/>
    <x v="17"/>
    <x v="1"/>
    <x v="31"/>
    <x v="4"/>
    <x v="1"/>
    <x v="495"/>
    <x v="495"/>
  </r>
  <r>
    <x v="0"/>
    <x v="204"/>
    <x v="410"/>
    <x v="361"/>
    <x v="39"/>
    <x v="109"/>
    <x v="296"/>
    <x v="0"/>
    <x v="41"/>
    <x v="1"/>
    <x v="2"/>
    <x v="24"/>
    <x v="10"/>
    <x v="3"/>
    <x v="5"/>
    <x v="1"/>
    <x v="7"/>
    <x v="17"/>
    <x v="1"/>
    <x v="31"/>
    <x v="4"/>
    <x v="1"/>
    <x v="315"/>
    <x v="315"/>
  </r>
  <r>
    <x v="0"/>
    <x v="205"/>
    <x v="411"/>
    <x v="362"/>
    <x v="40"/>
    <x v="110"/>
    <x v="297"/>
    <x v="0"/>
    <x v="41"/>
    <x v="1"/>
    <x v="2"/>
    <x v="24"/>
    <x v="10"/>
    <x v="3"/>
    <x v="5"/>
    <x v="1"/>
    <x v="7"/>
    <x v="17"/>
    <x v="1"/>
    <x v="31"/>
    <x v="4"/>
    <x v="1"/>
    <x v="107"/>
    <x v="107"/>
  </r>
  <r>
    <x v="0"/>
    <x v="206"/>
    <x v="412"/>
    <x v="364"/>
    <x v="41"/>
    <x v="111"/>
    <x v="299"/>
    <x v="0"/>
    <x v="41"/>
    <x v="1"/>
    <x v="2"/>
    <x v="24"/>
    <x v="10"/>
    <x v="3"/>
    <x v="5"/>
    <x v="1"/>
    <x v="7"/>
    <x v="17"/>
    <x v="1"/>
    <x v="31"/>
    <x v="4"/>
    <x v="1"/>
    <x v="487"/>
    <x v="487"/>
  </r>
  <r>
    <x v="0"/>
    <x v="207"/>
    <x v="413"/>
    <x v="368"/>
    <x v="42"/>
    <x v="112"/>
    <x v="303"/>
    <x v="0"/>
    <x v="41"/>
    <x v="1"/>
    <x v="0"/>
    <x v="24"/>
    <x v="10"/>
    <x v="3"/>
    <x v="5"/>
    <x v="1"/>
    <x v="7"/>
    <x v="17"/>
    <x v="0"/>
    <x v="31"/>
    <x v="4"/>
    <x v="1"/>
    <x v="176"/>
    <x v="176"/>
  </r>
  <r>
    <x v="0"/>
    <x v="208"/>
    <x v="414"/>
    <x v="369"/>
    <x v="43"/>
    <x v="113"/>
    <x v="304"/>
    <x v="0"/>
    <x v="41"/>
    <x v="1"/>
    <x v="2"/>
    <x v="3"/>
    <x v="10"/>
    <x v="3"/>
    <x v="5"/>
    <x v="1"/>
    <x v="7"/>
    <x v="17"/>
    <x v="0"/>
    <x v="31"/>
    <x v="4"/>
    <x v="1"/>
    <x v="500"/>
    <x v="500"/>
  </r>
  <r>
    <x v="0"/>
    <x v="209"/>
    <x v="415"/>
    <x v="371"/>
    <x v="44"/>
    <x v="114"/>
    <x v="306"/>
    <x v="0"/>
    <x v="41"/>
    <x v="1"/>
    <x v="2"/>
    <x v="24"/>
    <x v="3"/>
    <x v="3"/>
    <x v="5"/>
    <x v="1"/>
    <x v="7"/>
    <x v="17"/>
    <x v="0"/>
    <x v="31"/>
    <x v="4"/>
    <x v="1"/>
    <x v="411"/>
    <x v="411"/>
  </r>
  <r>
    <x v="0"/>
    <x v="210"/>
    <x v="416"/>
    <x v="374"/>
    <x v="45"/>
    <x v="115"/>
    <x v="309"/>
    <x v="0"/>
    <x v="41"/>
    <x v="1"/>
    <x v="2"/>
    <x v="24"/>
    <x v="10"/>
    <x v="3"/>
    <x v="5"/>
    <x v="1"/>
    <x v="7"/>
    <x v="17"/>
    <x v="1"/>
    <x v="31"/>
    <x v="4"/>
    <x v="1"/>
    <x v="17"/>
    <x v="17"/>
  </r>
  <r>
    <x v="0"/>
    <x v="211"/>
    <x v="417"/>
    <x v="376"/>
    <x v="46"/>
    <x v="116"/>
    <x v="311"/>
    <x v="0"/>
    <x v="41"/>
    <x v="1"/>
    <x v="2"/>
    <x v="24"/>
    <x v="10"/>
    <x v="3"/>
    <x v="5"/>
    <x v="1"/>
    <x v="7"/>
    <x v="17"/>
    <x v="1"/>
    <x v="13"/>
    <x v="4"/>
    <x v="1"/>
    <x v="236"/>
    <x v="236"/>
  </r>
  <r>
    <x v="0"/>
    <x v="212"/>
    <x v="418"/>
    <x v="379"/>
    <x v="47"/>
    <x v="117"/>
    <x v="314"/>
    <x v="0"/>
    <x v="41"/>
    <x v="1"/>
    <x v="2"/>
    <x v="24"/>
    <x v="10"/>
    <x v="3"/>
    <x v="5"/>
    <x v="1"/>
    <x v="7"/>
    <x v="17"/>
    <x v="1"/>
    <x v="28"/>
    <x v="4"/>
    <x v="1"/>
    <x v="345"/>
    <x v="345"/>
  </r>
  <r>
    <x v="0"/>
    <x v="213"/>
    <x v="419"/>
    <x v="383"/>
    <x v="48"/>
    <x v="118"/>
    <x v="318"/>
    <x v="0"/>
    <x v="41"/>
    <x v="1"/>
    <x v="2"/>
    <x v="24"/>
    <x v="10"/>
    <x v="3"/>
    <x v="5"/>
    <x v="1"/>
    <x v="7"/>
    <x v="17"/>
    <x v="1"/>
    <x v="13"/>
    <x v="4"/>
    <x v="1"/>
    <x v="381"/>
    <x v="381"/>
  </r>
  <r>
    <x v="0"/>
    <x v="214"/>
    <x v="420"/>
    <x v="385"/>
    <x v="49"/>
    <x v="119"/>
    <x v="321"/>
    <x v="0"/>
    <x v="41"/>
    <x v="1"/>
    <x v="2"/>
    <x v="24"/>
    <x v="6"/>
    <x v="3"/>
    <x v="5"/>
    <x v="1"/>
    <x v="7"/>
    <x v="17"/>
    <x v="1"/>
    <x v="31"/>
    <x v="4"/>
    <x v="1"/>
    <x v="68"/>
    <x v="68"/>
  </r>
  <r>
    <x v="0"/>
    <x v="215"/>
    <x v="421"/>
    <x v="387"/>
    <x v="50"/>
    <x v="120"/>
    <x v="323"/>
    <x v="0"/>
    <x v="41"/>
    <x v="1"/>
    <x v="2"/>
    <x v="24"/>
    <x v="10"/>
    <x v="3"/>
    <x v="5"/>
    <x v="1"/>
    <x v="7"/>
    <x v="17"/>
    <x v="1"/>
    <x v="31"/>
    <x v="4"/>
    <x v="1"/>
    <x v="462"/>
    <x v="462"/>
  </r>
  <r>
    <x v="0"/>
    <x v="216"/>
    <x v="422"/>
    <x v="389"/>
    <x v="51"/>
    <x v="121"/>
    <x v="325"/>
    <x v="0"/>
    <x v="41"/>
    <x v="1"/>
    <x v="2"/>
    <x v="24"/>
    <x v="10"/>
    <x v="3"/>
    <x v="5"/>
    <x v="1"/>
    <x v="7"/>
    <x v="17"/>
    <x v="1"/>
    <x v="31"/>
    <x v="4"/>
    <x v="1"/>
    <x v="211"/>
    <x v="211"/>
  </r>
  <r>
    <x v="0"/>
    <x v="217"/>
    <x v="423"/>
    <x v="394"/>
    <x v="52"/>
    <x v="122"/>
    <x v="330"/>
    <x v="0"/>
    <x v="41"/>
    <x v="1"/>
    <x v="2"/>
    <x v="3"/>
    <x v="10"/>
    <x v="3"/>
    <x v="5"/>
    <x v="1"/>
    <x v="7"/>
    <x v="17"/>
    <x v="0"/>
    <x v="31"/>
    <x v="4"/>
    <x v="1"/>
    <x v="501"/>
    <x v="501"/>
  </r>
  <r>
    <x v="0"/>
    <x v="218"/>
    <x v="424"/>
    <x v="396"/>
    <x v="53"/>
    <x v="123"/>
    <x v="332"/>
    <x v="0"/>
    <x v="41"/>
    <x v="1"/>
    <x v="2"/>
    <x v="24"/>
    <x v="10"/>
    <x v="3"/>
    <x v="5"/>
    <x v="1"/>
    <x v="7"/>
    <x v="17"/>
    <x v="1"/>
    <x v="31"/>
    <x v="4"/>
    <x v="1"/>
    <x v="470"/>
    <x v="470"/>
  </r>
  <r>
    <x v="0"/>
    <x v="219"/>
    <x v="425"/>
    <x v="399"/>
    <x v="54"/>
    <x v="124"/>
    <x v="335"/>
    <x v="0"/>
    <x v="41"/>
    <x v="1"/>
    <x v="2"/>
    <x v="24"/>
    <x v="1"/>
    <x v="3"/>
    <x v="5"/>
    <x v="1"/>
    <x v="7"/>
    <x v="17"/>
    <x v="1"/>
    <x v="31"/>
    <x v="4"/>
    <x v="1"/>
    <x v="201"/>
    <x v="201"/>
  </r>
  <r>
    <x v="0"/>
    <x v="220"/>
    <x v="426"/>
    <x v="402"/>
    <x v="56"/>
    <x v="125"/>
    <x v="338"/>
    <x v="0"/>
    <x v="41"/>
    <x v="1"/>
    <x v="2"/>
    <x v="24"/>
    <x v="10"/>
    <x v="3"/>
    <x v="5"/>
    <x v="1"/>
    <x v="7"/>
    <x v="17"/>
    <x v="1"/>
    <x v="31"/>
    <x v="4"/>
    <x v="1"/>
    <x v="149"/>
    <x v="149"/>
  </r>
  <r>
    <x v="0"/>
    <x v="221"/>
    <x v="427"/>
    <x v="405"/>
    <x v="57"/>
    <x v="126"/>
    <x v="341"/>
    <x v="0"/>
    <x v="41"/>
    <x v="1"/>
    <x v="2"/>
    <x v="24"/>
    <x v="5"/>
    <x v="3"/>
    <x v="5"/>
    <x v="1"/>
    <x v="7"/>
    <x v="17"/>
    <x v="0"/>
    <x v="31"/>
    <x v="4"/>
    <x v="1"/>
    <x v="114"/>
    <x v="114"/>
  </r>
  <r>
    <x v="0"/>
    <x v="222"/>
    <x v="428"/>
    <x v="409"/>
    <x v="58"/>
    <x v="127"/>
    <x v="345"/>
    <x v="0"/>
    <x v="41"/>
    <x v="1"/>
    <x v="2"/>
    <x v="24"/>
    <x v="10"/>
    <x v="3"/>
    <x v="5"/>
    <x v="1"/>
    <x v="7"/>
    <x v="17"/>
    <x v="1"/>
    <x v="31"/>
    <x v="4"/>
    <x v="1"/>
    <x v="278"/>
    <x v="278"/>
  </r>
  <r>
    <x v="0"/>
    <x v="223"/>
    <x v="429"/>
    <x v="413"/>
    <x v="59"/>
    <x v="128"/>
    <x v="349"/>
    <x v="0"/>
    <x v="41"/>
    <x v="1"/>
    <x v="2"/>
    <x v="24"/>
    <x v="10"/>
    <x v="3"/>
    <x v="5"/>
    <x v="1"/>
    <x v="7"/>
    <x v="17"/>
    <x v="1"/>
    <x v="31"/>
    <x v="4"/>
    <x v="1"/>
    <x v="309"/>
    <x v="309"/>
  </r>
  <r>
    <x v="0"/>
    <x v="224"/>
    <x v="431"/>
    <x v="417"/>
    <x v="61"/>
    <x v="129"/>
    <x v="354"/>
    <x v="0"/>
    <x v="41"/>
    <x v="1"/>
    <x v="2"/>
    <x v="24"/>
    <x v="10"/>
    <x v="3"/>
    <x v="5"/>
    <x v="1"/>
    <x v="7"/>
    <x v="17"/>
    <x v="1"/>
    <x v="31"/>
    <x v="4"/>
    <x v="1"/>
    <x v="135"/>
    <x v="135"/>
  </r>
  <r>
    <x v="0"/>
    <x v="225"/>
    <x v="432"/>
    <x v="419"/>
    <x v="62"/>
    <x v="130"/>
    <x v="356"/>
    <x v="0"/>
    <x v="41"/>
    <x v="1"/>
    <x v="2"/>
    <x v="24"/>
    <x v="10"/>
    <x v="3"/>
    <x v="5"/>
    <x v="1"/>
    <x v="7"/>
    <x v="17"/>
    <x v="1"/>
    <x v="31"/>
    <x v="4"/>
    <x v="1"/>
    <x v="332"/>
    <x v="332"/>
  </r>
  <r>
    <x v="0"/>
    <x v="226"/>
    <x v="433"/>
    <x v="421"/>
    <x v="63"/>
    <x v="131"/>
    <x v="358"/>
    <x v="0"/>
    <x v="41"/>
    <x v="1"/>
    <x v="1"/>
    <x v="24"/>
    <x v="6"/>
    <x v="3"/>
    <x v="5"/>
    <x v="1"/>
    <x v="7"/>
    <x v="17"/>
    <x v="0"/>
    <x v="31"/>
    <x v="4"/>
    <x v="1"/>
    <x v="463"/>
    <x v="463"/>
  </r>
  <r>
    <x v="0"/>
    <x v="227"/>
    <x v="434"/>
    <x v="426"/>
    <x v="64"/>
    <x v="132"/>
    <x v="363"/>
    <x v="0"/>
    <x v="41"/>
    <x v="1"/>
    <x v="1"/>
    <x v="24"/>
    <x v="4"/>
    <x v="3"/>
    <x v="5"/>
    <x v="1"/>
    <x v="7"/>
    <x v="17"/>
    <x v="0"/>
    <x v="31"/>
    <x v="4"/>
    <x v="1"/>
    <x v="192"/>
    <x v="192"/>
  </r>
  <r>
    <x v="0"/>
    <x v="228"/>
    <x v="435"/>
    <x v="430"/>
    <x v="65"/>
    <x v="133"/>
    <x v="367"/>
    <x v="0"/>
    <x v="41"/>
    <x v="1"/>
    <x v="2"/>
    <x v="24"/>
    <x v="10"/>
    <x v="3"/>
    <x v="5"/>
    <x v="1"/>
    <x v="6"/>
    <x v="16"/>
    <x v="0"/>
    <x v="31"/>
    <x v="4"/>
    <x v="1"/>
    <x v="420"/>
    <x v="420"/>
  </r>
  <r>
    <x v="0"/>
    <x v="229"/>
    <x v="436"/>
    <x v="435"/>
    <x v="66"/>
    <x v="134"/>
    <x v="371"/>
    <x v="0"/>
    <x v="41"/>
    <x v="1"/>
    <x v="1"/>
    <x v="24"/>
    <x v="10"/>
    <x v="3"/>
    <x v="0"/>
    <x v="1"/>
    <x v="7"/>
    <x v="17"/>
    <x v="0"/>
    <x v="31"/>
    <x v="4"/>
    <x v="1"/>
    <x v="136"/>
    <x v="136"/>
  </r>
  <r>
    <x v="0"/>
    <x v="230"/>
    <x v="437"/>
    <x v="437"/>
    <x v="67"/>
    <x v="135"/>
    <x v="373"/>
    <x v="0"/>
    <x v="41"/>
    <x v="1"/>
    <x v="2"/>
    <x v="24"/>
    <x v="10"/>
    <x v="3"/>
    <x v="5"/>
    <x v="1"/>
    <x v="7"/>
    <x v="17"/>
    <x v="1"/>
    <x v="31"/>
    <x v="4"/>
    <x v="1"/>
    <x v="296"/>
    <x v="296"/>
  </r>
  <r>
    <x v="0"/>
    <x v="231"/>
    <x v="438"/>
    <x v="440"/>
    <x v="68"/>
    <x v="136"/>
    <x v="376"/>
    <x v="0"/>
    <x v="41"/>
    <x v="1"/>
    <x v="2"/>
    <x v="24"/>
    <x v="10"/>
    <x v="3"/>
    <x v="5"/>
    <x v="1"/>
    <x v="7"/>
    <x v="17"/>
    <x v="1"/>
    <x v="31"/>
    <x v="4"/>
    <x v="1"/>
    <x v="485"/>
    <x v="485"/>
  </r>
  <r>
    <x v="0"/>
    <x v="232"/>
    <x v="439"/>
    <x v="444"/>
    <x v="69"/>
    <x v="137"/>
    <x v="380"/>
    <x v="0"/>
    <x v="41"/>
    <x v="1"/>
    <x v="2"/>
    <x v="24"/>
    <x v="10"/>
    <x v="3"/>
    <x v="5"/>
    <x v="1"/>
    <x v="7"/>
    <x v="17"/>
    <x v="1"/>
    <x v="31"/>
    <x v="4"/>
    <x v="1"/>
    <x v="148"/>
    <x v="148"/>
  </r>
  <r>
    <x v="0"/>
    <x v="233"/>
    <x v="440"/>
    <x v="446"/>
    <x v="70"/>
    <x v="138"/>
    <x v="381"/>
    <x v="0"/>
    <x v="41"/>
    <x v="1"/>
    <x v="1"/>
    <x v="24"/>
    <x v="10"/>
    <x v="3"/>
    <x v="5"/>
    <x v="1"/>
    <x v="7"/>
    <x v="17"/>
    <x v="0"/>
    <x v="31"/>
    <x v="4"/>
    <x v="1"/>
    <x v="153"/>
    <x v="153"/>
  </r>
  <r>
    <x v="0"/>
    <x v="234"/>
    <x v="441"/>
    <x v="448"/>
    <x v="72"/>
    <x v="142"/>
    <x v="383"/>
    <x v="0"/>
    <x v="41"/>
    <x v="1"/>
    <x v="2"/>
    <x v="24"/>
    <x v="10"/>
    <x v="3"/>
    <x v="5"/>
    <x v="1"/>
    <x v="7"/>
    <x v="17"/>
    <x v="1"/>
    <x v="31"/>
    <x v="4"/>
    <x v="1"/>
    <x v="22"/>
    <x v="22"/>
  </r>
  <r>
    <x v="0"/>
    <x v="235"/>
    <x v="442"/>
    <x v="450"/>
    <x v="73"/>
    <x v="143"/>
    <x v="385"/>
    <x v="0"/>
    <x v="41"/>
    <x v="0"/>
    <x v="1"/>
    <x v="2"/>
    <x v="10"/>
    <x v="3"/>
    <x v="5"/>
    <x v="1"/>
    <x v="7"/>
    <x v="17"/>
    <x v="0"/>
    <x v="31"/>
    <x v="4"/>
    <x v="1"/>
    <x v="239"/>
    <x v="239"/>
  </r>
  <r>
    <x v="0"/>
    <x v="236"/>
    <x v="443"/>
    <x v="452"/>
    <x v="74"/>
    <x v="144"/>
    <x v="387"/>
    <x v="0"/>
    <x v="41"/>
    <x v="1"/>
    <x v="1"/>
    <x v="24"/>
    <x v="10"/>
    <x v="3"/>
    <x v="5"/>
    <x v="1"/>
    <x v="7"/>
    <x v="17"/>
    <x v="0"/>
    <x v="31"/>
    <x v="4"/>
    <x v="1"/>
    <x v="243"/>
    <x v="243"/>
  </r>
  <r>
    <x v="0"/>
    <x v="237"/>
    <x v="444"/>
    <x v="453"/>
    <x v="75"/>
    <x v="145"/>
    <x v="388"/>
    <x v="0"/>
    <x v="41"/>
    <x v="1"/>
    <x v="1"/>
    <x v="24"/>
    <x v="10"/>
    <x v="3"/>
    <x v="5"/>
    <x v="1"/>
    <x v="7"/>
    <x v="17"/>
    <x v="0"/>
    <x v="31"/>
    <x v="4"/>
    <x v="1"/>
    <x v="277"/>
    <x v="277"/>
  </r>
  <r>
    <x v="1"/>
    <x v="0"/>
    <x v="0"/>
    <x v="0"/>
    <x v="238"/>
    <x v="0"/>
    <x v="0"/>
    <x v="0"/>
    <x v="41"/>
    <x v="1"/>
    <x v="2"/>
    <x v="24"/>
    <x v="10"/>
    <x v="3"/>
    <x v="5"/>
    <x v="1"/>
    <x v="7"/>
    <x v="17"/>
    <x v="1"/>
    <x v="31"/>
    <x v="4"/>
    <x v="1"/>
    <x v="89"/>
    <x v="90"/>
  </r>
  <r>
    <x v="1"/>
    <x v="1"/>
    <x v="178"/>
    <x v="1"/>
    <x v="409"/>
    <x v="139"/>
    <x v="1"/>
    <x v="0"/>
    <x v="41"/>
    <x v="1"/>
    <x v="2"/>
    <x v="24"/>
    <x v="10"/>
    <x v="3"/>
    <x v="5"/>
    <x v="1"/>
    <x v="7"/>
    <x v="17"/>
    <x v="1"/>
    <x v="31"/>
    <x v="4"/>
    <x v="1"/>
    <x v="473"/>
    <x v="473"/>
  </r>
  <r>
    <x v="1"/>
    <x v="2"/>
    <x v="216"/>
    <x v="2"/>
    <x v="432"/>
    <x v="155"/>
    <x v="2"/>
    <x v="0"/>
    <x v="41"/>
    <x v="1"/>
    <x v="2"/>
    <x v="24"/>
    <x v="10"/>
    <x v="3"/>
    <x v="5"/>
    <x v="1"/>
    <x v="7"/>
    <x v="17"/>
    <x v="1"/>
    <x v="1"/>
    <x v="4"/>
    <x v="1"/>
    <x v="324"/>
    <x v="324"/>
  </r>
  <r>
    <x v="1"/>
    <x v="3"/>
    <x v="349"/>
    <x v="3"/>
    <x v="343"/>
    <x v="166"/>
    <x v="170"/>
    <x v="0"/>
    <x v="41"/>
    <x v="1"/>
    <x v="2"/>
    <x v="24"/>
    <x v="10"/>
    <x v="3"/>
    <x v="5"/>
    <x v="1"/>
    <x v="7"/>
    <x v="17"/>
    <x v="1"/>
    <x v="31"/>
    <x v="4"/>
    <x v="1"/>
    <x v="475"/>
    <x v="475"/>
  </r>
  <r>
    <x v="1"/>
    <x v="4"/>
    <x v="430"/>
    <x v="4"/>
    <x v="361"/>
    <x v="177"/>
    <x v="352"/>
    <x v="0"/>
    <x v="41"/>
    <x v="1"/>
    <x v="2"/>
    <x v="24"/>
    <x v="10"/>
    <x v="3"/>
    <x v="5"/>
    <x v="1"/>
    <x v="7"/>
    <x v="17"/>
    <x v="1"/>
    <x v="31"/>
    <x v="4"/>
    <x v="1"/>
    <x v="367"/>
    <x v="367"/>
  </r>
  <r>
    <x v="1"/>
    <x v="5"/>
    <x v="445"/>
    <x v="5"/>
    <x v="367"/>
    <x v="188"/>
    <x v="389"/>
    <x v="0"/>
    <x v="41"/>
    <x v="1"/>
    <x v="2"/>
    <x v="24"/>
    <x v="10"/>
    <x v="3"/>
    <x v="5"/>
    <x v="1"/>
    <x v="7"/>
    <x v="17"/>
    <x v="1"/>
    <x v="26"/>
    <x v="4"/>
    <x v="1"/>
    <x v="77"/>
    <x v="78"/>
  </r>
  <r>
    <x v="1"/>
    <x v="6"/>
    <x v="446"/>
    <x v="6"/>
    <x v="391"/>
    <x v="199"/>
    <x v="391"/>
    <x v="0"/>
    <x v="41"/>
    <x v="1"/>
    <x v="2"/>
    <x v="24"/>
    <x v="10"/>
    <x v="3"/>
    <x v="5"/>
    <x v="1"/>
    <x v="7"/>
    <x v="17"/>
    <x v="1"/>
    <x v="11"/>
    <x v="4"/>
    <x v="1"/>
    <x v="385"/>
    <x v="385"/>
  </r>
  <r>
    <x v="1"/>
    <x v="7"/>
    <x v="447"/>
    <x v="7"/>
    <x v="397"/>
    <x v="210"/>
    <x v="392"/>
    <x v="0"/>
    <x v="41"/>
    <x v="1"/>
    <x v="2"/>
    <x v="24"/>
    <x v="10"/>
    <x v="3"/>
    <x v="5"/>
    <x v="1"/>
    <x v="7"/>
    <x v="17"/>
    <x v="1"/>
    <x v="21"/>
    <x v="4"/>
    <x v="1"/>
    <x v="461"/>
    <x v="461"/>
  </r>
  <r>
    <x v="1"/>
    <x v="8"/>
    <x v="448"/>
    <x v="8"/>
    <x v="406"/>
    <x v="221"/>
    <x v="394"/>
    <x v="0"/>
    <x v="41"/>
    <x v="1"/>
    <x v="2"/>
    <x v="24"/>
    <x v="10"/>
    <x v="3"/>
    <x v="5"/>
    <x v="1"/>
    <x v="7"/>
    <x v="17"/>
    <x v="1"/>
    <x v="31"/>
    <x v="4"/>
    <x v="1"/>
    <x v="300"/>
    <x v="300"/>
  </r>
  <r>
    <x v="1"/>
    <x v="9"/>
    <x v="449"/>
    <x v="9"/>
    <x v="420"/>
    <x v="232"/>
    <x v="398"/>
    <x v="0"/>
    <x v="41"/>
    <x v="1"/>
    <x v="2"/>
    <x v="24"/>
    <x v="10"/>
    <x v="3"/>
    <x v="5"/>
    <x v="1"/>
    <x v="1"/>
    <x v="17"/>
    <x v="0"/>
    <x v="31"/>
    <x v="4"/>
    <x v="1"/>
    <x v="23"/>
    <x v="23"/>
  </r>
  <r>
    <x v="1"/>
    <x v="10"/>
    <x v="450"/>
    <x v="10"/>
    <x v="429"/>
    <x v="140"/>
    <x v="400"/>
    <x v="0"/>
    <x v="41"/>
    <x v="1"/>
    <x v="2"/>
    <x v="24"/>
    <x v="10"/>
    <x v="3"/>
    <x v="5"/>
    <x v="1"/>
    <x v="7"/>
    <x v="17"/>
    <x v="1"/>
    <x v="21"/>
    <x v="4"/>
    <x v="1"/>
    <x v="102"/>
    <x v="102"/>
  </r>
  <r>
    <x v="1"/>
    <x v="11"/>
    <x v="451"/>
    <x v="11"/>
    <x v="445"/>
    <x v="146"/>
    <x v="402"/>
    <x v="0"/>
    <x v="41"/>
    <x v="1"/>
    <x v="2"/>
    <x v="24"/>
    <x v="10"/>
    <x v="3"/>
    <x v="5"/>
    <x v="1"/>
    <x v="7"/>
    <x v="17"/>
    <x v="1"/>
    <x v="31"/>
    <x v="4"/>
    <x v="1"/>
    <x v="327"/>
    <x v="327"/>
  </r>
  <r>
    <x v="1"/>
    <x v="12"/>
    <x v="452"/>
    <x v="12"/>
    <x v="455"/>
    <x v="147"/>
    <x v="404"/>
    <x v="0"/>
    <x v="41"/>
    <x v="1"/>
    <x v="2"/>
    <x v="24"/>
    <x v="10"/>
    <x v="3"/>
    <x v="5"/>
    <x v="1"/>
    <x v="7"/>
    <x v="17"/>
    <x v="1"/>
    <x v="31"/>
    <x v="4"/>
    <x v="1"/>
    <x v="398"/>
    <x v="399"/>
  </r>
  <r>
    <x v="1"/>
    <x v="13"/>
    <x v="453"/>
    <x v="13"/>
    <x v="476"/>
    <x v="148"/>
    <x v="406"/>
    <x v="0"/>
    <x v="41"/>
    <x v="1"/>
    <x v="2"/>
    <x v="24"/>
    <x v="10"/>
    <x v="3"/>
    <x v="5"/>
    <x v="1"/>
    <x v="7"/>
    <x v="17"/>
    <x v="1"/>
    <x v="31"/>
    <x v="4"/>
    <x v="1"/>
    <x v="489"/>
    <x v="489"/>
  </r>
  <r>
    <x v="1"/>
    <x v="14"/>
    <x v="454"/>
    <x v="14"/>
    <x v="488"/>
    <x v="149"/>
    <x v="408"/>
    <x v="0"/>
    <x v="41"/>
    <x v="1"/>
    <x v="2"/>
    <x v="24"/>
    <x v="10"/>
    <x v="3"/>
    <x v="5"/>
    <x v="1"/>
    <x v="7"/>
    <x v="17"/>
    <x v="1"/>
    <x v="31"/>
    <x v="4"/>
    <x v="2"/>
    <x v="271"/>
    <x v="271"/>
  </r>
  <r>
    <x v="1"/>
    <x v="15"/>
    <x v="455"/>
    <x v="15"/>
    <x v="493"/>
    <x v="150"/>
    <x v="410"/>
    <x v="0"/>
    <x v="41"/>
    <x v="1"/>
    <x v="2"/>
    <x v="24"/>
    <x v="10"/>
    <x v="3"/>
    <x v="5"/>
    <x v="1"/>
    <x v="7"/>
    <x v="17"/>
    <x v="1"/>
    <x v="31"/>
    <x v="4"/>
    <x v="1"/>
    <x v="387"/>
    <x v="388"/>
  </r>
  <r>
    <x v="1"/>
    <x v="16"/>
    <x v="456"/>
    <x v="16"/>
    <x v="508"/>
    <x v="151"/>
    <x v="413"/>
    <x v="0"/>
    <x v="41"/>
    <x v="1"/>
    <x v="2"/>
    <x v="24"/>
    <x v="10"/>
    <x v="3"/>
    <x v="5"/>
    <x v="1"/>
    <x v="7"/>
    <x v="17"/>
    <x v="1"/>
    <x v="31"/>
    <x v="4"/>
    <x v="1"/>
    <x v="483"/>
    <x v="483"/>
  </r>
  <r>
    <x v="1"/>
    <x v="17"/>
    <x v="457"/>
    <x v="17"/>
    <x v="259"/>
    <x v="152"/>
    <x v="415"/>
    <x v="0"/>
    <x v="41"/>
    <x v="1"/>
    <x v="2"/>
    <x v="24"/>
    <x v="10"/>
    <x v="3"/>
    <x v="5"/>
    <x v="1"/>
    <x v="7"/>
    <x v="17"/>
    <x v="1"/>
    <x v="31"/>
    <x v="4"/>
    <x v="1"/>
    <x v="482"/>
    <x v="482"/>
  </r>
  <r>
    <x v="1"/>
    <x v="18"/>
    <x v="458"/>
    <x v="18"/>
    <x v="262"/>
    <x v="153"/>
    <x v="416"/>
    <x v="0"/>
    <x v="41"/>
    <x v="1"/>
    <x v="2"/>
    <x v="24"/>
    <x v="10"/>
    <x v="3"/>
    <x v="5"/>
    <x v="1"/>
    <x v="7"/>
    <x v="17"/>
    <x v="1"/>
    <x v="31"/>
    <x v="4"/>
    <x v="1"/>
    <x v="497"/>
    <x v="497"/>
  </r>
  <r>
    <x v="1"/>
    <x v="19"/>
    <x v="459"/>
    <x v="19"/>
    <x v="265"/>
    <x v="154"/>
    <x v="417"/>
    <x v="0"/>
    <x v="41"/>
    <x v="1"/>
    <x v="2"/>
    <x v="24"/>
    <x v="10"/>
    <x v="3"/>
    <x v="5"/>
    <x v="1"/>
    <x v="7"/>
    <x v="17"/>
    <x v="1"/>
    <x v="31"/>
    <x v="4"/>
    <x v="1"/>
    <x v="279"/>
    <x v="279"/>
  </r>
  <r>
    <x v="1"/>
    <x v="20"/>
    <x v="460"/>
    <x v="20"/>
    <x v="268"/>
    <x v="156"/>
    <x v="419"/>
    <x v="0"/>
    <x v="41"/>
    <x v="1"/>
    <x v="2"/>
    <x v="3"/>
    <x v="10"/>
    <x v="3"/>
    <x v="5"/>
    <x v="1"/>
    <x v="7"/>
    <x v="17"/>
    <x v="0"/>
    <x v="31"/>
    <x v="4"/>
    <x v="1"/>
    <x v="51"/>
    <x v="51"/>
  </r>
  <r>
    <x v="1"/>
    <x v="21"/>
    <x v="461"/>
    <x v="21"/>
    <x v="276"/>
    <x v="157"/>
    <x v="420"/>
    <x v="0"/>
    <x v="41"/>
    <x v="1"/>
    <x v="2"/>
    <x v="24"/>
    <x v="10"/>
    <x v="3"/>
    <x v="5"/>
    <x v="1"/>
    <x v="7"/>
    <x v="17"/>
    <x v="1"/>
    <x v="17"/>
    <x v="4"/>
    <x v="1"/>
    <x v="52"/>
    <x v="52"/>
  </r>
  <r>
    <x v="1"/>
    <x v="22"/>
    <x v="462"/>
    <x v="22"/>
    <x v="297"/>
    <x v="158"/>
    <x v="422"/>
    <x v="0"/>
    <x v="41"/>
    <x v="1"/>
    <x v="2"/>
    <x v="24"/>
    <x v="10"/>
    <x v="3"/>
    <x v="5"/>
    <x v="1"/>
    <x v="7"/>
    <x v="17"/>
    <x v="1"/>
    <x v="31"/>
    <x v="4"/>
    <x v="1"/>
    <x v="311"/>
    <x v="311"/>
  </r>
  <r>
    <x v="1"/>
    <x v="23"/>
    <x v="463"/>
    <x v="23"/>
    <x v="301"/>
    <x v="159"/>
    <x v="423"/>
    <x v="0"/>
    <x v="41"/>
    <x v="1"/>
    <x v="2"/>
    <x v="24"/>
    <x v="10"/>
    <x v="3"/>
    <x v="5"/>
    <x v="1"/>
    <x v="7"/>
    <x v="17"/>
    <x v="1"/>
    <x v="20"/>
    <x v="4"/>
    <x v="1"/>
    <x v="342"/>
    <x v="342"/>
  </r>
  <r>
    <x v="1"/>
    <x v="24"/>
    <x v="464"/>
    <x v="24"/>
    <x v="311"/>
    <x v="160"/>
    <x v="425"/>
    <x v="0"/>
    <x v="41"/>
    <x v="1"/>
    <x v="1"/>
    <x v="24"/>
    <x v="10"/>
    <x v="3"/>
    <x v="5"/>
    <x v="1"/>
    <x v="7"/>
    <x v="17"/>
    <x v="0"/>
    <x v="31"/>
    <x v="4"/>
    <x v="1"/>
    <x v="443"/>
    <x v="443"/>
  </r>
  <r>
    <x v="1"/>
    <x v="25"/>
    <x v="465"/>
    <x v="25"/>
    <x v="322"/>
    <x v="161"/>
    <x v="427"/>
    <x v="0"/>
    <x v="41"/>
    <x v="1"/>
    <x v="1"/>
    <x v="24"/>
    <x v="10"/>
    <x v="3"/>
    <x v="5"/>
    <x v="1"/>
    <x v="7"/>
    <x v="17"/>
    <x v="0"/>
    <x v="31"/>
    <x v="4"/>
    <x v="1"/>
    <x v="269"/>
    <x v="269"/>
  </r>
  <r>
    <x v="1"/>
    <x v="26"/>
    <x v="466"/>
    <x v="26"/>
    <x v="332"/>
    <x v="162"/>
    <x v="428"/>
    <x v="0"/>
    <x v="41"/>
    <x v="1"/>
    <x v="1"/>
    <x v="24"/>
    <x v="10"/>
    <x v="3"/>
    <x v="5"/>
    <x v="1"/>
    <x v="7"/>
    <x v="17"/>
    <x v="0"/>
    <x v="31"/>
    <x v="4"/>
    <x v="1"/>
    <x v="340"/>
    <x v="340"/>
  </r>
  <r>
    <x v="1"/>
    <x v="27"/>
    <x v="467"/>
    <x v="27"/>
    <x v="345"/>
    <x v="163"/>
    <x v="430"/>
    <x v="0"/>
    <x v="41"/>
    <x v="1"/>
    <x v="2"/>
    <x v="24"/>
    <x v="10"/>
    <x v="3"/>
    <x v="5"/>
    <x v="1"/>
    <x v="7"/>
    <x v="17"/>
    <x v="1"/>
    <x v="31"/>
    <x v="4"/>
    <x v="1"/>
    <x v="2"/>
    <x v="2"/>
  </r>
  <r>
    <x v="1"/>
    <x v="28"/>
    <x v="468"/>
    <x v="28"/>
    <x v="347"/>
    <x v="164"/>
    <x v="431"/>
    <x v="0"/>
    <x v="41"/>
    <x v="1"/>
    <x v="2"/>
    <x v="24"/>
    <x v="10"/>
    <x v="3"/>
    <x v="5"/>
    <x v="1"/>
    <x v="7"/>
    <x v="17"/>
    <x v="1"/>
    <x v="24"/>
    <x v="4"/>
    <x v="1"/>
    <x v="380"/>
    <x v="380"/>
  </r>
  <r>
    <x v="1"/>
    <x v="29"/>
    <x v="469"/>
    <x v="29"/>
    <x v="348"/>
    <x v="165"/>
    <x v="433"/>
    <x v="0"/>
    <x v="41"/>
    <x v="1"/>
    <x v="2"/>
    <x v="24"/>
    <x v="10"/>
    <x v="3"/>
    <x v="5"/>
    <x v="1"/>
    <x v="7"/>
    <x v="17"/>
    <x v="1"/>
    <x v="11"/>
    <x v="4"/>
    <x v="1"/>
    <x v="304"/>
    <x v="304"/>
  </r>
  <r>
    <x v="1"/>
    <x v="30"/>
    <x v="470"/>
    <x v="30"/>
    <x v="349"/>
    <x v="167"/>
    <x v="434"/>
    <x v="0"/>
    <x v="41"/>
    <x v="1"/>
    <x v="2"/>
    <x v="24"/>
    <x v="10"/>
    <x v="3"/>
    <x v="5"/>
    <x v="1"/>
    <x v="7"/>
    <x v="17"/>
    <x v="1"/>
    <x v="31"/>
    <x v="4"/>
    <x v="1"/>
    <x v="370"/>
    <x v="370"/>
  </r>
  <r>
    <x v="1"/>
    <x v="31"/>
    <x v="471"/>
    <x v="31"/>
    <x v="350"/>
    <x v="168"/>
    <x v="435"/>
    <x v="0"/>
    <x v="41"/>
    <x v="1"/>
    <x v="2"/>
    <x v="24"/>
    <x v="10"/>
    <x v="3"/>
    <x v="5"/>
    <x v="1"/>
    <x v="7"/>
    <x v="17"/>
    <x v="1"/>
    <x v="31"/>
    <x v="4"/>
    <x v="1"/>
    <x v="44"/>
    <x v="44"/>
  </r>
  <r>
    <x v="1"/>
    <x v="32"/>
    <x v="472"/>
    <x v="32"/>
    <x v="351"/>
    <x v="169"/>
    <x v="436"/>
    <x v="0"/>
    <x v="41"/>
    <x v="1"/>
    <x v="2"/>
    <x v="24"/>
    <x v="10"/>
    <x v="3"/>
    <x v="5"/>
    <x v="1"/>
    <x v="7"/>
    <x v="17"/>
    <x v="1"/>
    <x v="14"/>
    <x v="4"/>
    <x v="1"/>
    <x v="318"/>
    <x v="318"/>
  </r>
  <r>
    <x v="1"/>
    <x v="33"/>
    <x v="473"/>
    <x v="33"/>
    <x v="352"/>
    <x v="170"/>
    <x v="439"/>
    <x v="0"/>
    <x v="41"/>
    <x v="1"/>
    <x v="2"/>
    <x v="24"/>
    <x v="10"/>
    <x v="3"/>
    <x v="5"/>
    <x v="1"/>
    <x v="7"/>
    <x v="17"/>
    <x v="1"/>
    <x v="31"/>
    <x v="4"/>
    <x v="1"/>
    <x v="363"/>
    <x v="363"/>
  </r>
  <r>
    <x v="1"/>
    <x v="34"/>
    <x v="474"/>
    <x v="34"/>
    <x v="353"/>
    <x v="171"/>
    <x v="441"/>
    <x v="0"/>
    <x v="41"/>
    <x v="1"/>
    <x v="2"/>
    <x v="24"/>
    <x v="10"/>
    <x v="3"/>
    <x v="5"/>
    <x v="1"/>
    <x v="7"/>
    <x v="17"/>
    <x v="1"/>
    <x v="31"/>
    <x v="4"/>
    <x v="1"/>
    <x v="325"/>
    <x v="325"/>
  </r>
  <r>
    <x v="1"/>
    <x v="35"/>
    <x v="475"/>
    <x v="35"/>
    <x v="354"/>
    <x v="172"/>
    <x v="443"/>
    <x v="0"/>
    <x v="41"/>
    <x v="1"/>
    <x v="2"/>
    <x v="24"/>
    <x v="10"/>
    <x v="3"/>
    <x v="5"/>
    <x v="1"/>
    <x v="7"/>
    <x v="17"/>
    <x v="1"/>
    <x v="31"/>
    <x v="4"/>
    <x v="1"/>
    <x v="492"/>
    <x v="492"/>
  </r>
  <r>
    <x v="1"/>
    <x v="36"/>
    <x v="476"/>
    <x v="36"/>
    <x v="355"/>
    <x v="173"/>
    <x v="445"/>
    <x v="0"/>
    <x v="41"/>
    <x v="1"/>
    <x v="2"/>
    <x v="24"/>
    <x v="5"/>
    <x v="3"/>
    <x v="5"/>
    <x v="1"/>
    <x v="7"/>
    <x v="17"/>
    <x v="0"/>
    <x v="31"/>
    <x v="4"/>
    <x v="1"/>
    <x v="1"/>
    <x v="1"/>
  </r>
  <r>
    <x v="1"/>
    <x v="37"/>
    <x v="477"/>
    <x v="37"/>
    <x v="356"/>
    <x v="174"/>
    <x v="447"/>
    <x v="0"/>
    <x v="41"/>
    <x v="1"/>
    <x v="2"/>
    <x v="24"/>
    <x v="10"/>
    <x v="3"/>
    <x v="5"/>
    <x v="1"/>
    <x v="7"/>
    <x v="17"/>
    <x v="1"/>
    <x v="31"/>
    <x v="4"/>
    <x v="1"/>
    <x v="336"/>
    <x v="336"/>
  </r>
  <r>
    <x v="1"/>
    <x v="38"/>
    <x v="478"/>
    <x v="38"/>
    <x v="357"/>
    <x v="175"/>
    <x v="449"/>
    <x v="0"/>
    <x v="41"/>
    <x v="1"/>
    <x v="2"/>
    <x v="24"/>
    <x v="10"/>
    <x v="3"/>
    <x v="5"/>
    <x v="1"/>
    <x v="7"/>
    <x v="17"/>
    <x v="1"/>
    <x v="31"/>
    <x v="4"/>
    <x v="1"/>
    <x v="374"/>
    <x v="374"/>
  </r>
  <r>
    <x v="1"/>
    <x v="39"/>
    <x v="479"/>
    <x v="39"/>
    <x v="358"/>
    <x v="176"/>
    <x v="451"/>
    <x v="0"/>
    <x v="41"/>
    <x v="1"/>
    <x v="2"/>
    <x v="24"/>
    <x v="10"/>
    <x v="3"/>
    <x v="5"/>
    <x v="1"/>
    <x v="7"/>
    <x v="17"/>
    <x v="1"/>
    <x v="31"/>
    <x v="4"/>
    <x v="1"/>
    <x v="402"/>
    <x v="391"/>
  </r>
  <r>
    <x v="1"/>
    <x v="40"/>
    <x v="480"/>
    <x v="40"/>
    <x v="359"/>
    <x v="178"/>
    <x v="453"/>
    <x v="0"/>
    <x v="41"/>
    <x v="1"/>
    <x v="2"/>
    <x v="24"/>
    <x v="10"/>
    <x v="3"/>
    <x v="5"/>
    <x v="1"/>
    <x v="7"/>
    <x v="17"/>
    <x v="1"/>
    <x v="26"/>
    <x v="4"/>
    <x v="1"/>
    <x v="274"/>
    <x v="274"/>
  </r>
  <r>
    <x v="1"/>
    <x v="41"/>
    <x v="481"/>
    <x v="41"/>
    <x v="360"/>
    <x v="179"/>
    <x v="454"/>
    <x v="0"/>
    <x v="41"/>
    <x v="1"/>
    <x v="1"/>
    <x v="24"/>
    <x v="8"/>
    <x v="3"/>
    <x v="5"/>
    <x v="1"/>
    <x v="7"/>
    <x v="17"/>
    <x v="0"/>
    <x v="31"/>
    <x v="4"/>
    <x v="1"/>
    <x v="122"/>
    <x v="122"/>
  </r>
  <r>
    <x v="1"/>
    <x v="42"/>
    <x v="482"/>
    <x v="42"/>
    <x v="362"/>
    <x v="180"/>
    <x v="457"/>
    <x v="0"/>
    <x v="41"/>
    <x v="1"/>
    <x v="2"/>
    <x v="24"/>
    <x v="10"/>
    <x v="3"/>
    <x v="5"/>
    <x v="1"/>
    <x v="7"/>
    <x v="17"/>
    <x v="1"/>
    <x v="5"/>
    <x v="4"/>
    <x v="1"/>
    <x v="65"/>
    <x v="65"/>
  </r>
  <r>
    <x v="1"/>
    <x v="43"/>
    <x v="483"/>
    <x v="43"/>
    <x v="363"/>
    <x v="181"/>
    <x v="458"/>
    <x v="0"/>
    <x v="41"/>
    <x v="1"/>
    <x v="2"/>
    <x v="24"/>
    <x v="7"/>
    <x v="3"/>
    <x v="5"/>
    <x v="1"/>
    <x v="7"/>
    <x v="17"/>
    <x v="0"/>
    <x v="31"/>
    <x v="4"/>
    <x v="1"/>
    <x v="215"/>
    <x v="215"/>
  </r>
  <r>
    <x v="1"/>
    <x v="44"/>
    <x v="484"/>
    <x v="44"/>
    <x v="364"/>
    <x v="182"/>
    <x v="459"/>
    <x v="0"/>
    <x v="41"/>
    <x v="1"/>
    <x v="2"/>
    <x v="24"/>
    <x v="10"/>
    <x v="3"/>
    <x v="5"/>
    <x v="1"/>
    <x v="7"/>
    <x v="17"/>
    <x v="1"/>
    <x v="31"/>
    <x v="4"/>
    <x v="1"/>
    <x v="472"/>
    <x v="472"/>
  </r>
  <r>
    <x v="1"/>
    <x v="45"/>
    <x v="485"/>
    <x v="45"/>
    <x v="365"/>
    <x v="183"/>
    <x v="460"/>
    <x v="0"/>
    <x v="41"/>
    <x v="1"/>
    <x v="1"/>
    <x v="24"/>
    <x v="10"/>
    <x v="3"/>
    <x v="5"/>
    <x v="1"/>
    <x v="7"/>
    <x v="17"/>
    <x v="0"/>
    <x v="31"/>
    <x v="4"/>
    <x v="1"/>
    <x v="98"/>
    <x v="99"/>
  </r>
  <r>
    <x v="1"/>
    <x v="46"/>
    <x v="486"/>
    <x v="46"/>
    <x v="366"/>
    <x v="184"/>
    <x v="463"/>
    <x v="0"/>
    <x v="41"/>
    <x v="1"/>
    <x v="2"/>
    <x v="24"/>
    <x v="10"/>
    <x v="3"/>
    <x v="5"/>
    <x v="1"/>
    <x v="7"/>
    <x v="17"/>
    <x v="1"/>
    <x v="31"/>
    <x v="8"/>
    <x v="3"/>
    <x v="0"/>
    <x v="0"/>
  </r>
  <r>
    <x v="1"/>
    <x v="47"/>
    <x v="487"/>
    <x v="47"/>
    <x v="368"/>
    <x v="185"/>
    <x v="465"/>
    <x v="0"/>
    <x v="41"/>
    <x v="1"/>
    <x v="1"/>
    <x v="3"/>
    <x v="10"/>
    <x v="3"/>
    <x v="5"/>
    <x v="1"/>
    <x v="7"/>
    <x v="17"/>
    <x v="1"/>
    <x v="31"/>
    <x v="4"/>
    <x v="1"/>
    <x v="264"/>
    <x v="264"/>
  </r>
  <r>
    <x v="1"/>
    <x v="48"/>
    <x v="488"/>
    <x v="48"/>
    <x v="369"/>
    <x v="186"/>
    <x v="466"/>
    <x v="0"/>
    <x v="41"/>
    <x v="1"/>
    <x v="2"/>
    <x v="24"/>
    <x v="10"/>
    <x v="3"/>
    <x v="5"/>
    <x v="1"/>
    <x v="7"/>
    <x v="17"/>
    <x v="1"/>
    <x v="2"/>
    <x v="4"/>
    <x v="1"/>
    <x v="486"/>
    <x v="486"/>
  </r>
  <r>
    <x v="1"/>
    <x v="49"/>
    <x v="489"/>
    <x v="49"/>
    <x v="370"/>
    <x v="187"/>
    <x v="468"/>
    <x v="0"/>
    <x v="41"/>
    <x v="1"/>
    <x v="2"/>
    <x v="24"/>
    <x v="10"/>
    <x v="3"/>
    <x v="5"/>
    <x v="1"/>
    <x v="7"/>
    <x v="17"/>
    <x v="1"/>
    <x v="31"/>
    <x v="4"/>
    <x v="1"/>
    <x v="126"/>
    <x v="126"/>
  </r>
  <r>
    <x v="1"/>
    <x v="50"/>
    <x v="490"/>
    <x v="50"/>
    <x v="371"/>
    <x v="189"/>
    <x v="470"/>
    <x v="0"/>
    <x v="41"/>
    <x v="1"/>
    <x v="2"/>
    <x v="24"/>
    <x v="10"/>
    <x v="3"/>
    <x v="5"/>
    <x v="1"/>
    <x v="7"/>
    <x v="17"/>
    <x v="1"/>
    <x v="31"/>
    <x v="4"/>
    <x v="1"/>
    <x v="127"/>
    <x v="127"/>
  </r>
  <r>
    <x v="1"/>
    <x v="51"/>
    <x v="491"/>
    <x v="51"/>
    <x v="372"/>
    <x v="190"/>
    <x v="471"/>
    <x v="0"/>
    <x v="41"/>
    <x v="1"/>
    <x v="2"/>
    <x v="24"/>
    <x v="10"/>
    <x v="3"/>
    <x v="5"/>
    <x v="1"/>
    <x v="7"/>
    <x v="17"/>
    <x v="1"/>
    <x v="22"/>
    <x v="4"/>
    <x v="1"/>
    <x v="73"/>
    <x v="74"/>
  </r>
  <r>
    <x v="1"/>
    <x v="52"/>
    <x v="492"/>
    <x v="52"/>
    <x v="373"/>
    <x v="191"/>
    <x v="472"/>
    <x v="0"/>
    <x v="41"/>
    <x v="1"/>
    <x v="2"/>
    <x v="24"/>
    <x v="10"/>
    <x v="3"/>
    <x v="5"/>
    <x v="1"/>
    <x v="7"/>
    <x v="17"/>
    <x v="1"/>
    <x v="31"/>
    <x v="4"/>
    <x v="1"/>
    <x v="368"/>
    <x v="368"/>
  </r>
  <r>
    <x v="1"/>
    <x v="53"/>
    <x v="493"/>
    <x v="53"/>
    <x v="374"/>
    <x v="192"/>
    <x v="474"/>
    <x v="0"/>
    <x v="41"/>
    <x v="1"/>
    <x v="2"/>
    <x v="24"/>
    <x v="10"/>
    <x v="3"/>
    <x v="5"/>
    <x v="1"/>
    <x v="7"/>
    <x v="17"/>
    <x v="1"/>
    <x v="31"/>
    <x v="4"/>
    <x v="1"/>
    <x v="50"/>
    <x v="50"/>
  </r>
  <r>
    <x v="1"/>
    <x v="54"/>
    <x v="494"/>
    <x v="54"/>
    <x v="375"/>
    <x v="193"/>
    <x v="475"/>
    <x v="0"/>
    <x v="41"/>
    <x v="1"/>
    <x v="2"/>
    <x v="24"/>
    <x v="10"/>
    <x v="3"/>
    <x v="5"/>
    <x v="1"/>
    <x v="7"/>
    <x v="17"/>
    <x v="1"/>
    <x v="0"/>
    <x v="4"/>
    <x v="1"/>
    <x v="130"/>
    <x v="130"/>
  </r>
  <r>
    <x v="1"/>
    <x v="55"/>
    <x v="495"/>
    <x v="55"/>
    <x v="376"/>
    <x v="194"/>
    <x v="476"/>
    <x v="0"/>
    <x v="41"/>
    <x v="1"/>
    <x v="2"/>
    <x v="24"/>
    <x v="10"/>
    <x v="3"/>
    <x v="5"/>
    <x v="1"/>
    <x v="7"/>
    <x v="17"/>
    <x v="1"/>
    <x v="31"/>
    <x v="4"/>
    <x v="1"/>
    <x v="213"/>
    <x v="213"/>
  </r>
  <r>
    <x v="1"/>
    <x v="56"/>
    <x v="496"/>
    <x v="56"/>
    <x v="377"/>
    <x v="195"/>
    <x v="479"/>
    <x v="0"/>
    <x v="41"/>
    <x v="1"/>
    <x v="2"/>
    <x v="24"/>
    <x v="10"/>
    <x v="3"/>
    <x v="5"/>
    <x v="1"/>
    <x v="7"/>
    <x v="17"/>
    <x v="1"/>
    <x v="31"/>
    <x v="4"/>
    <x v="1"/>
    <x v="291"/>
    <x v="291"/>
  </r>
  <r>
    <x v="1"/>
    <x v="57"/>
    <x v="497"/>
    <x v="57"/>
    <x v="378"/>
    <x v="196"/>
    <x v="482"/>
    <x v="0"/>
    <x v="41"/>
    <x v="1"/>
    <x v="2"/>
    <x v="24"/>
    <x v="10"/>
    <x v="3"/>
    <x v="5"/>
    <x v="1"/>
    <x v="7"/>
    <x v="17"/>
    <x v="1"/>
    <x v="23"/>
    <x v="4"/>
    <x v="1"/>
    <x v="362"/>
    <x v="362"/>
  </r>
  <r>
    <x v="1"/>
    <x v="58"/>
    <x v="498"/>
    <x v="58"/>
    <x v="379"/>
    <x v="197"/>
    <x v="485"/>
    <x v="0"/>
    <x v="41"/>
    <x v="1"/>
    <x v="2"/>
    <x v="3"/>
    <x v="10"/>
    <x v="3"/>
    <x v="5"/>
    <x v="1"/>
    <x v="7"/>
    <x v="17"/>
    <x v="0"/>
    <x v="31"/>
    <x v="4"/>
    <x v="1"/>
    <x v="293"/>
    <x v="293"/>
  </r>
  <r>
    <x v="2"/>
    <x v="0"/>
    <x v="0"/>
    <x v="59"/>
    <x v="380"/>
    <x v="0"/>
    <x v="487"/>
    <x v="0"/>
    <x v="41"/>
    <x v="1"/>
    <x v="1"/>
    <x v="24"/>
    <x v="10"/>
    <x v="3"/>
    <x v="5"/>
    <x v="1"/>
    <x v="7"/>
    <x v="17"/>
    <x v="0"/>
    <x v="31"/>
    <x v="4"/>
    <x v="1"/>
    <x v="109"/>
    <x v="109"/>
  </r>
  <r>
    <x v="2"/>
    <x v="1"/>
    <x v="2"/>
    <x v="60"/>
    <x v="381"/>
    <x v="139"/>
    <x v="490"/>
    <x v="0"/>
    <x v="41"/>
    <x v="1"/>
    <x v="1"/>
    <x v="24"/>
    <x v="10"/>
    <x v="3"/>
    <x v="5"/>
    <x v="1"/>
    <x v="7"/>
    <x v="17"/>
    <x v="1"/>
    <x v="31"/>
    <x v="4"/>
    <x v="1"/>
    <x v="216"/>
    <x v="216"/>
  </r>
  <r>
    <x v="2"/>
    <x v="2"/>
    <x v="3"/>
    <x v="61"/>
    <x v="382"/>
    <x v="155"/>
    <x v="491"/>
    <x v="0"/>
    <x v="41"/>
    <x v="1"/>
    <x v="2"/>
    <x v="24"/>
    <x v="10"/>
    <x v="3"/>
    <x v="5"/>
    <x v="1"/>
    <x v="7"/>
    <x v="17"/>
    <x v="1"/>
    <x v="31"/>
    <x v="4"/>
    <x v="1"/>
    <x v="48"/>
    <x v="48"/>
  </r>
  <r>
    <x v="2"/>
    <x v="3"/>
    <x v="6"/>
    <x v="62"/>
    <x v="383"/>
    <x v="166"/>
    <x v="493"/>
    <x v="0"/>
    <x v="41"/>
    <x v="1"/>
    <x v="1"/>
    <x v="24"/>
    <x v="1"/>
    <x v="3"/>
    <x v="5"/>
    <x v="1"/>
    <x v="7"/>
    <x v="17"/>
    <x v="0"/>
    <x v="31"/>
    <x v="4"/>
    <x v="1"/>
    <x v="90"/>
    <x v="91"/>
  </r>
  <r>
    <x v="2"/>
    <x v="4"/>
    <x v="10"/>
    <x v="63"/>
    <x v="384"/>
    <x v="177"/>
    <x v="495"/>
    <x v="0"/>
    <x v="41"/>
    <x v="1"/>
    <x v="1"/>
    <x v="3"/>
    <x v="10"/>
    <x v="3"/>
    <x v="5"/>
    <x v="1"/>
    <x v="7"/>
    <x v="17"/>
    <x v="0"/>
    <x v="31"/>
    <x v="4"/>
    <x v="1"/>
    <x v="164"/>
    <x v="164"/>
  </r>
  <r>
    <x v="2"/>
    <x v="5"/>
    <x v="13"/>
    <x v="64"/>
    <x v="385"/>
    <x v="188"/>
    <x v="496"/>
    <x v="0"/>
    <x v="41"/>
    <x v="1"/>
    <x v="2"/>
    <x v="24"/>
    <x v="10"/>
    <x v="3"/>
    <x v="5"/>
    <x v="1"/>
    <x v="7"/>
    <x v="17"/>
    <x v="1"/>
    <x v="31"/>
    <x v="4"/>
    <x v="1"/>
    <x v="474"/>
    <x v="474"/>
  </r>
  <r>
    <x v="2"/>
    <x v="6"/>
    <x v="14"/>
    <x v="65"/>
    <x v="386"/>
    <x v="199"/>
    <x v="498"/>
    <x v="0"/>
    <x v="41"/>
    <x v="1"/>
    <x v="2"/>
    <x v="24"/>
    <x v="10"/>
    <x v="3"/>
    <x v="1"/>
    <x v="1"/>
    <x v="7"/>
    <x v="17"/>
    <x v="0"/>
    <x v="31"/>
    <x v="4"/>
    <x v="1"/>
    <x v="233"/>
    <x v="233"/>
  </r>
  <r>
    <x v="2"/>
    <x v="7"/>
    <x v="17"/>
    <x v="66"/>
    <x v="387"/>
    <x v="210"/>
    <x v="499"/>
    <x v="0"/>
    <x v="41"/>
    <x v="0"/>
    <x v="1"/>
    <x v="24"/>
    <x v="10"/>
    <x v="3"/>
    <x v="5"/>
    <x v="1"/>
    <x v="7"/>
    <x v="17"/>
    <x v="0"/>
    <x v="31"/>
    <x v="4"/>
    <x v="1"/>
    <x v="254"/>
    <x v="254"/>
  </r>
  <r>
    <x v="2"/>
    <x v="8"/>
    <x v="24"/>
    <x v="67"/>
    <x v="388"/>
    <x v="221"/>
    <x v="501"/>
    <x v="0"/>
    <x v="41"/>
    <x v="1"/>
    <x v="2"/>
    <x v="24"/>
    <x v="6"/>
    <x v="3"/>
    <x v="5"/>
    <x v="1"/>
    <x v="7"/>
    <x v="17"/>
    <x v="0"/>
    <x v="31"/>
    <x v="4"/>
    <x v="1"/>
    <x v="32"/>
    <x v="32"/>
  </r>
  <r>
    <x v="2"/>
    <x v="9"/>
    <x v="27"/>
    <x v="69"/>
    <x v="389"/>
    <x v="232"/>
    <x v="4"/>
    <x v="0"/>
    <x v="41"/>
    <x v="1"/>
    <x v="1"/>
    <x v="24"/>
    <x v="10"/>
    <x v="3"/>
    <x v="5"/>
    <x v="1"/>
    <x v="7"/>
    <x v="17"/>
    <x v="0"/>
    <x v="31"/>
    <x v="4"/>
    <x v="1"/>
    <x v="175"/>
    <x v="175"/>
  </r>
  <r>
    <x v="2"/>
    <x v="10"/>
    <x v="32"/>
    <x v="70"/>
    <x v="390"/>
    <x v="140"/>
    <x v="5"/>
    <x v="0"/>
    <x v="41"/>
    <x v="1"/>
    <x v="2"/>
    <x v="24"/>
    <x v="6"/>
    <x v="3"/>
    <x v="5"/>
    <x v="1"/>
    <x v="7"/>
    <x v="17"/>
    <x v="0"/>
    <x v="31"/>
    <x v="4"/>
    <x v="1"/>
    <x v="123"/>
    <x v="123"/>
  </r>
  <r>
    <x v="2"/>
    <x v="11"/>
    <x v="39"/>
    <x v="72"/>
    <x v="392"/>
    <x v="146"/>
    <x v="7"/>
    <x v="0"/>
    <x v="41"/>
    <x v="1"/>
    <x v="1"/>
    <x v="24"/>
    <x v="10"/>
    <x v="3"/>
    <x v="5"/>
    <x v="1"/>
    <x v="7"/>
    <x v="17"/>
    <x v="0"/>
    <x v="31"/>
    <x v="4"/>
    <x v="1"/>
    <x v="376"/>
    <x v="376"/>
  </r>
  <r>
    <x v="2"/>
    <x v="12"/>
    <x v="42"/>
    <x v="74"/>
    <x v="393"/>
    <x v="147"/>
    <x v="9"/>
    <x v="0"/>
    <x v="41"/>
    <x v="1"/>
    <x v="2"/>
    <x v="24"/>
    <x v="10"/>
    <x v="3"/>
    <x v="5"/>
    <x v="1"/>
    <x v="7"/>
    <x v="17"/>
    <x v="1"/>
    <x v="31"/>
    <x v="4"/>
    <x v="1"/>
    <x v="202"/>
    <x v="202"/>
  </r>
  <r>
    <x v="2"/>
    <x v="13"/>
    <x v="46"/>
    <x v="76"/>
    <x v="394"/>
    <x v="148"/>
    <x v="11"/>
    <x v="0"/>
    <x v="41"/>
    <x v="1"/>
    <x v="2"/>
    <x v="24"/>
    <x v="6"/>
    <x v="3"/>
    <x v="5"/>
    <x v="1"/>
    <x v="1"/>
    <x v="7"/>
    <x v="0"/>
    <x v="31"/>
    <x v="4"/>
    <x v="1"/>
    <x v="412"/>
    <x v="412"/>
  </r>
  <r>
    <x v="2"/>
    <x v="14"/>
    <x v="49"/>
    <x v="78"/>
    <x v="395"/>
    <x v="149"/>
    <x v="13"/>
    <x v="0"/>
    <x v="41"/>
    <x v="1"/>
    <x v="2"/>
    <x v="24"/>
    <x v="10"/>
    <x v="3"/>
    <x v="5"/>
    <x v="1"/>
    <x v="7"/>
    <x v="17"/>
    <x v="1"/>
    <x v="31"/>
    <x v="4"/>
    <x v="1"/>
    <x v="400"/>
    <x v="401"/>
  </r>
  <r>
    <x v="2"/>
    <x v="15"/>
    <x v="54"/>
    <x v="81"/>
    <x v="396"/>
    <x v="150"/>
    <x v="16"/>
    <x v="0"/>
    <x v="41"/>
    <x v="1"/>
    <x v="1"/>
    <x v="24"/>
    <x v="10"/>
    <x v="3"/>
    <x v="5"/>
    <x v="1"/>
    <x v="7"/>
    <x v="17"/>
    <x v="0"/>
    <x v="31"/>
    <x v="4"/>
    <x v="1"/>
    <x v="432"/>
    <x v="432"/>
  </r>
  <r>
    <x v="2"/>
    <x v="16"/>
    <x v="57"/>
    <x v="83"/>
    <x v="398"/>
    <x v="151"/>
    <x v="18"/>
    <x v="0"/>
    <x v="41"/>
    <x v="1"/>
    <x v="2"/>
    <x v="24"/>
    <x v="10"/>
    <x v="3"/>
    <x v="5"/>
    <x v="1"/>
    <x v="7"/>
    <x v="17"/>
    <x v="1"/>
    <x v="30"/>
    <x v="4"/>
    <x v="1"/>
    <x v="378"/>
    <x v="378"/>
  </r>
  <r>
    <x v="2"/>
    <x v="17"/>
    <x v="64"/>
    <x v="84"/>
    <x v="399"/>
    <x v="152"/>
    <x v="19"/>
    <x v="0"/>
    <x v="41"/>
    <x v="1"/>
    <x v="2"/>
    <x v="24"/>
    <x v="6"/>
    <x v="3"/>
    <x v="5"/>
    <x v="1"/>
    <x v="7"/>
    <x v="17"/>
    <x v="0"/>
    <x v="31"/>
    <x v="4"/>
    <x v="1"/>
    <x v="221"/>
    <x v="221"/>
  </r>
  <r>
    <x v="2"/>
    <x v="18"/>
    <x v="69"/>
    <x v="86"/>
    <x v="400"/>
    <x v="153"/>
    <x v="21"/>
    <x v="0"/>
    <x v="41"/>
    <x v="1"/>
    <x v="2"/>
    <x v="24"/>
    <x v="10"/>
    <x v="3"/>
    <x v="5"/>
    <x v="1"/>
    <x v="7"/>
    <x v="17"/>
    <x v="1"/>
    <x v="9"/>
    <x v="4"/>
    <x v="1"/>
    <x v="272"/>
    <x v="272"/>
  </r>
  <r>
    <x v="2"/>
    <x v="19"/>
    <x v="73"/>
    <x v="88"/>
    <x v="401"/>
    <x v="154"/>
    <x v="23"/>
    <x v="0"/>
    <x v="41"/>
    <x v="1"/>
    <x v="2"/>
    <x v="1"/>
    <x v="10"/>
    <x v="3"/>
    <x v="5"/>
    <x v="1"/>
    <x v="7"/>
    <x v="17"/>
    <x v="1"/>
    <x v="31"/>
    <x v="4"/>
    <x v="1"/>
    <x v="248"/>
    <x v="248"/>
  </r>
  <r>
    <x v="2"/>
    <x v="20"/>
    <x v="75"/>
    <x v="89"/>
    <x v="402"/>
    <x v="156"/>
    <x v="24"/>
    <x v="0"/>
    <x v="41"/>
    <x v="1"/>
    <x v="2"/>
    <x v="24"/>
    <x v="10"/>
    <x v="3"/>
    <x v="5"/>
    <x v="1"/>
    <x v="7"/>
    <x v="17"/>
    <x v="1"/>
    <x v="31"/>
    <x v="4"/>
    <x v="1"/>
    <x v="335"/>
    <x v="335"/>
  </r>
  <r>
    <x v="2"/>
    <x v="21"/>
    <x v="79"/>
    <x v="91"/>
    <x v="403"/>
    <x v="157"/>
    <x v="26"/>
    <x v="0"/>
    <x v="41"/>
    <x v="1"/>
    <x v="2"/>
    <x v="24"/>
    <x v="10"/>
    <x v="3"/>
    <x v="4"/>
    <x v="1"/>
    <x v="7"/>
    <x v="17"/>
    <x v="0"/>
    <x v="31"/>
    <x v="4"/>
    <x v="1"/>
    <x v="467"/>
    <x v="467"/>
  </r>
  <r>
    <x v="2"/>
    <x v="22"/>
    <x v="89"/>
    <x v="93"/>
    <x v="404"/>
    <x v="158"/>
    <x v="28"/>
    <x v="0"/>
    <x v="41"/>
    <x v="1"/>
    <x v="2"/>
    <x v="12"/>
    <x v="10"/>
    <x v="3"/>
    <x v="5"/>
    <x v="1"/>
    <x v="7"/>
    <x v="17"/>
    <x v="0"/>
    <x v="31"/>
    <x v="4"/>
    <x v="1"/>
    <x v="18"/>
    <x v="18"/>
  </r>
  <r>
    <x v="2"/>
    <x v="23"/>
    <x v="96"/>
    <x v="97"/>
    <x v="405"/>
    <x v="159"/>
    <x v="32"/>
    <x v="0"/>
    <x v="41"/>
    <x v="1"/>
    <x v="2"/>
    <x v="24"/>
    <x v="10"/>
    <x v="3"/>
    <x v="5"/>
    <x v="1"/>
    <x v="7"/>
    <x v="17"/>
    <x v="1"/>
    <x v="31"/>
    <x v="4"/>
    <x v="1"/>
    <x v="299"/>
    <x v="299"/>
  </r>
  <r>
    <x v="2"/>
    <x v="24"/>
    <x v="100"/>
    <x v="99"/>
    <x v="407"/>
    <x v="160"/>
    <x v="34"/>
    <x v="0"/>
    <x v="41"/>
    <x v="1"/>
    <x v="2"/>
    <x v="24"/>
    <x v="10"/>
    <x v="3"/>
    <x v="5"/>
    <x v="1"/>
    <x v="7"/>
    <x v="17"/>
    <x v="1"/>
    <x v="31"/>
    <x v="4"/>
    <x v="1"/>
    <x v="394"/>
    <x v="395"/>
  </r>
  <r>
    <x v="2"/>
    <x v="25"/>
    <x v="104"/>
    <x v="101"/>
    <x v="408"/>
    <x v="161"/>
    <x v="36"/>
    <x v="0"/>
    <x v="41"/>
    <x v="1"/>
    <x v="2"/>
    <x v="24"/>
    <x v="10"/>
    <x v="3"/>
    <x v="5"/>
    <x v="1"/>
    <x v="7"/>
    <x v="17"/>
    <x v="1"/>
    <x v="8"/>
    <x v="4"/>
    <x v="1"/>
    <x v="249"/>
    <x v="249"/>
  </r>
  <r>
    <x v="2"/>
    <x v="26"/>
    <x v="107"/>
    <x v="103"/>
    <x v="410"/>
    <x v="162"/>
    <x v="38"/>
    <x v="0"/>
    <x v="41"/>
    <x v="1"/>
    <x v="1"/>
    <x v="0"/>
    <x v="10"/>
    <x v="3"/>
    <x v="5"/>
    <x v="1"/>
    <x v="7"/>
    <x v="17"/>
    <x v="0"/>
    <x v="31"/>
    <x v="4"/>
    <x v="1"/>
    <x v="58"/>
    <x v="58"/>
  </r>
  <r>
    <x v="2"/>
    <x v="27"/>
    <x v="110"/>
    <x v="104"/>
    <x v="411"/>
    <x v="163"/>
    <x v="39"/>
    <x v="0"/>
    <x v="41"/>
    <x v="1"/>
    <x v="2"/>
    <x v="5"/>
    <x v="10"/>
    <x v="3"/>
    <x v="5"/>
    <x v="1"/>
    <x v="7"/>
    <x v="17"/>
    <x v="0"/>
    <x v="31"/>
    <x v="4"/>
    <x v="1"/>
    <x v="466"/>
    <x v="466"/>
  </r>
  <r>
    <x v="2"/>
    <x v="28"/>
    <x v="113"/>
    <x v="106"/>
    <x v="412"/>
    <x v="164"/>
    <x v="41"/>
    <x v="0"/>
    <x v="41"/>
    <x v="1"/>
    <x v="2"/>
    <x v="3"/>
    <x v="6"/>
    <x v="3"/>
    <x v="5"/>
    <x v="1"/>
    <x v="7"/>
    <x v="17"/>
    <x v="0"/>
    <x v="31"/>
    <x v="4"/>
    <x v="1"/>
    <x v="24"/>
    <x v="24"/>
  </r>
  <r>
    <x v="2"/>
    <x v="29"/>
    <x v="118"/>
    <x v="108"/>
    <x v="413"/>
    <x v="165"/>
    <x v="43"/>
    <x v="0"/>
    <x v="41"/>
    <x v="1"/>
    <x v="1"/>
    <x v="24"/>
    <x v="10"/>
    <x v="1"/>
    <x v="5"/>
    <x v="1"/>
    <x v="2"/>
    <x v="17"/>
    <x v="0"/>
    <x v="31"/>
    <x v="4"/>
    <x v="1"/>
    <x v="158"/>
    <x v="158"/>
  </r>
  <r>
    <x v="2"/>
    <x v="30"/>
    <x v="120"/>
    <x v="109"/>
    <x v="414"/>
    <x v="167"/>
    <x v="44"/>
    <x v="0"/>
    <x v="41"/>
    <x v="1"/>
    <x v="2"/>
    <x v="24"/>
    <x v="1"/>
    <x v="3"/>
    <x v="5"/>
    <x v="1"/>
    <x v="7"/>
    <x v="17"/>
    <x v="1"/>
    <x v="31"/>
    <x v="4"/>
    <x v="1"/>
    <x v="134"/>
    <x v="134"/>
  </r>
  <r>
    <x v="2"/>
    <x v="31"/>
    <x v="126"/>
    <x v="112"/>
    <x v="415"/>
    <x v="168"/>
    <x v="47"/>
    <x v="0"/>
    <x v="41"/>
    <x v="1"/>
    <x v="2"/>
    <x v="24"/>
    <x v="6"/>
    <x v="2"/>
    <x v="5"/>
    <x v="1"/>
    <x v="7"/>
    <x v="17"/>
    <x v="1"/>
    <x v="31"/>
    <x v="4"/>
    <x v="1"/>
    <x v="223"/>
    <x v="223"/>
  </r>
  <r>
    <x v="2"/>
    <x v="32"/>
    <x v="131"/>
    <x v="116"/>
    <x v="416"/>
    <x v="169"/>
    <x v="51"/>
    <x v="0"/>
    <x v="41"/>
    <x v="1"/>
    <x v="2"/>
    <x v="24"/>
    <x v="10"/>
    <x v="3"/>
    <x v="5"/>
    <x v="1"/>
    <x v="7"/>
    <x v="17"/>
    <x v="1"/>
    <x v="31"/>
    <x v="4"/>
    <x v="1"/>
    <x v="415"/>
    <x v="415"/>
  </r>
  <r>
    <x v="2"/>
    <x v="33"/>
    <x v="132"/>
    <x v="117"/>
    <x v="417"/>
    <x v="170"/>
    <x v="52"/>
    <x v="0"/>
    <x v="41"/>
    <x v="1"/>
    <x v="1"/>
    <x v="24"/>
    <x v="10"/>
    <x v="3"/>
    <x v="5"/>
    <x v="1"/>
    <x v="7"/>
    <x v="17"/>
    <x v="0"/>
    <x v="31"/>
    <x v="4"/>
    <x v="1"/>
    <x v="479"/>
    <x v="479"/>
  </r>
  <r>
    <x v="2"/>
    <x v="34"/>
    <x v="139"/>
    <x v="119"/>
    <x v="418"/>
    <x v="171"/>
    <x v="54"/>
    <x v="0"/>
    <x v="41"/>
    <x v="1"/>
    <x v="2"/>
    <x v="10"/>
    <x v="3"/>
    <x v="3"/>
    <x v="5"/>
    <x v="1"/>
    <x v="7"/>
    <x v="17"/>
    <x v="0"/>
    <x v="31"/>
    <x v="4"/>
    <x v="1"/>
    <x v="305"/>
    <x v="305"/>
  </r>
  <r>
    <x v="2"/>
    <x v="35"/>
    <x v="141"/>
    <x v="121"/>
    <x v="419"/>
    <x v="172"/>
    <x v="56"/>
    <x v="0"/>
    <x v="41"/>
    <x v="1"/>
    <x v="2"/>
    <x v="3"/>
    <x v="6"/>
    <x v="3"/>
    <x v="5"/>
    <x v="1"/>
    <x v="7"/>
    <x v="17"/>
    <x v="0"/>
    <x v="31"/>
    <x v="4"/>
    <x v="1"/>
    <x v="155"/>
    <x v="155"/>
  </r>
  <r>
    <x v="2"/>
    <x v="36"/>
    <x v="144"/>
    <x v="124"/>
    <x v="421"/>
    <x v="173"/>
    <x v="59"/>
    <x v="0"/>
    <x v="41"/>
    <x v="1"/>
    <x v="2"/>
    <x v="24"/>
    <x v="6"/>
    <x v="3"/>
    <x v="5"/>
    <x v="1"/>
    <x v="7"/>
    <x v="17"/>
    <x v="0"/>
    <x v="31"/>
    <x v="4"/>
    <x v="1"/>
    <x v="313"/>
    <x v="313"/>
  </r>
  <r>
    <x v="2"/>
    <x v="37"/>
    <x v="147"/>
    <x v="125"/>
    <x v="422"/>
    <x v="174"/>
    <x v="60"/>
    <x v="0"/>
    <x v="41"/>
    <x v="1"/>
    <x v="1"/>
    <x v="24"/>
    <x v="4"/>
    <x v="3"/>
    <x v="5"/>
    <x v="1"/>
    <x v="7"/>
    <x v="17"/>
    <x v="0"/>
    <x v="31"/>
    <x v="4"/>
    <x v="1"/>
    <x v="129"/>
    <x v="129"/>
  </r>
  <r>
    <x v="2"/>
    <x v="38"/>
    <x v="150"/>
    <x v="128"/>
    <x v="423"/>
    <x v="175"/>
    <x v="63"/>
    <x v="0"/>
    <x v="41"/>
    <x v="1"/>
    <x v="2"/>
    <x v="24"/>
    <x v="10"/>
    <x v="3"/>
    <x v="5"/>
    <x v="1"/>
    <x v="1"/>
    <x v="17"/>
    <x v="0"/>
    <x v="31"/>
    <x v="4"/>
    <x v="1"/>
    <x v="353"/>
    <x v="353"/>
  </r>
  <r>
    <x v="2"/>
    <x v="39"/>
    <x v="152"/>
    <x v="130"/>
    <x v="424"/>
    <x v="176"/>
    <x v="65"/>
    <x v="0"/>
    <x v="41"/>
    <x v="1"/>
    <x v="2"/>
    <x v="24"/>
    <x v="10"/>
    <x v="3"/>
    <x v="5"/>
    <x v="1"/>
    <x v="7"/>
    <x v="17"/>
    <x v="1"/>
    <x v="16"/>
    <x v="4"/>
    <x v="1"/>
    <x v="499"/>
    <x v="499"/>
  </r>
  <r>
    <x v="2"/>
    <x v="40"/>
    <x v="156"/>
    <x v="132"/>
    <x v="425"/>
    <x v="178"/>
    <x v="67"/>
    <x v="0"/>
    <x v="41"/>
    <x v="1"/>
    <x v="2"/>
    <x v="3"/>
    <x v="10"/>
    <x v="3"/>
    <x v="5"/>
    <x v="1"/>
    <x v="6"/>
    <x v="4"/>
    <x v="0"/>
    <x v="31"/>
    <x v="4"/>
    <x v="1"/>
    <x v="163"/>
    <x v="163"/>
  </r>
  <r>
    <x v="2"/>
    <x v="41"/>
    <x v="162"/>
    <x v="135"/>
    <x v="426"/>
    <x v="179"/>
    <x v="70"/>
    <x v="0"/>
    <x v="41"/>
    <x v="1"/>
    <x v="2"/>
    <x v="24"/>
    <x v="10"/>
    <x v="3"/>
    <x v="5"/>
    <x v="1"/>
    <x v="7"/>
    <x v="17"/>
    <x v="1"/>
    <x v="31"/>
    <x v="4"/>
    <x v="1"/>
    <x v="343"/>
    <x v="343"/>
  </r>
  <r>
    <x v="2"/>
    <x v="42"/>
    <x v="168"/>
    <x v="138"/>
    <x v="427"/>
    <x v="180"/>
    <x v="73"/>
    <x v="0"/>
    <x v="41"/>
    <x v="1"/>
    <x v="2"/>
    <x v="24"/>
    <x v="10"/>
    <x v="3"/>
    <x v="5"/>
    <x v="1"/>
    <x v="7"/>
    <x v="4"/>
    <x v="0"/>
    <x v="31"/>
    <x v="4"/>
    <x v="1"/>
    <x v="453"/>
    <x v="453"/>
  </r>
  <r>
    <x v="2"/>
    <x v="43"/>
    <x v="171"/>
    <x v="140"/>
    <x v="428"/>
    <x v="181"/>
    <x v="75"/>
    <x v="0"/>
    <x v="41"/>
    <x v="1"/>
    <x v="2"/>
    <x v="24"/>
    <x v="10"/>
    <x v="3"/>
    <x v="5"/>
    <x v="1"/>
    <x v="7"/>
    <x v="17"/>
    <x v="1"/>
    <x v="31"/>
    <x v="4"/>
    <x v="1"/>
    <x v="410"/>
    <x v="410"/>
  </r>
  <r>
    <x v="2"/>
    <x v="44"/>
    <x v="173"/>
    <x v="143"/>
    <x v="430"/>
    <x v="182"/>
    <x v="78"/>
    <x v="0"/>
    <x v="41"/>
    <x v="1"/>
    <x v="1"/>
    <x v="24"/>
    <x v="10"/>
    <x v="3"/>
    <x v="5"/>
    <x v="1"/>
    <x v="7"/>
    <x v="17"/>
    <x v="0"/>
    <x v="31"/>
    <x v="4"/>
    <x v="1"/>
    <x v="286"/>
    <x v="286"/>
  </r>
  <r>
    <x v="2"/>
    <x v="45"/>
    <x v="176"/>
    <x v="146"/>
    <x v="431"/>
    <x v="183"/>
    <x v="81"/>
    <x v="0"/>
    <x v="41"/>
    <x v="1"/>
    <x v="1"/>
    <x v="3"/>
    <x v="6"/>
    <x v="3"/>
    <x v="5"/>
    <x v="1"/>
    <x v="7"/>
    <x v="17"/>
    <x v="0"/>
    <x v="31"/>
    <x v="4"/>
    <x v="1"/>
    <x v="219"/>
    <x v="219"/>
  </r>
  <r>
    <x v="2"/>
    <x v="46"/>
    <x v="180"/>
    <x v="148"/>
    <x v="433"/>
    <x v="184"/>
    <x v="83"/>
    <x v="0"/>
    <x v="41"/>
    <x v="1"/>
    <x v="2"/>
    <x v="22"/>
    <x v="10"/>
    <x v="3"/>
    <x v="5"/>
    <x v="1"/>
    <x v="7"/>
    <x v="17"/>
    <x v="0"/>
    <x v="31"/>
    <x v="4"/>
    <x v="1"/>
    <x v="448"/>
    <x v="448"/>
  </r>
  <r>
    <x v="2"/>
    <x v="47"/>
    <x v="182"/>
    <x v="150"/>
    <x v="434"/>
    <x v="185"/>
    <x v="85"/>
    <x v="0"/>
    <x v="41"/>
    <x v="1"/>
    <x v="2"/>
    <x v="24"/>
    <x v="10"/>
    <x v="3"/>
    <x v="5"/>
    <x v="1"/>
    <x v="7"/>
    <x v="17"/>
    <x v="1"/>
    <x v="31"/>
    <x v="4"/>
    <x v="1"/>
    <x v="6"/>
    <x v="6"/>
  </r>
  <r>
    <x v="2"/>
    <x v="48"/>
    <x v="183"/>
    <x v="151"/>
    <x v="435"/>
    <x v="186"/>
    <x v="86"/>
    <x v="0"/>
    <x v="41"/>
    <x v="1"/>
    <x v="2"/>
    <x v="24"/>
    <x v="10"/>
    <x v="3"/>
    <x v="5"/>
    <x v="1"/>
    <x v="7"/>
    <x v="17"/>
    <x v="1"/>
    <x v="31"/>
    <x v="4"/>
    <x v="1"/>
    <x v="9"/>
    <x v="9"/>
  </r>
  <r>
    <x v="2"/>
    <x v="49"/>
    <x v="184"/>
    <x v="152"/>
    <x v="436"/>
    <x v="187"/>
    <x v="87"/>
    <x v="0"/>
    <x v="41"/>
    <x v="1"/>
    <x v="2"/>
    <x v="23"/>
    <x v="10"/>
    <x v="3"/>
    <x v="5"/>
    <x v="1"/>
    <x v="7"/>
    <x v="17"/>
    <x v="0"/>
    <x v="31"/>
    <x v="4"/>
    <x v="1"/>
    <x v="389"/>
    <x v="387"/>
  </r>
  <r>
    <x v="2"/>
    <x v="50"/>
    <x v="187"/>
    <x v="154"/>
    <x v="437"/>
    <x v="189"/>
    <x v="89"/>
    <x v="0"/>
    <x v="41"/>
    <x v="1"/>
    <x v="2"/>
    <x v="24"/>
    <x v="10"/>
    <x v="2"/>
    <x v="5"/>
    <x v="1"/>
    <x v="7"/>
    <x v="17"/>
    <x v="0"/>
    <x v="31"/>
    <x v="4"/>
    <x v="1"/>
    <x v="458"/>
    <x v="458"/>
  </r>
  <r>
    <x v="2"/>
    <x v="51"/>
    <x v="189"/>
    <x v="156"/>
    <x v="438"/>
    <x v="190"/>
    <x v="91"/>
    <x v="0"/>
    <x v="41"/>
    <x v="1"/>
    <x v="2"/>
    <x v="24"/>
    <x v="10"/>
    <x v="3"/>
    <x v="5"/>
    <x v="1"/>
    <x v="7"/>
    <x v="17"/>
    <x v="1"/>
    <x v="31"/>
    <x v="4"/>
    <x v="1"/>
    <x v="203"/>
    <x v="203"/>
  </r>
  <r>
    <x v="2"/>
    <x v="52"/>
    <x v="192"/>
    <x v="158"/>
    <x v="439"/>
    <x v="191"/>
    <x v="93"/>
    <x v="0"/>
    <x v="41"/>
    <x v="1"/>
    <x v="2"/>
    <x v="24"/>
    <x v="10"/>
    <x v="3"/>
    <x v="5"/>
    <x v="1"/>
    <x v="7"/>
    <x v="17"/>
    <x v="1"/>
    <x v="31"/>
    <x v="4"/>
    <x v="1"/>
    <x v="80"/>
    <x v="81"/>
  </r>
  <r>
    <x v="2"/>
    <x v="53"/>
    <x v="194"/>
    <x v="159"/>
    <x v="440"/>
    <x v="192"/>
    <x v="94"/>
    <x v="0"/>
    <x v="41"/>
    <x v="1"/>
    <x v="2"/>
    <x v="24"/>
    <x v="10"/>
    <x v="3"/>
    <x v="5"/>
    <x v="1"/>
    <x v="7"/>
    <x v="17"/>
    <x v="1"/>
    <x v="31"/>
    <x v="4"/>
    <x v="1"/>
    <x v="282"/>
    <x v="282"/>
  </r>
  <r>
    <x v="2"/>
    <x v="54"/>
    <x v="196"/>
    <x v="162"/>
    <x v="441"/>
    <x v="193"/>
    <x v="97"/>
    <x v="0"/>
    <x v="41"/>
    <x v="1"/>
    <x v="1"/>
    <x v="24"/>
    <x v="10"/>
    <x v="3"/>
    <x v="5"/>
    <x v="1"/>
    <x v="7"/>
    <x v="17"/>
    <x v="0"/>
    <x v="31"/>
    <x v="4"/>
    <x v="1"/>
    <x v="103"/>
    <x v="103"/>
  </r>
  <r>
    <x v="2"/>
    <x v="55"/>
    <x v="200"/>
    <x v="163"/>
    <x v="442"/>
    <x v="194"/>
    <x v="98"/>
    <x v="0"/>
    <x v="41"/>
    <x v="1"/>
    <x v="2"/>
    <x v="24"/>
    <x v="10"/>
    <x v="3"/>
    <x v="5"/>
    <x v="1"/>
    <x v="7"/>
    <x v="17"/>
    <x v="1"/>
    <x v="31"/>
    <x v="4"/>
    <x v="1"/>
    <x v="253"/>
    <x v="253"/>
  </r>
  <r>
    <x v="2"/>
    <x v="56"/>
    <x v="201"/>
    <x v="165"/>
    <x v="443"/>
    <x v="195"/>
    <x v="100"/>
    <x v="0"/>
    <x v="41"/>
    <x v="1"/>
    <x v="1"/>
    <x v="24"/>
    <x v="5"/>
    <x v="3"/>
    <x v="5"/>
    <x v="1"/>
    <x v="7"/>
    <x v="17"/>
    <x v="0"/>
    <x v="31"/>
    <x v="4"/>
    <x v="1"/>
    <x v="361"/>
    <x v="361"/>
  </r>
  <r>
    <x v="3"/>
    <x v="0"/>
    <x v="0"/>
    <x v="168"/>
    <x v="444"/>
    <x v="0"/>
    <x v="103"/>
    <x v="0"/>
    <x v="41"/>
    <x v="1"/>
    <x v="1"/>
    <x v="24"/>
    <x v="10"/>
    <x v="3"/>
    <x v="5"/>
    <x v="1"/>
    <x v="7"/>
    <x v="17"/>
    <x v="0"/>
    <x v="31"/>
    <x v="4"/>
    <x v="1"/>
    <x v="444"/>
    <x v="444"/>
  </r>
  <r>
    <x v="3"/>
    <x v="1"/>
    <x v="4"/>
    <x v="170"/>
    <x v="446"/>
    <x v="139"/>
    <x v="105"/>
    <x v="0"/>
    <x v="41"/>
    <x v="0"/>
    <x v="2"/>
    <x v="24"/>
    <x v="10"/>
    <x v="3"/>
    <x v="5"/>
    <x v="1"/>
    <x v="7"/>
    <x v="17"/>
    <x v="1"/>
    <x v="31"/>
    <x v="4"/>
    <x v="1"/>
    <x v="447"/>
    <x v="447"/>
  </r>
  <r>
    <x v="3"/>
    <x v="2"/>
    <x v="9"/>
    <x v="173"/>
    <x v="447"/>
    <x v="155"/>
    <x v="108"/>
    <x v="0"/>
    <x v="41"/>
    <x v="1"/>
    <x v="2"/>
    <x v="24"/>
    <x v="10"/>
    <x v="3"/>
    <x v="5"/>
    <x v="1"/>
    <x v="7"/>
    <x v="17"/>
    <x v="1"/>
    <x v="31"/>
    <x v="4"/>
    <x v="1"/>
    <x v="460"/>
    <x v="460"/>
  </r>
  <r>
    <x v="3"/>
    <x v="3"/>
    <x v="12"/>
    <x v="175"/>
    <x v="448"/>
    <x v="166"/>
    <x v="110"/>
    <x v="0"/>
    <x v="41"/>
    <x v="1"/>
    <x v="2"/>
    <x v="24"/>
    <x v="10"/>
    <x v="3"/>
    <x v="5"/>
    <x v="1"/>
    <x v="7"/>
    <x v="17"/>
    <x v="1"/>
    <x v="31"/>
    <x v="4"/>
    <x v="1"/>
    <x v="490"/>
    <x v="490"/>
  </r>
  <r>
    <x v="3"/>
    <x v="4"/>
    <x v="16"/>
    <x v="176"/>
    <x v="449"/>
    <x v="177"/>
    <x v="111"/>
    <x v="0"/>
    <x v="41"/>
    <x v="1"/>
    <x v="1"/>
    <x v="24"/>
    <x v="10"/>
    <x v="3"/>
    <x v="5"/>
    <x v="1"/>
    <x v="7"/>
    <x v="17"/>
    <x v="0"/>
    <x v="31"/>
    <x v="4"/>
    <x v="1"/>
    <x v="284"/>
    <x v="284"/>
  </r>
  <r>
    <x v="3"/>
    <x v="5"/>
    <x v="20"/>
    <x v="178"/>
    <x v="450"/>
    <x v="188"/>
    <x v="113"/>
    <x v="0"/>
    <x v="41"/>
    <x v="1"/>
    <x v="2"/>
    <x v="24"/>
    <x v="10"/>
    <x v="3"/>
    <x v="5"/>
    <x v="1"/>
    <x v="7"/>
    <x v="17"/>
    <x v="1"/>
    <x v="3"/>
    <x v="4"/>
    <x v="1"/>
    <x v="390"/>
    <x v="390"/>
  </r>
  <r>
    <x v="3"/>
    <x v="6"/>
    <x v="23"/>
    <x v="181"/>
    <x v="451"/>
    <x v="199"/>
    <x v="115"/>
    <x v="0"/>
    <x v="41"/>
    <x v="1"/>
    <x v="2"/>
    <x v="24"/>
    <x v="10"/>
    <x v="3"/>
    <x v="5"/>
    <x v="1"/>
    <x v="7"/>
    <x v="17"/>
    <x v="1"/>
    <x v="31"/>
    <x v="4"/>
    <x v="1"/>
    <x v="344"/>
    <x v="344"/>
  </r>
  <r>
    <x v="3"/>
    <x v="7"/>
    <x v="26"/>
    <x v="184"/>
    <x v="452"/>
    <x v="210"/>
    <x v="118"/>
    <x v="0"/>
    <x v="41"/>
    <x v="1"/>
    <x v="2"/>
    <x v="24"/>
    <x v="10"/>
    <x v="3"/>
    <x v="5"/>
    <x v="1"/>
    <x v="7"/>
    <x v="17"/>
    <x v="1"/>
    <x v="31"/>
    <x v="4"/>
    <x v="1"/>
    <x v="115"/>
    <x v="115"/>
  </r>
  <r>
    <x v="3"/>
    <x v="8"/>
    <x v="28"/>
    <x v="185"/>
    <x v="453"/>
    <x v="221"/>
    <x v="119"/>
    <x v="0"/>
    <x v="41"/>
    <x v="1"/>
    <x v="2"/>
    <x v="24"/>
    <x v="10"/>
    <x v="3"/>
    <x v="5"/>
    <x v="1"/>
    <x v="7"/>
    <x v="17"/>
    <x v="1"/>
    <x v="31"/>
    <x v="4"/>
    <x v="1"/>
    <x v="468"/>
    <x v="468"/>
  </r>
  <r>
    <x v="3"/>
    <x v="9"/>
    <x v="36"/>
    <x v="188"/>
    <x v="454"/>
    <x v="232"/>
    <x v="122"/>
    <x v="0"/>
    <x v="41"/>
    <x v="1"/>
    <x v="2"/>
    <x v="24"/>
    <x v="10"/>
    <x v="3"/>
    <x v="5"/>
    <x v="1"/>
    <x v="7"/>
    <x v="17"/>
    <x v="1"/>
    <x v="12"/>
    <x v="4"/>
    <x v="1"/>
    <x v="306"/>
    <x v="306"/>
  </r>
  <r>
    <x v="3"/>
    <x v="10"/>
    <x v="44"/>
    <x v="191"/>
    <x v="456"/>
    <x v="140"/>
    <x v="125"/>
    <x v="0"/>
    <x v="41"/>
    <x v="1"/>
    <x v="2"/>
    <x v="24"/>
    <x v="10"/>
    <x v="3"/>
    <x v="5"/>
    <x v="1"/>
    <x v="7"/>
    <x v="17"/>
    <x v="1"/>
    <x v="31"/>
    <x v="4"/>
    <x v="1"/>
    <x v="506"/>
    <x v="506"/>
  </r>
  <r>
    <x v="3"/>
    <x v="11"/>
    <x v="48"/>
    <x v="193"/>
    <x v="457"/>
    <x v="146"/>
    <x v="127"/>
    <x v="0"/>
    <x v="41"/>
    <x v="1"/>
    <x v="2"/>
    <x v="24"/>
    <x v="10"/>
    <x v="3"/>
    <x v="5"/>
    <x v="1"/>
    <x v="7"/>
    <x v="17"/>
    <x v="1"/>
    <x v="7"/>
    <x v="4"/>
    <x v="1"/>
    <x v="503"/>
    <x v="503"/>
  </r>
  <r>
    <x v="3"/>
    <x v="12"/>
    <x v="49"/>
    <x v="194"/>
    <x v="458"/>
    <x v="147"/>
    <x v="128"/>
    <x v="0"/>
    <x v="41"/>
    <x v="1"/>
    <x v="2"/>
    <x v="24"/>
    <x v="10"/>
    <x v="3"/>
    <x v="5"/>
    <x v="1"/>
    <x v="7"/>
    <x v="17"/>
    <x v="1"/>
    <x v="31"/>
    <x v="4"/>
    <x v="1"/>
    <x v="496"/>
    <x v="496"/>
  </r>
  <r>
    <x v="3"/>
    <x v="13"/>
    <x v="50"/>
    <x v="196"/>
    <x v="459"/>
    <x v="148"/>
    <x v="130"/>
    <x v="0"/>
    <x v="41"/>
    <x v="1"/>
    <x v="2"/>
    <x v="24"/>
    <x v="10"/>
    <x v="3"/>
    <x v="5"/>
    <x v="1"/>
    <x v="7"/>
    <x v="17"/>
    <x v="1"/>
    <x v="31"/>
    <x v="4"/>
    <x v="1"/>
    <x v="120"/>
    <x v="120"/>
  </r>
  <r>
    <x v="3"/>
    <x v="14"/>
    <x v="51"/>
    <x v="198"/>
    <x v="460"/>
    <x v="149"/>
    <x v="132"/>
    <x v="0"/>
    <x v="41"/>
    <x v="1"/>
    <x v="1"/>
    <x v="24"/>
    <x v="10"/>
    <x v="3"/>
    <x v="1"/>
    <x v="1"/>
    <x v="7"/>
    <x v="17"/>
    <x v="0"/>
    <x v="31"/>
    <x v="4"/>
    <x v="1"/>
    <x v="63"/>
    <x v="63"/>
  </r>
  <r>
    <x v="3"/>
    <x v="15"/>
    <x v="58"/>
    <x v="200"/>
    <x v="461"/>
    <x v="150"/>
    <x v="134"/>
    <x v="0"/>
    <x v="41"/>
    <x v="1"/>
    <x v="2"/>
    <x v="24"/>
    <x v="10"/>
    <x v="3"/>
    <x v="5"/>
    <x v="1"/>
    <x v="7"/>
    <x v="17"/>
    <x v="1"/>
    <x v="31"/>
    <x v="4"/>
    <x v="1"/>
    <x v="356"/>
    <x v="356"/>
  </r>
  <r>
    <x v="3"/>
    <x v="16"/>
    <x v="61"/>
    <x v="202"/>
    <x v="462"/>
    <x v="151"/>
    <x v="136"/>
    <x v="0"/>
    <x v="41"/>
    <x v="1"/>
    <x v="2"/>
    <x v="24"/>
    <x v="10"/>
    <x v="3"/>
    <x v="5"/>
    <x v="1"/>
    <x v="7"/>
    <x v="17"/>
    <x v="1"/>
    <x v="31"/>
    <x v="4"/>
    <x v="1"/>
    <x v="397"/>
    <x v="398"/>
  </r>
  <r>
    <x v="3"/>
    <x v="17"/>
    <x v="62"/>
    <x v="204"/>
    <x v="463"/>
    <x v="152"/>
    <x v="138"/>
    <x v="0"/>
    <x v="41"/>
    <x v="1"/>
    <x v="1"/>
    <x v="24"/>
    <x v="10"/>
    <x v="3"/>
    <x v="5"/>
    <x v="1"/>
    <x v="7"/>
    <x v="17"/>
    <x v="0"/>
    <x v="31"/>
    <x v="4"/>
    <x v="1"/>
    <x v="196"/>
    <x v="196"/>
  </r>
  <r>
    <x v="3"/>
    <x v="18"/>
    <x v="68"/>
    <x v="205"/>
    <x v="464"/>
    <x v="153"/>
    <x v="139"/>
    <x v="0"/>
    <x v="41"/>
    <x v="0"/>
    <x v="2"/>
    <x v="24"/>
    <x v="10"/>
    <x v="3"/>
    <x v="5"/>
    <x v="1"/>
    <x v="7"/>
    <x v="17"/>
    <x v="1"/>
    <x v="31"/>
    <x v="4"/>
    <x v="1"/>
    <x v="181"/>
    <x v="181"/>
  </r>
  <r>
    <x v="3"/>
    <x v="19"/>
    <x v="76"/>
    <x v="208"/>
    <x v="465"/>
    <x v="154"/>
    <x v="142"/>
    <x v="0"/>
    <x v="41"/>
    <x v="1"/>
    <x v="2"/>
    <x v="24"/>
    <x v="10"/>
    <x v="3"/>
    <x v="5"/>
    <x v="1"/>
    <x v="7"/>
    <x v="17"/>
    <x v="1"/>
    <x v="31"/>
    <x v="8"/>
    <x v="2"/>
    <x v="226"/>
    <x v="226"/>
  </r>
  <r>
    <x v="3"/>
    <x v="20"/>
    <x v="78"/>
    <x v="210"/>
    <x v="466"/>
    <x v="156"/>
    <x v="144"/>
    <x v="0"/>
    <x v="41"/>
    <x v="1"/>
    <x v="2"/>
    <x v="24"/>
    <x v="10"/>
    <x v="3"/>
    <x v="5"/>
    <x v="1"/>
    <x v="7"/>
    <x v="17"/>
    <x v="1"/>
    <x v="31"/>
    <x v="4"/>
    <x v="1"/>
    <x v="218"/>
    <x v="218"/>
  </r>
  <r>
    <x v="3"/>
    <x v="21"/>
    <x v="86"/>
    <x v="212"/>
    <x v="467"/>
    <x v="157"/>
    <x v="146"/>
    <x v="0"/>
    <x v="41"/>
    <x v="1"/>
    <x v="2"/>
    <x v="24"/>
    <x v="10"/>
    <x v="3"/>
    <x v="5"/>
    <x v="1"/>
    <x v="7"/>
    <x v="17"/>
    <x v="1"/>
    <x v="31"/>
    <x v="4"/>
    <x v="1"/>
    <x v="341"/>
    <x v="341"/>
  </r>
  <r>
    <x v="3"/>
    <x v="22"/>
    <x v="87"/>
    <x v="214"/>
    <x v="468"/>
    <x v="158"/>
    <x v="148"/>
    <x v="0"/>
    <x v="41"/>
    <x v="1"/>
    <x v="2"/>
    <x v="24"/>
    <x v="10"/>
    <x v="3"/>
    <x v="5"/>
    <x v="1"/>
    <x v="7"/>
    <x v="17"/>
    <x v="1"/>
    <x v="12"/>
    <x v="4"/>
    <x v="1"/>
    <x v="423"/>
    <x v="423"/>
  </r>
  <r>
    <x v="3"/>
    <x v="23"/>
    <x v="93"/>
    <x v="216"/>
    <x v="469"/>
    <x v="159"/>
    <x v="150"/>
    <x v="0"/>
    <x v="41"/>
    <x v="1"/>
    <x v="2"/>
    <x v="24"/>
    <x v="10"/>
    <x v="3"/>
    <x v="5"/>
    <x v="1"/>
    <x v="7"/>
    <x v="17"/>
    <x v="1"/>
    <x v="31"/>
    <x v="4"/>
    <x v="1"/>
    <x v="480"/>
    <x v="480"/>
  </r>
  <r>
    <x v="3"/>
    <x v="24"/>
    <x v="99"/>
    <x v="218"/>
    <x v="470"/>
    <x v="160"/>
    <x v="152"/>
    <x v="0"/>
    <x v="41"/>
    <x v="1"/>
    <x v="1"/>
    <x v="24"/>
    <x v="10"/>
    <x v="3"/>
    <x v="5"/>
    <x v="1"/>
    <x v="7"/>
    <x v="17"/>
    <x v="0"/>
    <x v="31"/>
    <x v="4"/>
    <x v="1"/>
    <x v="310"/>
    <x v="310"/>
  </r>
  <r>
    <x v="3"/>
    <x v="25"/>
    <x v="101"/>
    <x v="219"/>
    <x v="471"/>
    <x v="161"/>
    <x v="153"/>
    <x v="0"/>
    <x v="41"/>
    <x v="1"/>
    <x v="2"/>
    <x v="24"/>
    <x v="10"/>
    <x v="3"/>
    <x v="5"/>
    <x v="1"/>
    <x v="7"/>
    <x v="17"/>
    <x v="1"/>
    <x v="31"/>
    <x v="4"/>
    <x v="1"/>
    <x v="421"/>
    <x v="421"/>
  </r>
  <r>
    <x v="3"/>
    <x v="26"/>
    <x v="106"/>
    <x v="221"/>
    <x v="472"/>
    <x v="162"/>
    <x v="155"/>
    <x v="0"/>
    <x v="41"/>
    <x v="1"/>
    <x v="2"/>
    <x v="24"/>
    <x v="10"/>
    <x v="3"/>
    <x v="5"/>
    <x v="1"/>
    <x v="7"/>
    <x v="17"/>
    <x v="1"/>
    <x v="19"/>
    <x v="4"/>
    <x v="1"/>
    <x v="276"/>
    <x v="276"/>
  </r>
  <r>
    <x v="3"/>
    <x v="27"/>
    <x v="114"/>
    <x v="223"/>
    <x v="473"/>
    <x v="163"/>
    <x v="157"/>
    <x v="0"/>
    <x v="41"/>
    <x v="1"/>
    <x v="1"/>
    <x v="24"/>
    <x v="10"/>
    <x v="3"/>
    <x v="5"/>
    <x v="1"/>
    <x v="7"/>
    <x v="17"/>
    <x v="0"/>
    <x v="31"/>
    <x v="4"/>
    <x v="1"/>
    <x v="162"/>
    <x v="162"/>
  </r>
  <r>
    <x v="3"/>
    <x v="28"/>
    <x v="122"/>
    <x v="226"/>
    <x v="474"/>
    <x v="164"/>
    <x v="160"/>
    <x v="0"/>
    <x v="41"/>
    <x v="1"/>
    <x v="2"/>
    <x v="24"/>
    <x v="5"/>
    <x v="3"/>
    <x v="5"/>
    <x v="1"/>
    <x v="7"/>
    <x v="17"/>
    <x v="0"/>
    <x v="31"/>
    <x v="4"/>
    <x v="1"/>
    <x v="427"/>
    <x v="427"/>
  </r>
  <r>
    <x v="3"/>
    <x v="29"/>
    <x v="129"/>
    <x v="228"/>
    <x v="475"/>
    <x v="165"/>
    <x v="162"/>
    <x v="0"/>
    <x v="41"/>
    <x v="1"/>
    <x v="2"/>
    <x v="24"/>
    <x v="10"/>
    <x v="3"/>
    <x v="5"/>
    <x v="1"/>
    <x v="7"/>
    <x v="17"/>
    <x v="1"/>
    <x v="31"/>
    <x v="4"/>
    <x v="1"/>
    <x v="273"/>
    <x v="273"/>
  </r>
  <r>
    <x v="3"/>
    <x v="30"/>
    <x v="136"/>
    <x v="231"/>
    <x v="477"/>
    <x v="167"/>
    <x v="165"/>
    <x v="0"/>
    <x v="41"/>
    <x v="1"/>
    <x v="2"/>
    <x v="24"/>
    <x v="5"/>
    <x v="3"/>
    <x v="5"/>
    <x v="1"/>
    <x v="7"/>
    <x v="17"/>
    <x v="0"/>
    <x v="31"/>
    <x v="4"/>
    <x v="1"/>
    <x v="217"/>
    <x v="217"/>
  </r>
  <r>
    <x v="3"/>
    <x v="31"/>
    <x v="142"/>
    <x v="235"/>
    <x v="478"/>
    <x v="168"/>
    <x v="169"/>
    <x v="0"/>
    <x v="41"/>
    <x v="1"/>
    <x v="2"/>
    <x v="24"/>
    <x v="10"/>
    <x v="3"/>
    <x v="5"/>
    <x v="1"/>
    <x v="7"/>
    <x v="17"/>
    <x v="1"/>
    <x v="31"/>
    <x v="4"/>
    <x v="1"/>
    <x v="26"/>
    <x v="26"/>
  </r>
  <r>
    <x v="3"/>
    <x v="32"/>
    <x v="145"/>
    <x v="238"/>
    <x v="479"/>
    <x v="169"/>
    <x v="173"/>
    <x v="0"/>
    <x v="41"/>
    <x v="1"/>
    <x v="2"/>
    <x v="14"/>
    <x v="10"/>
    <x v="3"/>
    <x v="5"/>
    <x v="1"/>
    <x v="7"/>
    <x v="17"/>
    <x v="0"/>
    <x v="31"/>
    <x v="4"/>
    <x v="1"/>
    <x v="287"/>
    <x v="287"/>
  </r>
  <r>
    <x v="3"/>
    <x v="33"/>
    <x v="148"/>
    <x v="239"/>
    <x v="480"/>
    <x v="170"/>
    <x v="174"/>
    <x v="0"/>
    <x v="41"/>
    <x v="1"/>
    <x v="2"/>
    <x v="24"/>
    <x v="10"/>
    <x v="3"/>
    <x v="5"/>
    <x v="1"/>
    <x v="7"/>
    <x v="17"/>
    <x v="1"/>
    <x v="31"/>
    <x v="4"/>
    <x v="1"/>
    <x v="347"/>
    <x v="347"/>
  </r>
  <r>
    <x v="3"/>
    <x v="34"/>
    <x v="149"/>
    <x v="241"/>
    <x v="481"/>
    <x v="171"/>
    <x v="176"/>
    <x v="0"/>
    <x v="41"/>
    <x v="1"/>
    <x v="2"/>
    <x v="24"/>
    <x v="10"/>
    <x v="3"/>
    <x v="5"/>
    <x v="1"/>
    <x v="7"/>
    <x v="17"/>
    <x v="1"/>
    <x v="31"/>
    <x v="4"/>
    <x v="1"/>
    <x v="337"/>
    <x v="337"/>
  </r>
  <r>
    <x v="3"/>
    <x v="35"/>
    <x v="153"/>
    <x v="243"/>
    <x v="482"/>
    <x v="172"/>
    <x v="178"/>
    <x v="0"/>
    <x v="41"/>
    <x v="1"/>
    <x v="2"/>
    <x v="24"/>
    <x v="10"/>
    <x v="3"/>
    <x v="5"/>
    <x v="1"/>
    <x v="7"/>
    <x v="17"/>
    <x v="1"/>
    <x v="31"/>
    <x v="4"/>
    <x v="1"/>
    <x v="428"/>
    <x v="428"/>
  </r>
  <r>
    <x v="3"/>
    <x v="36"/>
    <x v="155"/>
    <x v="244"/>
    <x v="483"/>
    <x v="173"/>
    <x v="179"/>
    <x v="0"/>
    <x v="41"/>
    <x v="1"/>
    <x v="2"/>
    <x v="24"/>
    <x v="10"/>
    <x v="3"/>
    <x v="5"/>
    <x v="1"/>
    <x v="7"/>
    <x v="17"/>
    <x v="1"/>
    <x v="31"/>
    <x v="4"/>
    <x v="1"/>
    <x v="322"/>
    <x v="322"/>
  </r>
  <r>
    <x v="3"/>
    <x v="37"/>
    <x v="157"/>
    <x v="246"/>
    <x v="484"/>
    <x v="174"/>
    <x v="181"/>
    <x v="0"/>
    <x v="41"/>
    <x v="1"/>
    <x v="2"/>
    <x v="24"/>
    <x v="10"/>
    <x v="3"/>
    <x v="5"/>
    <x v="1"/>
    <x v="7"/>
    <x v="17"/>
    <x v="1"/>
    <x v="10"/>
    <x v="4"/>
    <x v="1"/>
    <x v="494"/>
    <x v="494"/>
  </r>
  <r>
    <x v="3"/>
    <x v="38"/>
    <x v="159"/>
    <x v="247"/>
    <x v="485"/>
    <x v="175"/>
    <x v="182"/>
    <x v="0"/>
    <x v="41"/>
    <x v="1"/>
    <x v="2"/>
    <x v="24"/>
    <x v="10"/>
    <x v="3"/>
    <x v="5"/>
    <x v="1"/>
    <x v="7"/>
    <x v="17"/>
    <x v="1"/>
    <x v="31"/>
    <x v="4"/>
    <x v="1"/>
    <x v="255"/>
    <x v="255"/>
  </r>
  <r>
    <x v="3"/>
    <x v="39"/>
    <x v="163"/>
    <x v="249"/>
    <x v="486"/>
    <x v="176"/>
    <x v="184"/>
    <x v="0"/>
    <x v="41"/>
    <x v="1"/>
    <x v="2"/>
    <x v="24"/>
    <x v="10"/>
    <x v="3"/>
    <x v="5"/>
    <x v="1"/>
    <x v="7"/>
    <x v="17"/>
    <x v="1"/>
    <x v="31"/>
    <x v="4"/>
    <x v="1"/>
    <x v="393"/>
    <x v="394"/>
  </r>
  <r>
    <x v="3"/>
    <x v="40"/>
    <x v="164"/>
    <x v="251"/>
    <x v="487"/>
    <x v="178"/>
    <x v="186"/>
    <x v="0"/>
    <x v="41"/>
    <x v="1"/>
    <x v="2"/>
    <x v="24"/>
    <x v="10"/>
    <x v="3"/>
    <x v="5"/>
    <x v="1"/>
    <x v="7"/>
    <x v="17"/>
    <x v="1"/>
    <x v="31"/>
    <x v="4"/>
    <x v="1"/>
    <x v="298"/>
    <x v="298"/>
  </r>
  <r>
    <x v="3"/>
    <x v="41"/>
    <x v="165"/>
    <x v="252"/>
    <x v="489"/>
    <x v="179"/>
    <x v="187"/>
    <x v="0"/>
    <x v="41"/>
    <x v="1"/>
    <x v="2"/>
    <x v="24"/>
    <x v="10"/>
    <x v="3"/>
    <x v="5"/>
    <x v="1"/>
    <x v="7"/>
    <x v="17"/>
    <x v="1"/>
    <x v="31"/>
    <x v="4"/>
    <x v="1"/>
    <x v="128"/>
    <x v="128"/>
  </r>
  <r>
    <x v="3"/>
    <x v="42"/>
    <x v="167"/>
    <x v="254"/>
    <x v="490"/>
    <x v="180"/>
    <x v="189"/>
    <x v="0"/>
    <x v="41"/>
    <x v="1"/>
    <x v="2"/>
    <x v="24"/>
    <x v="10"/>
    <x v="3"/>
    <x v="5"/>
    <x v="1"/>
    <x v="7"/>
    <x v="17"/>
    <x v="1"/>
    <x v="31"/>
    <x v="4"/>
    <x v="1"/>
    <x v="11"/>
    <x v="11"/>
  </r>
  <r>
    <x v="3"/>
    <x v="43"/>
    <x v="170"/>
    <x v="256"/>
    <x v="491"/>
    <x v="181"/>
    <x v="191"/>
    <x v="0"/>
    <x v="41"/>
    <x v="1"/>
    <x v="2"/>
    <x v="21"/>
    <x v="10"/>
    <x v="3"/>
    <x v="5"/>
    <x v="1"/>
    <x v="7"/>
    <x v="17"/>
    <x v="0"/>
    <x v="31"/>
    <x v="4"/>
    <x v="1"/>
    <x v="62"/>
    <x v="62"/>
  </r>
  <r>
    <x v="3"/>
    <x v="44"/>
    <x v="174"/>
    <x v="259"/>
    <x v="492"/>
    <x v="182"/>
    <x v="194"/>
    <x v="0"/>
    <x v="41"/>
    <x v="1"/>
    <x v="2"/>
    <x v="18"/>
    <x v="10"/>
    <x v="3"/>
    <x v="5"/>
    <x v="1"/>
    <x v="7"/>
    <x v="17"/>
    <x v="0"/>
    <x v="31"/>
    <x v="4"/>
    <x v="1"/>
    <x v="157"/>
    <x v="157"/>
  </r>
  <r>
    <x v="3"/>
    <x v="45"/>
    <x v="179"/>
    <x v="262"/>
    <x v="494"/>
    <x v="183"/>
    <x v="197"/>
    <x v="0"/>
    <x v="41"/>
    <x v="1"/>
    <x v="2"/>
    <x v="24"/>
    <x v="10"/>
    <x v="3"/>
    <x v="5"/>
    <x v="1"/>
    <x v="7"/>
    <x v="17"/>
    <x v="1"/>
    <x v="31"/>
    <x v="4"/>
    <x v="1"/>
    <x v="476"/>
    <x v="476"/>
  </r>
  <r>
    <x v="3"/>
    <x v="46"/>
    <x v="185"/>
    <x v="264"/>
    <x v="495"/>
    <x v="184"/>
    <x v="199"/>
    <x v="0"/>
    <x v="41"/>
    <x v="1"/>
    <x v="2"/>
    <x v="24"/>
    <x v="10"/>
    <x v="3"/>
    <x v="5"/>
    <x v="1"/>
    <x v="7"/>
    <x v="17"/>
    <x v="1"/>
    <x v="31"/>
    <x v="4"/>
    <x v="1"/>
    <x v="303"/>
    <x v="303"/>
  </r>
  <r>
    <x v="3"/>
    <x v="47"/>
    <x v="188"/>
    <x v="265"/>
    <x v="496"/>
    <x v="185"/>
    <x v="200"/>
    <x v="0"/>
    <x v="41"/>
    <x v="1"/>
    <x v="1"/>
    <x v="24"/>
    <x v="10"/>
    <x v="0"/>
    <x v="5"/>
    <x v="1"/>
    <x v="7"/>
    <x v="17"/>
    <x v="0"/>
    <x v="31"/>
    <x v="4"/>
    <x v="1"/>
    <x v="179"/>
    <x v="179"/>
  </r>
  <r>
    <x v="3"/>
    <x v="48"/>
    <x v="190"/>
    <x v="267"/>
    <x v="497"/>
    <x v="186"/>
    <x v="202"/>
    <x v="0"/>
    <x v="41"/>
    <x v="1"/>
    <x v="2"/>
    <x v="24"/>
    <x v="10"/>
    <x v="3"/>
    <x v="5"/>
    <x v="1"/>
    <x v="7"/>
    <x v="17"/>
    <x v="1"/>
    <x v="31"/>
    <x v="4"/>
    <x v="1"/>
    <x v="451"/>
    <x v="451"/>
  </r>
  <r>
    <x v="3"/>
    <x v="49"/>
    <x v="195"/>
    <x v="269"/>
    <x v="498"/>
    <x v="187"/>
    <x v="204"/>
    <x v="0"/>
    <x v="41"/>
    <x v="1"/>
    <x v="2"/>
    <x v="24"/>
    <x v="10"/>
    <x v="3"/>
    <x v="5"/>
    <x v="1"/>
    <x v="7"/>
    <x v="17"/>
    <x v="1"/>
    <x v="31"/>
    <x v="4"/>
    <x v="1"/>
    <x v="144"/>
    <x v="144"/>
  </r>
  <r>
    <x v="3"/>
    <x v="50"/>
    <x v="197"/>
    <x v="270"/>
    <x v="499"/>
    <x v="189"/>
    <x v="205"/>
    <x v="0"/>
    <x v="41"/>
    <x v="1"/>
    <x v="2"/>
    <x v="24"/>
    <x v="10"/>
    <x v="3"/>
    <x v="5"/>
    <x v="1"/>
    <x v="7"/>
    <x v="17"/>
    <x v="1"/>
    <x v="27"/>
    <x v="4"/>
    <x v="1"/>
    <x v="7"/>
    <x v="7"/>
  </r>
  <r>
    <x v="3"/>
    <x v="51"/>
    <x v="198"/>
    <x v="271"/>
    <x v="500"/>
    <x v="190"/>
    <x v="206"/>
    <x v="0"/>
    <x v="41"/>
    <x v="1"/>
    <x v="2"/>
    <x v="24"/>
    <x v="7"/>
    <x v="3"/>
    <x v="5"/>
    <x v="1"/>
    <x v="7"/>
    <x v="17"/>
    <x v="0"/>
    <x v="31"/>
    <x v="4"/>
    <x v="1"/>
    <x v="354"/>
    <x v="354"/>
  </r>
  <r>
    <x v="3"/>
    <x v="52"/>
    <x v="202"/>
    <x v="274"/>
    <x v="501"/>
    <x v="191"/>
    <x v="209"/>
    <x v="0"/>
    <x v="41"/>
    <x v="1"/>
    <x v="2"/>
    <x v="24"/>
    <x v="10"/>
    <x v="3"/>
    <x v="5"/>
    <x v="1"/>
    <x v="7"/>
    <x v="17"/>
    <x v="1"/>
    <x v="31"/>
    <x v="4"/>
    <x v="1"/>
    <x v="260"/>
    <x v="260"/>
  </r>
  <r>
    <x v="3"/>
    <x v="53"/>
    <x v="205"/>
    <x v="278"/>
    <x v="502"/>
    <x v="192"/>
    <x v="213"/>
    <x v="0"/>
    <x v="41"/>
    <x v="1"/>
    <x v="1"/>
    <x v="24"/>
    <x v="10"/>
    <x v="3"/>
    <x v="5"/>
    <x v="1"/>
    <x v="7"/>
    <x v="17"/>
    <x v="0"/>
    <x v="31"/>
    <x v="4"/>
    <x v="1"/>
    <x v="110"/>
    <x v="110"/>
  </r>
  <r>
    <x v="3"/>
    <x v="54"/>
    <x v="207"/>
    <x v="279"/>
    <x v="503"/>
    <x v="193"/>
    <x v="214"/>
    <x v="0"/>
    <x v="41"/>
    <x v="1"/>
    <x v="2"/>
    <x v="24"/>
    <x v="10"/>
    <x v="3"/>
    <x v="5"/>
    <x v="1"/>
    <x v="7"/>
    <x v="17"/>
    <x v="1"/>
    <x v="31"/>
    <x v="4"/>
    <x v="1"/>
    <x v="147"/>
    <x v="147"/>
  </r>
  <r>
    <x v="3"/>
    <x v="55"/>
    <x v="211"/>
    <x v="282"/>
    <x v="504"/>
    <x v="194"/>
    <x v="217"/>
    <x v="0"/>
    <x v="41"/>
    <x v="1"/>
    <x v="2"/>
    <x v="24"/>
    <x v="10"/>
    <x v="3"/>
    <x v="5"/>
    <x v="1"/>
    <x v="7"/>
    <x v="17"/>
    <x v="1"/>
    <x v="31"/>
    <x v="4"/>
    <x v="1"/>
    <x v="156"/>
    <x v="156"/>
  </r>
  <r>
    <x v="3"/>
    <x v="56"/>
    <x v="213"/>
    <x v="284"/>
    <x v="505"/>
    <x v="195"/>
    <x v="219"/>
    <x v="0"/>
    <x v="41"/>
    <x v="1"/>
    <x v="2"/>
    <x v="24"/>
    <x v="10"/>
    <x v="3"/>
    <x v="5"/>
    <x v="1"/>
    <x v="7"/>
    <x v="17"/>
    <x v="1"/>
    <x v="31"/>
    <x v="4"/>
    <x v="2"/>
    <x v="59"/>
    <x v="59"/>
  </r>
  <r>
    <x v="3"/>
    <x v="57"/>
    <x v="214"/>
    <x v="285"/>
    <x v="506"/>
    <x v="196"/>
    <x v="220"/>
    <x v="0"/>
    <x v="41"/>
    <x v="1"/>
    <x v="1"/>
    <x v="24"/>
    <x v="10"/>
    <x v="3"/>
    <x v="5"/>
    <x v="1"/>
    <x v="7"/>
    <x v="17"/>
    <x v="0"/>
    <x v="31"/>
    <x v="4"/>
    <x v="1"/>
    <x v="283"/>
    <x v="283"/>
  </r>
  <r>
    <x v="3"/>
    <x v="58"/>
    <x v="217"/>
    <x v="287"/>
    <x v="507"/>
    <x v="197"/>
    <x v="222"/>
    <x v="0"/>
    <x v="41"/>
    <x v="1"/>
    <x v="2"/>
    <x v="17"/>
    <x v="10"/>
    <x v="3"/>
    <x v="5"/>
    <x v="1"/>
    <x v="7"/>
    <x v="17"/>
    <x v="0"/>
    <x v="31"/>
    <x v="4"/>
    <x v="1"/>
    <x v="301"/>
    <x v="301"/>
  </r>
  <r>
    <x v="3"/>
    <x v="59"/>
    <x v="219"/>
    <x v="289"/>
    <x v="509"/>
    <x v="198"/>
    <x v="224"/>
    <x v="0"/>
    <x v="41"/>
    <x v="1"/>
    <x v="2"/>
    <x v="24"/>
    <x v="10"/>
    <x v="3"/>
    <x v="5"/>
    <x v="1"/>
    <x v="7"/>
    <x v="17"/>
    <x v="1"/>
    <x v="18"/>
    <x v="4"/>
    <x v="1"/>
    <x v="454"/>
    <x v="454"/>
  </r>
  <r>
    <x v="3"/>
    <x v="60"/>
    <x v="222"/>
    <x v="291"/>
    <x v="239"/>
    <x v="200"/>
    <x v="226"/>
    <x v="0"/>
    <x v="41"/>
    <x v="1"/>
    <x v="2"/>
    <x v="17"/>
    <x v="10"/>
    <x v="3"/>
    <x v="5"/>
    <x v="1"/>
    <x v="7"/>
    <x v="17"/>
    <x v="0"/>
    <x v="31"/>
    <x v="4"/>
    <x v="1"/>
    <x v="440"/>
    <x v="440"/>
  </r>
  <r>
    <x v="3"/>
    <x v="61"/>
    <x v="224"/>
    <x v="294"/>
    <x v="240"/>
    <x v="201"/>
    <x v="229"/>
    <x v="0"/>
    <x v="41"/>
    <x v="1"/>
    <x v="2"/>
    <x v="15"/>
    <x v="5"/>
    <x v="3"/>
    <x v="5"/>
    <x v="1"/>
    <x v="7"/>
    <x v="17"/>
    <x v="0"/>
    <x v="31"/>
    <x v="4"/>
    <x v="1"/>
    <x v="177"/>
    <x v="177"/>
  </r>
  <r>
    <x v="3"/>
    <x v="62"/>
    <x v="226"/>
    <x v="297"/>
    <x v="241"/>
    <x v="202"/>
    <x v="232"/>
    <x v="0"/>
    <x v="41"/>
    <x v="1"/>
    <x v="2"/>
    <x v="13"/>
    <x v="6"/>
    <x v="3"/>
    <x v="5"/>
    <x v="1"/>
    <x v="7"/>
    <x v="17"/>
    <x v="1"/>
    <x v="31"/>
    <x v="4"/>
    <x v="1"/>
    <x v="200"/>
    <x v="200"/>
  </r>
  <r>
    <x v="3"/>
    <x v="63"/>
    <x v="229"/>
    <x v="300"/>
    <x v="242"/>
    <x v="203"/>
    <x v="235"/>
    <x v="0"/>
    <x v="41"/>
    <x v="1"/>
    <x v="2"/>
    <x v="24"/>
    <x v="10"/>
    <x v="3"/>
    <x v="5"/>
    <x v="1"/>
    <x v="7"/>
    <x v="17"/>
    <x v="1"/>
    <x v="31"/>
    <x v="4"/>
    <x v="1"/>
    <x v="267"/>
    <x v="267"/>
  </r>
  <r>
    <x v="3"/>
    <x v="64"/>
    <x v="230"/>
    <x v="302"/>
    <x v="243"/>
    <x v="204"/>
    <x v="237"/>
    <x v="0"/>
    <x v="41"/>
    <x v="1"/>
    <x v="2"/>
    <x v="24"/>
    <x v="10"/>
    <x v="3"/>
    <x v="5"/>
    <x v="1"/>
    <x v="7"/>
    <x v="17"/>
    <x v="1"/>
    <x v="31"/>
    <x v="4"/>
    <x v="1"/>
    <x v="13"/>
    <x v="13"/>
  </r>
  <r>
    <x v="3"/>
    <x v="65"/>
    <x v="232"/>
    <x v="304"/>
    <x v="244"/>
    <x v="205"/>
    <x v="239"/>
    <x v="0"/>
    <x v="41"/>
    <x v="1"/>
    <x v="2"/>
    <x v="24"/>
    <x v="6"/>
    <x v="3"/>
    <x v="5"/>
    <x v="1"/>
    <x v="7"/>
    <x v="17"/>
    <x v="0"/>
    <x v="31"/>
    <x v="4"/>
    <x v="1"/>
    <x v="242"/>
    <x v="242"/>
  </r>
  <r>
    <x v="3"/>
    <x v="66"/>
    <x v="234"/>
    <x v="305"/>
    <x v="245"/>
    <x v="206"/>
    <x v="240"/>
    <x v="0"/>
    <x v="41"/>
    <x v="1"/>
    <x v="2"/>
    <x v="24"/>
    <x v="10"/>
    <x v="3"/>
    <x v="5"/>
    <x v="1"/>
    <x v="7"/>
    <x v="17"/>
    <x v="1"/>
    <x v="31"/>
    <x v="4"/>
    <x v="1"/>
    <x v="302"/>
    <x v="302"/>
  </r>
  <r>
    <x v="3"/>
    <x v="67"/>
    <x v="237"/>
    <x v="308"/>
    <x v="246"/>
    <x v="207"/>
    <x v="243"/>
    <x v="0"/>
    <x v="41"/>
    <x v="1"/>
    <x v="2"/>
    <x v="24"/>
    <x v="6"/>
    <x v="3"/>
    <x v="5"/>
    <x v="1"/>
    <x v="7"/>
    <x v="17"/>
    <x v="0"/>
    <x v="31"/>
    <x v="4"/>
    <x v="1"/>
    <x v="49"/>
    <x v="49"/>
  </r>
  <r>
    <x v="3"/>
    <x v="68"/>
    <x v="239"/>
    <x v="309"/>
    <x v="247"/>
    <x v="208"/>
    <x v="244"/>
    <x v="0"/>
    <x v="41"/>
    <x v="1"/>
    <x v="2"/>
    <x v="24"/>
    <x v="10"/>
    <x v="3"/>
    <x v="5"/>
    <x v="1"/>
    <x v="7"/>
    <x v="17"/>
    <x v="1"/>
    <x v="31"/>
    <x v="4"/>
    <x v="1"/>
    <x v="446"/>
    <x v="446"/>
  </r>
  <r>
    <x v="3"/>
    <x v="69"/>
    <x v="240"/>
    <x v="311"/>
    <x v="248"/>
    <x v="209"/>
    <x v="246"/>
    <x v="0"/>
    <x v="41"/>
    <x v="1"/>
    <x v="2"/>
    <x v="24"/>
    <x v="10"/>
    <x v="3"/>
    <x v="5"/>
    <x v="1"/>
    <x v="7"/>
    <x v="17"/>
    <x v="1"/>
    <x v="31"/>
    <x v="4"/>
    <x v="1"/>
    <x v="112"/>
    <x v="112"/>
  </r>
  <r>
    <x v="3"/>
    <x v="70"/>
    <x v="242"/>
    <x v="312"/>
    <x v="249"/>
    <x v="211"/>
    <x v="247"/>
    <x v="0"/>
    <x v="41"/>
    <x v="1"/>
    <x v="2"/>
    <x v="24"/>
    <x v="6"/>
    <x v="3"/>
    <x v="5"/>
    <x v="1"/>
    <x v="7"/>
    <x v="17"/>
    <x v="0"/>
    <x v="31"/>
    <x v="4"/>
    <x v="1"/>
    <x v="183"/>
    <x v="183"/>
  </r>
  <r>
    <x v="3"/>
    <x v="71"/>
    <x v="245"/>
    <x v="315"/>
    <x v="250"/>
    <x v="212"/>
    <x v="250"/>
    <x v="0"/>
    <x v="41"/>
    <x v="1"/>
    <x v="2"/>
    <x v="24"/>
    <x v="10"/>
    <x v="3"/>
    <x v="5"/>
    <x v="1"/>
    <x v="7"/>
    <x v="17"/>
    <x v="1"/>
    <x v="31"/>
    <x v="4"/>
    <x v="0"/>
    <x v="331"/>
    <x v="331"/>
  </r>
  <r>
    <x v="3"/>
    <x v="72"/>
    <x v="246"/>
    <x v="316"/>
    <x v="251"/>
    <x v="213"/>
    <x v="251"/>
    <x v="0"/>
    <x v="41"/>
    <x v="1"/>
    <x v="2"/>
    <x v="24"/>
    <x v="10"/>
    <x v="3"/>
    <x v="5"/>
    <x v="1"/>
    <x v="7"/>
    <x v="17"/>
    <x v="1"/>
    <x v="31"/>
    <x v="4"/>
    <x v="1"/>
    <x v="270"/>
    <x v="270"/>
  </r>
  <r>
    <x v="3"/>
    <x v="73"/>
    <x v="247"/>
    <x v="317"/>
    <x v="252"/>
    <x v="214"/>
    <x v="252"/>
    <x v="0"/>
    <x v="41"/>
    <x v="1"/>
    <x v="2"/>
    <x v="24"/>
    <x v="10"/>
    <x v="3"/>
    <x v="5"/>
    <x v="1"/>
    <x v="7"/>
    <x v="17"/>
    <x v="1"/>
    <x v="31"/>
    <x v="4"/>
    <x v="1"/>
    <x v="297"/>
    <x v="297"/>
  </r>
  <r>
    <x v="3"/>
    <x v="74"/>
    <x v="248"/>
    <x v="318"/>
    <x v="253"/>
    <x v="215"/>
    <x v="253"/>
    <x v="0"/>
    <x v="41"/>
    <x v="1"/>
    <x v="2"/>
    <x v="24"/>
    <x v="7"/>
    <x v="3"/>
    <x v="5"/>
    <x v="1"/>
    <x v="7"/>
    <x v="17"/>
    <x v="0"/>
    <x v="31"/>
    <x v="4"/>
    <x v="0"/>
    <x v="108"/>
    <x v="108"/>
  </r>
  <r>
    <x v="3"/>
    <x v="75"/>
    <x v="251"/>
    <x v="320"/>
    <x v="254"/>
    <x v="216"/>
    <x v="255"/>
    <x v="0"/>
    <x v="41"/>
    <x v="1"/>
    <x v="1"/>
    <x v="24"/>
    <x v="10"/>
    <x v="3"/>
    <x v="5"/>
    <x v="1"/>
    <x v="7"/>
    <x v="17"/>
    <x v="0"/>
    <x v="31"/>
    <x v="4"/>
    <x v="1"/>
    <x v="35"/>
    <x v="35"/>
  </r>
  <r>
    <x v="3"/>
    <x v="76"/>
    <x v="253"/>
    <x v="322"/>
    <x v="255"/>
    <x v="217"/>
    <x v="257"/>
    <x v="0"/>
    <x v="41"/>
    <x v="1"/>
    <x v="2"/>
    <x v="24"/>
    <x v="10"/>
    <x v="3"/>
    <x v="5"/>
    <x v="1"/>
    <x v="7"/>
    <x v="17"/>
    <x v="1"/>
    <x v="31"/>
    <x v="1"/>
    <x v="2"/>
    <x v="227"/>
    <x v="227"/>
  </r>
  <r>
    <x v="3"/>
    <x v="77"/>
    <x v="254"/>
    <x v="323"/>
    <x v="256"/>
    <x v="218"/>
    <x v="258"/>
    <x v="0"/>
    <x v="41"/>
    <x v="1"/>
    <x v="2"/>
    <x v="24"/>
    <x v="10"/>
    <x v="3"/>
    <x v="5"/>
    <x v="1"/>
    <x v="7"/>
    <x v="17"/>
    <x v="1"/>
    <x v="31"/>
    <x v="4"/>
    <x v="1"/>
    <x v="29"/>
    <x v="29"/>
  </r>
  <r>
    <x v="3"/>
    <x v="78"/>
    <x v="258"/>
    <x v="326"/>
    <x v="257"/>
    <x v="219"/>
    <x v="261"/>
    <x v="0"/>
    <x v="41"/>
    <x v="1"/>
    <x v="2"/>
    <x v="24"/>
    <x v="10"/>
    <x v="3"/>
    <x v="5"/>
    <x v="1"/>
    <x v="7"/>
    <x v="17"/>
    <x v="1"/>
    <x v="31"/>
    <x v="5"/>
    <x v="2"/>
    <x v="252"/>
    <x v="252"/>
  </r>
  <r>
    <x v="3"/>
    <x v="79"/>
    <x v="259"/>
    <x v="327"/>
    <x v="258"/>
    <x v="220"/>
    <x v="262"/>
    <x v="0"/>
    <x v="41"/>
    <x v="1"/>
    <x v="1"/>
    <x v="24"/>
    <x v="10"/>
    <x v="3"/>
    <x v="5"/>
    <x v="1"/>
    <x v="7"/>
    <x v="17"/>
    <x v="0"/>
    <x v="31"/>
    <x v="4"/>
    <x v="1"/>
    <x v="119"/>
    <x v="119"/>
  </r>
  <r>
    <x v="3"/>
    <x v="80"/>
    <x v="262"/>
    <x v="330"/>
    <x v="260"/>
    <x v="222"/>
    <x v="265"/>
    <x v="0"/>
    <x v="41"/>
    <x v="1"/>
    <x v="1"/>
    <x v="24"/>
    <x v="10"/>
    <x v="3"/>
    <x v="5"/>
    <x v="1"/>
    <x v="7"/>
    <x v="17"/>
    <x v="0"/>
    <x v="31"/>
    <x v="4"/>
    <x v="1"/>
    <x v="106"/>
    <x v="106"/>
  </r>
  <r>
    <x v="3"/>
    <x v="81"/>
    <x v="263"/>
    <x v="332"/>
    <x v="261"/>
    <x v="223"/>
    <x v="267"/>
    <x v="0"/>
    <x v="41"/>
    <x v="1"/>
    <x v="2"/>
    <x v="24"/>
    <x v="7"/>
    <x v="3"/>
    <x v="5"/>
    <x v="1"/>
    <x v="7"/>
    <x v="17"/>
    <x v="0"/>
    <x v="31"/>
    <x v="4"/>
    <x v="0"/>
    <x v="182"/>
    <x v="182"/>
  </r>
  <r>
    <x v="3"/>
    <x v="82"/>
    <x v="268"/>
    <x v="334"/>
    <x v="263"/>
    <x v="224"/>
    <x v="269"/>
    <x v="0"/>
    <x v="41"/>
    <x v="1"/>
    <x v="1"/>
    <x v="24"/>
    <x v="10"/>
    <x v="3"/>
    <x v="5"/>
    <x v="1"/>
    <x v="7"/>
    <x v="17"/>
    <x v="0"/>
    <x v="31"/>
    <x v="4"/>
    <x v="1"/>
    <x v="184"/>
    <x v="184"/>
  </r>
  <r>
    <x v="3"/>
    <x v="83"/>
    <x v="270"/>
    <x v="337"/>
    <x v="264"/>
    <x v="225"/>
    <x v="272"/>
    <x v="0"/>
    <x v="41"/>
    <x v="1"/>
    <x v="2"/>
    <x v="24"/>
    <x v="6"/>
    <x v="3"/>
    <x v="5"/>
    <x v="1"/>
    <x v="7"/>
    <x v="17"/>
    <x v="0"/>
    <x v="31"/>
    <x v="4"/>
    <x v="1"/>
    <x v="234"/>
    <x v="234"/>
  </r>
  <r>
    <x v="3"/>
    <x v="84"/>
    <x v="273"/>
    <x v="339"/>
    <x v="266"/>
    <x v="226"/>
    <x v="274"/>
    <x v="0"/>
    <x v="41"/>
    <x v="1"/>
    <x v="2"/>
    <x v="24"/>
    <x v="10"/>
    <x v="3"/>
    <x v="5"/>
    <x v="1"/>
    <x v="7"/>
    <x v="17"/>
    <x v="1"/>
    <x v="31"/>
    <x v="4"/>
    <x v="1"/>
    <x v="288"/>
    <x v="288"/>
  </r>
  <r>
    <x v="3"/>
    <x v="85"/>
    <x v="276"/>
    <x v="342"/>
    <x v="267"/>
    <x v="227"/>
    <x v="277"/>
    <x v="0"/>
    <x v="41"/>
    <x v="1"/>
    <x v="2"/>
    <x v="24"/>
    <x v="10"/>
    <x v="3"/>
    <x v="5"/>
    <x v="1"/>
    <x v="7"/>
    <x v="17"/>
    <x v="1"/>
    <x v="31"/>
    <x v="4"/>
    <x v="1"/>
    <x v="31"/>
    <x v="31"/>
  </r>
  <r>
    <x v="3"/>
    <x v="86"/>
    <x v="277"/>
    <x v="343"/>
    <x v="269"/>
    <x v="228"/>
    <x v="278"/>
    <x v="0"/>
    <x v="41"/>
    <x v="1"/>
    <x v="2"/>
    <x v="24"/>
    <x v="6"/>
    <x v="3"/>
    <x v="5"/>
    <x v="1"/>
    <x v="7"/>
    <x v="17"/>
    <x v="0"/>
    <x v="31"/>
    <x v="4"/>
    <x v="1"/>
    <x v="125"/>
    <x v="125"/>
  </r>
  <r>
    <x v="3"/>
    <x v="87"/>
    <x v="279"/>
    <x v="346"/>
    <x v="270"/>
    <x v="229"/>
    <x v="281"/>
    <x v="0"/>
    <x v="41"/>
    <x v="1"/>
    <x v="2"/>
    <x v="24"/>
    <x v="10"/>
    <x v="3"/>
    <x v="5"/>
    <x v="1"/>
    <x v="7"/>
    <x v="17"/>
    <x v="1"/>
    <x v="31"/>
    <x v="4"/>
    <x v="1"/>
    <x v="379"/>
    <x v="379"/>
  </r>
  <r>
    <x v="3"/>
    <x v="88"/>
    <x v="282"/>
    <x v="348"/>
    <x v="271"/>
    <x v="230"/>
    <x v="283"/>
    <x v="0"/>
    <x v="41"/>
    <x v="1"/>
    <x v="2"/>
    <x v="24"/>
    <x v="10"/>
    <x v="3"/>
    <x v="5"/>
    <x v="1"/>
    <x v="1"/>
    <x v="1"/>
    <x v="0"/>
    <x v="31"/>
    <x v="4"/>
    <x v="1"/>
    <x v="384"/>
    <x v="384"/>
  </r>
  <r>
    <x v="3"/>
    <x v="89"/>
    <x v="284"/>
    <x v="349"/>
    <x v="272"/>
    <x v="231"/>
    <x v="284"/>
    <x v="0"/>
    <x v="41"/>
    <x v="1"/>
    <x v="2"/>
    <x v="24"/>
    <x v="10"/>
    <x v="3"/>
    <x v="5"/>
    <x v="1"/>
    <x v="7"/>
    <x v="17"/>
    <x v="1"/>
    <x v="11"/>
    <x v="4"/>
    <x v="1"/>
    <x v="194"/>
    <x v="194"/>
  </r>
  <r>
    <x v="3"/>
    <x v="90"/>
    <x v="286"/>
    <x v="350"/>
    <x v="273"/>
    <x v="233"/>
    <x v="285"/>
    <x v="0"/>
    <x v="41"/>
    <x v="1"/>
    <x v="2"/>
    <x v="24"/>
    <x v="10"/>
    <x v="3"/>
    <x v="5"/>
    <x v="1"/>
    <x v="7"/>
    <x v="17"/>
    <x v="1"/>
    <x v="31"/>
    <x v="4"/>
    <x v="1"/>
    <x v="395"/>
    <x v="396"/>
  </r>
  <r>
    <x v="3"/>
    <x v="91"/>
    <x v="287"/>
    <x v="351"/>
    <x v="274"/>
    <x v="234"/>
    <x v="286"/>
    <x v="0"/>
    <x v="41"/>
    <x v="1"/>
    <x v="2"/>
    <x v="24"/>
    <x v="10"/>
    <x v="3"/>
    <x v="5"/>
    <x v="1"/>
    <x v="7"/>
    <x v="17"/>
    <x v="1"/>
    <x v="31"/>
    <x v="4"/>
    <x v="1"/>
    <x v="339"/>
    <x v="339"/>
  </r>
  <r>
    <x v="3"/>
    <x v="92"/>
    <x v="289"/>
    <x v="353"/>
    <x v="275"/>
    <x v="235"/>
    <x v="288"/>
    <x v="0"/>
    <x v="41"/>
    <x v="1"/>
    <x v="2"/>
    <x v="24"/>
    <x v="6"/>
    <x v="3"/>
    <x v="5"/>
    <x v="1"/>
    <x v="7"/>
    <x v="17"/>
    <x v="0"/>
    <x v="31"/>
    <x v="4"/>
    <x v="1"/>
    <x v="132"/>
    <x v="132"/>
  </r>
  <r>
    <x v="3"/>
    <x v="93"/>
    <x v="290"/>
    <x v="354"/>
    <x v="277"/>
    <x v="236"/>
    <x v="289"/>
    <x v="0"/>
    <x v="41"/>
    <x v="1"/>
    <x v="2"/>
    <x v="24"/>
    <x v="10"/>
    <x v="3"/>
    <x v="5"/>
    <x v="1"/>
    <x v="1"/>
    <x v="8"/>
    <x v="0"/>
    <x v="31"/>
    <x v="4"/>
    <x v="1"/>
    <x v="212"/>
    <x v="212"/>
  </r>
  <r>
    <x v="3"/>
    <x v="94"/>
    <x v="292"/>
    <x v="356"/>
    <x v="278"/>
    <x v="237"/>
    <x v="291"/>
    <x v="0"/>
    <x v="41"/>
    <x v="1"/>
    <x v="2"/>
    <x v="24"/>
    <x v="10"/>
    <x v="3"/>
    <x v="5"/>
    <x v="1"/>
    <x v="7"/>
    <x v="17"/>
    <x v="1"/>
    <x v="31"/>
    <x v="4"/>
    <x v="1"/>
    <x v="54"/>
    <x v="54"/>
  </r>
  <r>
    <x v="3"/>
    <x v="95"/>
    <x v="294"/>
    <x v="357"/>
    <x v="279"/>
    <x v="238"/>
    <x v="292"/>
    <x v="0"/>
    <x v="41"/>
    <x v="1"/>
    <x v="2"/>
    <x v="24"/>
    <x v="10"/>
    <x v="3"/>
    <x v="5"/>
    <x v="1"/>
    <x v="7"/>
    <x v="17"/>
    <x v="1"/>
    <x v="31"/>
    <x v="4"/>
    <x v="1"/>
    <x v="391"/>
    <x v="392"/>
  </r>
  <r>
    <x v="3"/>
    <x v="96"/>
    <x v="296"/>
    <x v="360"/>
    <x v="280"/>
    <x v="239"/>
    <x v="295"/>
    <x v="0"/>
    <x v="41"/>
    <x v="0"/>
    <x v="2"/>
    <x v="24"/>
    <x v="10"/>
    <x v="3"/>
    <x v="5"/>
    <x v="1"/>
    <x v="7"/>
    <x v="17"/>
    <x v="1"/>
    <x v="31"/>
    <x v="4"/>
    <x v="2"/>
    <x v="139"/>
    <x v="139"/>
  </r>
  <r>
    <x v="3"/>
    <x v="97"/>
    <x v="298"/>
    <x v="363"/>
    <x v="281"/>
    <x v="240"/>
    <x v="298"/>
    <x v="0"/>
    <x v="41"/>
    <x v="1"/>
    <x v="2"/>
    <x v="24"/>
    <x v="5"/>
    <x v="3"/>
    <x v="5"/>
    <x v="1"/>
    <x v="7"/>
    <x v="17"/>
    <x v="1"/>
    <x v="31"/>
    <x v="4"/>
    <x v="1"/>
    <x v="445"/>
    <x v="445"/>
  </r>
  <r>
    <x v="3"/>
    <x v="98"/>
    <x v="301"/>
    <x v="365"/>
    <x v="282"/>
    <x v="241"/>
    <x v="300"/>
    <x v="0"/>
    <x v="41"/>
    <x v="1"/>
    <x v="2"/>
    <x v="24"/>
    <x v="6"/>
    <x v="3"/>
    <x v="5"/>
    <x v="1"/>
    <x v="7"/>
    <x v="17"/>
    <x v="1"/>
    <x v="31"/>
    <x v="4"/>
    <x v="1"/>
    <x v="209"/>
    <x v="209"/>
  </r>
  <r>
    <x v="3"/>
    <x v="99"/>
    <x v="303"/>
    <x v="366"/>
    <x v="283"/>
    <x v="242"/>
    <x v="301"/>
    <x v="0"/>
    <x v="41"/>
    <x v="1"/>
    <x v="2"/>
    <x v="24"/>
    <x v="6"/>
    <x v="3"/>
    <x v="5"/>
    <x v="1"/>
    <x v="7"/>
    <x v="17"/>
    <x v="1"/>
    <x v="31"/>
    <x v="4"/>
    <x v="1"/>
    <x v="435"/>
    <x v="435"/>
  </r>
  <r>
    <x v="4"/>
    <x v="0"/>
    <x v="0"/>
    <x v="367"/>
    <x v="284"/>
    <x v="0"/>
    <x v="302"/>
    <x v="0"/>
    <x v="41"/>
    <x v="1"/>
    <x v="2"/>
    <x v="24"/>
    <x v="10"/>
    <x v="3"/>
    <x v="5"/>
    <x v="1"/>
    <x v="7"/>
    <x v="17"/>
    <x v="1"/>
    <x v="31"/>
    <x v="4"/>
    <x v="1"/>
    <x v="416"/>
    <x v="416"/>
  </r>
  <r>
    <x v="4"/>
    <x v="1"/>
    <x v="1"/>
    <x v="370"/>
    <x v="285"/>
    <x v="139"/>
    <x v="305"/>
    <x v="0"/>
    <x v="41"/>
    <x v="1"/>
    <x v="1"/>
    <x v="24"/>
    <x v="10"/>
    <x v="3"/>
    <x v="5"/>
    <x v="1"/>
    <x v="7"/>
    <x v="17"/>
    <x v="1"/>
    <x v="31"/>
    <x v="4"/>
    <x v="1"/>
    <x v="193"/>
    <x v="193"/>
  </r>
  <r>
    <x v="4"/>
    <x v="2"/>
    <x v="5"/>
    <x v="372"/>
    <x v="286"/>
    <x v="155"/>
    <x v="307"/>
    <x v="0"/>
    <x v="41"/>
    <x v="1"/>
    <x v="2"/>
    <x v="24"/>
    <x v="10"/>
    <x v="3"/>
    <x v="5"/>
    <x v="1"/>
    <x v="7"/>
    <x v="17"/>
    <x v="1"/>
    <x v="31"/>
    <x v="4"/>
    <x v="1"/>
    <x v="151"/>
    <x v="151"/>
  </r>
  <r>
    <x v="4"/>
    <x v="3"/>
    <x v="7"/>
    <x v="373"/>
    <x v="287"/>
    <x v="166"/>
    <x v="308"/>
    <x v="0"/>
    <x v="41"/>
    <x v="1"/>
    <x v="2"/>
    <x v="24"/>
    <x v="9"/>
    <x v="3"/>
    <x v="5"/>
    <x v="0"/>
    <x v="7"/>
    <x v="17"/>
    <x v="1"/>
    <x v="31"/>
    <x v="4"/>
    <x v="1"/>
    <x v="38"/>
    <x v="38"/>
  </r>
  <r>
    <x v="4"/>
    <x v="4"/>
    <x v="11"/>
    <x v="375"/>
    <x v="288"/>
    <x v="177"/>
    <x v="310"/>
    <x v="0"/>
    <x v="41"/>
    <x v="1"/>
    <x v="2"/>
    <x v="24"/>
    <x v="10"/>
    <x v="3"/>
    <x v="5"/>
    <x v="1"/>
    <x v="7"/>
    <x v="17"/>
    <x v="1"/>
    <x v="31"/>
    <x v="4"/>
    <x v="1"/>
    <x v="346"/>
    <x v="346"/>
  </r>
  <r>
    <x v="4"/>
    <x v="5"/>
    <x v="18"/>
    <x v="377"/>
    <x v="289"/>
    <x v="188"/>
    <x v="312"/>
    <x v="0"/>
    <x v="41"/>
    <x v="1"/>
    <x v="2"/>
    <x v="24"/>
    <x v="10"/>
    <x v="3"/>
    <x v="5"/>
    <x v="1"/>
    <x v="7"/>
    <x v="17"/>
    <x v="1"/>
    <x v="31"/>
    <x v="4"/>
    <x v="0"/>
    <x v="124"/>
    <x v="124"/>
  </r>
  <r>
    <x v="4"/>
    <x v="6"/>
    <x v="19"/>
    <x v="378"/>
    <x v="290"/>
    <x v="199"/>
    <x v="313"/>
    <x v="0"/>
    <x v="41"/>
    <x v="1"/>
    <x v="2"/>
    <x v="24"/>
    <x v="10"/>
    <x v="3"/>
    <x v="5"/>
    <x v="1"/>
    <x v="7"/>
    <x v="17"/>
    <x v="1"/>
    <x v="31"/>
    <x v="4"/>
    <x v="0"/>
    <x v="85"/>
    <x v="86"/>
  </r>
  <r>
    <x v="4"/>
    <x v="7"/>
    <x v="21"/>
    <x v="380"/>
    <x v="291"/>
    <x v="210"/>
    <x v="315"/>
    <x v="0"/>
    <x v="41"/>
    <x v="1"/>
    <x v="2"/>
    <x v="24"/>
    <x v="10"/>
    <x v="3"/>
    <x v="5"/>
    <x v="1"/>
    <x v="5"/>
    <x v="5"/>
    <x v="1"/>
    <x v="31"/>
    <x v="4"/>
    <x v="1"/>
    <x v="365"/>
    <x v="365"/>
  </r>
  <r>
    <x v="4"/>
    <x v="8"/>
    <x v="24"/>
    <x v="381"/>
    <x v="292"/>
    <x v="221"/>
    <x v="316"/>
    <x v="0"/>
    <x v="41"/>
    <x v="1"/>
    <x v="2"/>
    <x v="24"/>
    <x v="10"/>
    <x v="3"/>
    <x v="5"/>
    <x v="1"/>
    <x v="7"/>
    <x v="17"/>
    <x v="1"/>
    <x v="31"/>
    <x v="4"/>
    <x v="0"/>
    <x v="46"/>
    <x v="46"/>
  </r>
  <r>
    <x v="4"/>
    <x v="9"/>
    <x v="25"/>
    <x v="382"/>
    <x v="293"/>
    <x v="232"/>
    <x v="317"/>
    <x v="0"/>
    <x v="41"/>
    <x v="1"/>
    <x v="2"/>
    <x v="9"/>
    <x v="10"/>
    <x v="3"/>
    <x v="5"/>
    <x v="1"/>
    <x v="7"/>
    <x v="17"/>
    <x v="1"/>
    <x v="31"/>
    <x v="4"/>
    <x v="1"/>
    <x v="241"/>
    <x v="241"/>
  </r>
  <r>
    <x v="4"/>
    <x v="10"/>
    <x v="29"/>
    <x v="384"/>
    <x v="294"/>
    <x v="140"/>
    <x v="319"/>
    <x v="0"/>
    <x v="41"/>
    <x v="1"/>
    <x v="2"/>
    <x v="24"/>
    <x v="10"/>
    <x v="3"/>
    <x v="5"/>
    <x v="1"/>
    <x v="7"/>
    <x v="17"/>
    <x v="1"/>
    <x v="31"/>
    <x v="4"/>
    <x v="0"/>
    <x v="207"/>
    <x v="207"/>
  </r>
  <r>
    <x v="4"/>
    <x v="11"/>
    <x v="31"/>
    <x v="385"/>
    <x v="295"/>
    <x v="146"/>
    <x v="320"/>
    <x v="0"/>
    <x v="41"/>
    <x v="1"/>
    <x v="2"/>
    <x v="24"/>
    <x v="10"/>
    <x v="3"/>
    <x v="5"/>
    <x v="1"/>
    <x v="7"/>
    <x v="17"/>
    <x v="1"/>
    <x v="31"/>
    <x v="4"/>
    <x v="0"/>
    <x v="168"/>
    <x v="168"/>
  </r>
  <r>
    <x v="4"/>
    <x v="12"/>
    <x v="33"/>
    <x v="386"/>
    <x v="296"/>
    <x v="147"/>
    <x v="322"/>
    <x v="0"/>
    <x v="41"/>
    <x v="1"/>
    <x v="2"/>
    <x v="17"/>
    <x v="10"/>
    <x v="3"/>
    <x v="5"/>
    <x v="1"/>
    <x v="7"/>
    <x v="17"/>
    <x v="1"/>
    <x v="31"/>
    <x v="4"/>
    <x v="1"/>
    <x v="30"/>
    <x v="30"/>
  </r>
  <r>
    <x v="4"/>
    <x v="13"/>
    <x v="38"/>
    <x v="388"/>
    <x v="298"/>
    <x v="148"/>
    <x v="324"/>
    <x v="0"/>
    <x v="41"/>
    <x v="1"/>
    <x v="2"/>
    <x v="24"/>
    <x v="10"/>
    <x v="3"/>
    <x v="5"/>
    <x v="1"/>
    <x v="7"/>
    <x v="17"/>
    <x v="1"/>
    <x v="31"/>
    <x v="4"/>
    <x v="0"/>
    <x v="42"/>
    <x v="42"/>
  </r>
  <r>
    <x v="4"/>
    <x v="14"/>
    <x v="41"/>
    <x v="390"/>
    <x v="299"/>
    <x v="149"/>
    <x v="326"/>
    <x v="0"/>
    <x v="41"/>
    <x v="1"/>
    <x v="2"/>
    <x v="24"/>
    <x v="10"/>
    <x v="3"/>
    <x v="5"/>
    <x v="1"/>
    <x v="7"/>
    <x v="17"/>
    <x v="1"/>
    <x v="31"/>
    <x v="4"/>
    <x v="0"/>
    <x v="104"/>
    <x v="104"/>
  </r>
  <r>
    <x v="4"/>
    <x v="15"/>
    <x v="43"/>
    <x v="391"/>
    <x v="300"/>
    <x v="150"/>
    <x v="327"/>
    <x v="0"/>
    <x v="41"/>
    <x v="1"/>
    <x v="2"/>
    <x v="24"/>
    <x v="10"/>
    <x v="3"/>
    <x v="5"/>
    <x v="1"/>
    <x v="7"/>
    <x v="17"/>
    <x v="1"/>
    <x v="31"/>
    <x v="4"/>
    <x v="0"/>
    <x v="137"/>
    <x v="137"/>
  </r>
  <r>
    <x v="4"/>
    <x v="16"/>
    <x v="45"/>
    <x v="392"/>
    <x v="302"/>
    <x v="151"/>
    <x v="328"/>
    <x v="0"/>
    <x v="41"/>
    <x v="1"/>
    <x v="2"/>
    <x v="24"/>
    <x v="10"/>
    <x v="3"/>
    <x v="5"/>
    <x v="1"/>
    <x v="7"/>
    <x v="17"/>
    <x v="1"/>
    <x v="31"/>
    <x v="4"/>
    <x v="0"/>
    <x v="171"/>
    <x v="171"/>
  </r>
  <r>
    <x v="4"/>
    <x v="17"/>
    <x v="47"/>
    <x v="393"/>
    <x v="303"/>
    <x v="152"/>
    <x v="329"/>
    <x v="0"/>
    <x v="41"/>
    <x v="1"/>
    <x v="2"/>
    <x v="24"/>
    <x v="6"/>
    <x v="3"/>
    <x v="5"/>
    <x v="1"/>
    <x v="7"/>
    <x v="17"/>
    <x v="1"/>
    <x v="31"/>
    <x v="4"/>
    <x v="1"/>
    <x v="225"/>
    <x v="225"/>
  </r>
  <r>
    <x v="4"/>
    <x v="18"/>
    <x v="53"/>
    <x v="395"/>
    <x v="304"/>
    <x v="153"/>
    <x v="331"/>
    <x v="0"/>
    <x v="41"/>
    <x v="1"/>
    <x v="2"/>
    <x v="24"/>
    <x v="10"/>
    <x v="3"/>
    <x v="5"/>
    <x v="1"/>
    <x v="7"/>
    <x v="17"/>
    <x v="1"/>
    <x v="31"/>
    <x v="4"/>
    <x v="0"/>
    <x v="3"/>
    <x v="3"/>
  </r>
  <r>
    <x v="4"/>
    <x v="19"/>
    <x v="55"/>
    <x v="397"/>
    <x v="305"/>
    <x v="154"/>
    <x v="333"/>
    <x v="0"/>
    <x v="41"/>
    <x v="1"/>
    <x v="2"/>
    <x v="24"/>
    <x v="10"/>
    <x v="3"/>
    <x v="5"/>
    <x v="1"/>
    <x v="7"/>
    <x v="17"/>
    <x v="1"/>
    <x v="31"/>
    <x v="4"/>
    <x v="0"/>
    <x v="205"/>
    <x v="205"/>
  </r>
  <r>
    <x v="4"/>
    <x v="20"/>
    <x v="56"/>
    <x v="398"/>
    <x v="306"/>
    <x v="156"/>
    <x v="334"/>
    <x v="0"/>
    <x v="41"/>
    <x v="1"/>
    <x v="2"/>
    <x v="24"/>
    <x v="10"/>
    <x v="3"/>
    <x v="5"/>
    <x v="1"/>
    <x v="7"/>
    <x v="17"/>
    <x v="1"/>
    <x v="31"/>
    <x v="4"/>
    <x v="0"/>
    <x v="71"/>
    <x v="72"/>
  </r>
  <r>
    <x v="4"/>
    <x v="21"/>
    <x v="59"/>
    <x v="400"/>
    <x v="307"/>
    <x v="157"/>
    <x v="336"/>
    <x v="0"/>
    <x v="41"/>
    <x v="1"/>
    <x v="2"/>
    <x v="24"/>
    <x v="10"/>
    <x v="3"/>
    <x v="5"/>
    <x v="1"/>
    <x v="7"/>
    <x v="17"/>
    <x v="1"/>
    <x v="31"/>
    <x v="4"/>
    <x v="0"/>
    <x v="140"/>
    <x v="140"/>
  </r>
  <r>
    <x v="4"/>
    <x v="22"/>
    <x v="62"/>
    <x v="401"/>
    <x v="308"/>
    <x v="158"/>
    <x v="337"/>
    <x v="0"/>
    <x v="41"/>
    <x v="1"/>
    <x v="2"/>
    <x v="24"/>
    <x v="10"/>
    <x v="3"/>
    <x v="5"/>
    <x v="1"/>
    <x v="7"/>
    <x v="17"/>
    <x v="1"/>
    <x v="31"/>
    <x v="4"/>
    <x v="0"/>
    <x v="86"/>
    <x v="87"/>
  </r>
  <r>
    <x v="4"/>
    <x v="23"/>
    <x v="65"/>
    <x v="403"/>
    <x v="309"/>
    <x v="159"/>
    <x v="339"/>
    <x v="0"/>
    <x v="41"/>
    <x v="1"/>
    <x v="2"/>
    <x v="24"/>
    <x v="10"/>
    <x v="3"/>
    <x v="5"/>
    <x v="1"/>
    <x v="7"/>
    <x v="17"/>
    <x v="1"/>
    <x v="31"/>
    <x v="4"/>
    <x v="0"/>
    <x v="334"/>
    <x v="334"/>
  </r>
  <r>
    <x v="4"/>
    <x v="24"/>
    <x v="67"/>
    <x v="404"/>
    <x v="310"/>
    <x v="160"/>
    <x v="340"/>
    <x v="0"/>
    <x v="41"/>
    <x v="1"/>
    <x v="2"/>
    <x v="24"/>
    <x v="10"/>
    <x v="3"/>
    <x v="5"/>
    <x v="1"/>
    <x v="7"/>
    <x v="17"/>
    <x v="1"/>
    <x v="31"/>
    <x v="4"/>
    <x v="0"/>
    <x v="43"/>
    <x v="43"/>
  </r>
  <r>
    <x v="4"/>
    <x v="25"/>
    <x v="70"/>
    <x v="406"/>
    <x v="312"/>
    <x v="161"/>
    <x v="342"/>
    <x v="0"/>
    <x v="41"/>
    <x v="1"/>
    <x v="2"/>
    <x v="24"/>
    <x v="9"/>
    <x v="3"/>
    <x v="5"/>
    <x v="1"/>
    <x v="7"/>
    <x v="17"/>
    <x v="1"/>
    <x v="31"/>
    <x v="4"/>
    <x v="1"/>
    <x v="436"/>
    <x v="436"/>
  </r>
  <r>
    <x v="4"/>
    <x v="26"/>
    <x v="72"/>
    <x v="407"/>
    <x v="313"/>
    <x v="162"/>
    <x v="343"/>
    <x v="0"/>
    <x v="41"/>
    <x v="1"/>
    <x v="2"/>
    <x v="24"/>
    <x v="10"/>
    <x v="3"/>
    <x v="5"/>
    <x v="1"/>
    <x v="7"/>
    <x v="17"/>
    <x v="1"/>
    <x v="31"/>
    <x v="4"/>
    <x v="0"/>
    <x v="55"/>
    <x v="55"/>
  </r>
  <r>
    <x v="4"/>
    <x v="27"/>
    <x v="74"/>
    <x v="408"/>
    <x v="314"/>
    <x v="163"/>
    <x v="344"/>
    <x v="0"/>
    <x v="41"/>
    <x v="1"/>
    <x v="2"/>
    <x v="24"/>
    <x v="10"/>
    <x v="3"/>
    <x v="5"/>
    <x v="1"/>
    <x v="7"/>
    <x v="17"/>
    <x v="1"/>
    <x v="31"/>
    <x v="4"/>
    <x v="0"/>
    <x v="386"/>
    <x v="386"/>
  </r>
  <r>
    <x v="4"/>
    <x v="28"/>
    <x v="77"/>
    <x v="410"/>
    <x v="315"/>
    <x v="164"/>
    <x v="346"/>
    <x v="0"/>
    <x v="41"/>
    <x v="1"/>
    <x v="2"/>
    <x v="24"/>
    <x v="10"/>
    <x v="3"/>
    <x v="5"/>
    <x v="1"/>
    <x v="7"/>
    <x v="17"/>
    <x v="1"/>
    <x v="31"/>
    <x v="4"/>
    <x v="0"/>
    <x v="142"/>
    <x v="142"/>
  </r>
  <r>
    <x v="4"/>
    <x v="29"/>
    <x v="80"/>
    <x v="411"/>
    <x v="316"/>
    <x v="165"/>
    <x v="347"/>
    <x v="0"/>
    <x v="41"/>
    <x v="1"/>
    <x v="2"/>
    <x v="24"/>
    <x v="10"/>
    <x v="3"/>
    <x v="5"/>
    <x v="1"/>
    <x v="7"/>
    <x v="17"/>
    <x v="1"/>
    <x v="31"/>
    <x v="4"/>
    <x v="0"/>
    <x v="169"/>
    <x v="169"/>
  </r>
  <r>
    <x v="4"/>
    <x v="30"/>
    <x v="81"/>
    <x v="412"/>
    <x v="317"/>
    <x v="167"/>
    <x v="348"/>
    <x v="0"/>
    <x v="41"/>
    <x v="1"/>
    <x v="2"/>
    <x v="24"/>
    <x v="10"/>
    <x v="3"/>
    <x v="5"/>
    <x v="1"/>
    <x v="7"/>
    <x v="17"/>
    <x v="1"/>
    <x v="31"/>
    <x v="4"/>
    <x v="0"/>
    <x v="84"/>
    <x v="85"/>
  </r>
  <r>
    <x v="4"/>
    <x v="31"/>
    <x v="83"/>
    <x v="414"/>
    <x v="318"/>
    <x v="168"/>
    <x v="350"/>
    <x v="0"/>
    <x v="41"/>
    <x v="1"/>
    <x v="2"/>
    <x v="24"/>
    <x v="10"/>
    <x v="3"/>
    <x v="5"/>
    <x v="1"/>
    <x v="7"/>
    <x v="17"/>
    <x v="1"/>
    <x v="31"/>
    <x v="4"/>
    <x v="0"/>
    <x v="37"/>
    <x v="37"/>
  </r>
  <r>
    <x v="4"/>
    <x v="32"/>
    <x v="84"/>
    <x v="415"/>
    <x v="319"/>
    <x v="169"/>
    <x v="351"/>
    <x v="0"/>
    <x v="41"/>
    <x v="1"/>
    <x v="1"/>
    <x v="24"/>
    <x v="10"/>
    <x v="3"/>
    <x v="5"/>
    <x v="1"/>
    <x v="7"/>
    <x v="17"/>
    <x v="1"/>
    <x v="31"/>
    <x v="4"/>
    <x v="1"/>
    <x v="78"/>
    <x v="79"/>
  </r>
  <r>
    <x v="4"/>
    <x v="33"/>
    <x v="88"/>
    <x v="416"/>
    <x v="320"/>
    <x v="170"/>
    <x v="353"/>
    <x v="0"/>
    <x v="41"/>
    <x v="1"/>
    <x v="2"/>
    <x v="24"/>
    <x v="10"/>
    <x v="3"/>
    <x v="5"/>
    <x v="1"/>
    <x v="7"/>
    <x v="17"/>
    <x v="1"/>
    <x v="31"/>
    <x v="4"/>
    <x v="0"/>
    <x v="131"/>
    <x v="131"/>
  </r>
  <r>
    <x v="4"/>
    <x v="34"/>
    <x v="91"/>
    <x v="418"/>
    <x v="321"/>
    <x v="171"/>
    <x v="355"/>
    <x v="0"/>
    <x v="41"/>
    <x v="1"/>
    <x v="2"/>
    <x v="24"/>
    <x v="10"/>
    <x v="3"/>
    <x v="5"/>
    <x v="1"/>
    <x v="7"/>
    <x v="17"/>
    <x v="1"/>
    <x v="31"/>
    <x v="4"/>
    <x v="0"/>
    <x v="72"/>
    <x v="73"/>
  </r>
  <r>
    <x v="4"/>
    <x v="35"/>
    <x v="92"/>
    <x v="420"/>
    <x v="323"/>
    <x v="172"/>
    <x v="357"/>
    <x v="0"/>
    <x v="41"/>
    <x v="1"/>
    <x v="2"/>
    <x v="24"/>
    <x v="2"/>
    <x v="3"/>
    <x v="5"/>
    <x v="1"/>
    <x v="7"/>
    <x v="17"/>
    <x v="1"/>
    <x v="31"/>
    <x v="4"/>
    <x v="0"/>
    <x v="257"/>
    <x v="258"/>
  </r>
  <r>
    <x v="4"/>
    <x v="36"/>
    <x v="94"/>
    <x v="422"/>
    <x v="324"/>
    <x v="173"/>
    <x v="359"/>
    <x v="0"/>
    <x v="41"/>
    <x v="1"/>
    <x v="2"/>
    <x v="24"/>
    <x v="10"/>
    <x v="3"/>
    <x v="5"/>
    <x v="1"/>
    <x v="7"/>
    <x v="17"/>
    <x v="1"/>
    <x v="31"/>
    <x v="4"/>
    <x v="0"/>
    <x v="141"/>
    <x v="141"/>
  </r>
  <r>
    <x v="4"/>
    <x v="37"/>
    <x v="95"/>
    <x v="423"/>
    <x v="325"/>
    <x v="174"/>
    <x v="360"/>
    <x v="0"/>
    <x v="41"/>
    <x v="1"/>
    <x v="2"/>
    <x v="24"/>
    <x v="10"/>
    <x v="3"/>
    <x v="5"/>
    <x v="1"/>
    <x v="7"/>
    <x v="17"/>
    <x v="1"/>
    <x v="31"/>
    <x v="4"/>
    <x v="0"/>
    <x v="83"/>
    <x v="84"/>
  </r>
  <r>
    <x v="4"/>
    <x v="38"/>
    <x v="97"/>
    <x v="424"/>
    <x v="326"/>
    <x v="175"/>
    <x v="361"/>
    <x v="0"/>
    <x v="41"/>
    <x v="1"/>
    <x v="2"/>
    <x v="24"/>
    <x v="10"/>
    <x v="3"/>
    <x v="5"/>
    <x v="1"/>
    <x v="7"/>
    <x v="17"/>
    <x v="1"/>
    <x v="31"/>
    <x v="4"/>
    <x v="0"/>
    <x v="170"/>
    <x v="170"/>
  </r>
  <r>
    <x v="4"/>
    <x v="39"/>
    <x v="102"/>
    <x v="425"/>
    <x v="327"/>
    <x v="176"/>
    <x v="362"/>
    <x v="0"/>
    <x v="41"/>
    <x v="1"/>
    <x v="2"/>
    <x v="24"/>
    <x v="10"/>
    <x v="3"/>
    <x v="5"/>
    <x v="1"/>
    <x v="7"/>
    <x v="17"/>
    <x v="1"/>
    <x v="31"/>
    <x v="4"/>
    <x v="0"/>
    <x v="204"/>
    <x v="204"/>
  </r>
  <r>
    <x v="4"/>
    <x v="40"/>
    <x v="105"/>
    <x v="427"/>
    <x v="328"/>
    <x v="178"/>
    <x v="364"/>
    <x v="0"/>
    <x v="41"/>
    <x v="1"/>
    <x v="2"/>
    <x v="24"/>
    <x v="10"/>
    <x v="3"/>
    <x v="5"/>
    <x v="1"/>
    <x v="7"/>
    <x v="17"/>
    <x v="1"/>
    <x v="31"/>
    <x v="4"/>
    <x v="0"/>
    <x v="33"/>
    <x v="33"/>
  </r>
  <r>
    <x v="4"/>
    <x v="41"/>
    <x v="108"/>
    <x v="429"/>
    <x v="329"/>
    <x v="179"/>
    <x v="366"/>
    <x v="0"/>
    <x v="41"/>
    <x v="1"/>
    <x v="2"/>
    <x v="24"/>
    <x v="3"/>
    <x v="3"/>
    <x v="5"/>
    <x v="1"/>
    <x v="7"/>
    <x v="17"/>
    <x v="1"/>
    <x v="31"/>
    <x v="4"/>
    <x v="0"/>
    <x v="70"/>
    <x v="71"/>
  </r>
  <r>
    <x v="4"/>
    <x v="42"/>
    <x v="111"/>
    <x v="431"/>
    <x v="330"/>
    <x v="180"/>
    <x v="367"/>
    <x v="0"/>
    <x v="41"/>
    <x v="1"/>
    <x v="2"/>
    <x v="24"/>
    <x v="10"/>
    <x v="3"/>
    <x v="5"/>
    <x v="1"/>
    <x v="7"/>
    <x v="17"/>
    <x v="1"/>
    <x v="31"/>
    <x v="4"/>
    <x v="0"/>
    <x v="166"/>
    <x v="166"/>
  </r>
  <r>
    <x v="4"/>
    <x v="43"/>
    <x v="112"/>
    <x v="432"/>
    <x v="331"/>
    <x v="181"/>
    <x v="368"/>
    <x v="0"/>
    <x v="41"/>
    <x v="1"/>
    <x v="2"/>
    <x v="24"/>
    <x v="10"/>
    <x v="3"/>
    <x v="5"/>
    <x v="1"/>
    <x v="7"/>
    <x v="17"/>
    <x v="1"/>
    <x v="31"/>
    <x v="4"/>
    <x v="1"/>
    <x v="14"/>
    <x v="14"/>
  </r>
  <r>
    <x v="4"/>
    <x v="44"/>
    <x v="115"/>
    <x v="433"/>
    <x v="333"/>
    <x v="182"/>
    <x v="369"/>
    <x v="0"/>
    <x v="41"/>
    <x v="1"/>
    <x v="2"/>
    <x v="24"/>
    <x v="10"/>
    <x v="3"/>
    <x v="5"/>
    <x v="1"/>
    <x v="7"/>
    <x v="17"/>
    <x v="1"/>
    <x v="31"/>
    <x v="4"/>
    <x v="0"/>
    <x v="138"/>
    <x v="138"/>
  </r>
  <r>
    <x v="4"/>
    <x v="45"/>
    <x v="117"/>
    <x v="434"/>
    <x v="334"/>
    <x v="183"/>
    <x v="370"/>
    <x v="0"/>
    <x v="41"/>
    <x v="1"/>
    <x v="2"/>
    <x v="24"/>
    <x v="10"/>
    <x v="3"/>
    <x v="5"/>
    <x v="1"/>
    <x v="7"/>
    <x v="17"/>
    <x v="1"/>
    <x v="31"/>
    <x v="4"/>
    <x v="0"/>
    <x v="198"/>
    <x v="198"/>
  </r>
  <r>
    <x v="4"/>
    <x v="46"/>
    <x v="119"/>
    <x v="436"/>
    <x v="335"/>
    <x v="184"/>
    <x v="372"/>
    <x v="0"/>
    <x v="41"/>
    <x v="1"/>
    <x v="2"/>
    <x v="24"/>
    <x v="10"/>
    <x v="3"/>
    <x v="5"/>
    <x v="1"/>
    <x v="7"/>
    <x v="17"/>
    <x v="1"/>
    <x v="31"/>
    <x v="4"/>
    <x v="0"/>
    <x v="36"/>
    <x v="36"/>
  </r>
  <r>
    <x v="4"/>
    <x v="47"/>
    <x v="121"/>
    <x v="438"/>
    <x v="336"/>
    <x v="185"/>
    <x v="374"/>
    <x v="0"/>
    <x v="41"/>
    <x v="1"/>
    <x v="2"/>
    <x v="24"/>
    <x v="10"/>
    <x v="3"/>
    <x v="5"/>
    <x v="1"/>
    <x v="7"/>
    <x v="17"/>
    <x v="1"/>
    <x v="31"/>
    <x v="4"/>
    <x v="0"/>
    <x v="206"/>
    <x v="206"/>
  </r>
  <r>
    <x v="4"/>
    <x v="48"/>
    <x v="124"/>
    <x v="439"/>
    <x v="337"/>
    <x v="186"/>
    <x v="375"/>
    <x v="0"/>
    <x v="41"/>
    <x v="1"/>
    <x v="2"/>
    <x v="24"/>
    <x v="10"/>
    <x v="3"/>
    <x v="5"/>
    <x v="1"/>
    <x v="7"/>
    <x v="17"/>
    <x v="1"/>
    <x v="31"/>
    <x v="4"/>
    <x v="0"/>
    <x v="82"/>
    <x v="83"/>
  </r>
  <r>
    <x v="4"/>
    <x v="49"/>
    <x v="127"/>
    <x v="441"/>
    <x v="338"/>
    <x v="187"/>
    <x v="377"/>
    <x v="0"/>
    <x v="41"/>
    <x v="1"/>
    <x v="2"/>
    <x v="24"/>
    <x v="10"/>
    <x v="3"/>
    <x v="5"/>
    <x v="1"/>
    <x v="7"/>
    <x v="17"/>
    <x v="1"/>
    <x v="31"/>
    <x v="4"/>
    <x v="0"/>
    <x v="208"/>
    <x v="208"/>
  </r>
  <r>
    <x v="4"/>
    <x v="50"/>
    <x v="128"/>
    <x v="442"/>
    <x v="339"/>
    <x v="189"/>
    <x v="378"/>
    <x v="0"/>
    <x v="41"/>
    <x v="1"/>
    <x v="2"/>
    <x v="17"/>
    <x v="10"/>
    <x v="3"/>
    <x v="5"/>
    <x v="1"/>
    <x v="7"/>
    <x v="17"/>
    <x v="1"/>
    <x v="31"/>
    <x v="4"/>
    <x v="1"/>
    <x v="10"/>
    <x v="10"/>
  </r>
  <r>
    <x v="4"/>
    <x v="51"/>
    <x v="129"/>
    <x v="443"/>
    <x v="340"/>
    <x v="190"/>
    <x v="379"/>
    <x v="0"/>
    <x v="41"/>
    <x v="1"/>
    <x v="2"/>
    <x v="24"/>
    <x v="10"/>
    <x v="3"/>
    <x v="5"/>
    <x v="0"/>
    <x v="7"/>
    <x v="17"/>
    <x v="1"/>
    <x v="31"/>
    <x v="4"/>
    <x v="1"/>
    <x v="392"/>
    <x v="393"/>
  </r>
  <r>
    <x v="4"/>
    <x v="52"/>
    <x v="133"/>
    <x v="445"/>
    <x v="341"/>
    <x v="191"/>
    <x v="381"/>
    <x v="0"/>
    <x v="41"/>
    <x v="1"/>
    <x v="2"/>
    <x v="24"/>
    <x v="10"/>
    <x v="3"/>
    <x v="5"/>
    <x v="1"/>
    <x v="7"/>
    <x v="17"/>
    <x v="1"/>
    <x v="31"/>
    <x v="4"/>
    <x v="0"/>
    <x v="245"/>
    <x v="245"/>
  </r>
  <r>
    <x v="4"/>
    <x v="53"/>
    <x v="135"/>
    <x v="447"/>
    <x v="342"/>
    <x v="192"/>
    <x v="382"/>
    <x v="0"/>
    <x v="41"/>
    <x v="1"/>
    <x v="2"/>
    <x v="24"/>
    <x v="10"/>
    <x v="3"/>
    <x v="3"/>
    <x v="1"/>
    <x v="7"/>
    <x v="17"/>
    <x v="1"/>
    <x v="31"/>
    <x v="4"/>
    <x v="1"/>
    <x v="113"/>
    <x v="113"/>
  </r>
  <r>
    <x v="4"/>
    <x v="54"/>
    <x v="138"/>
    <x v="449"/>
    <x v="344"/>
    <x v="193"/>
    <x v="384"/>
    <x v="0"/>
    <x v="41"/>
    <x v="1"/>
    <x v="2"/>
    <x v="24"/>
    <x v="10"/>
    <x v="3"/>
    <x v="5"/>
    <x v="1"/>
    <x v="7"/>
    <x v="17"/>
    <x v="1"/>
    <x v="31"/>
    <x v="4"/>
    <x v="0"/>
    <x v="199"/>
    <x v="199"/>
  </r>
  <r>
    <x v="4"/>
    <x v="55"/>
    <x v="140"/>
    <x v="451"/>
    <x v="346"/>
    <x v="194"/>
    <x v="386"/>
    <x v="0"/>
    <x v="41"/>
    <x v="1"/>
    <x v="2"/>
    <x v="24"/>
    <x v="10"/>
    <x v="3"/>
    <x v="5"/>
    <x v="1"/>
    <x v="7"/>
    <x v="17"/>
    <x v="1"/>
    <x v="31"/>
    <x v="4"/>
    <x v="0"/>
    <x v="45"/>
    <x v="45"/>
  </r>
</pivotCacheRecords>
</file>

<file path=xl/pivotCache/pivotCacheRecords2.xml><?xml version="1.0" encoding="utf-8"?>
<pivotCacheRecords xmlns="http://schemas.openxmlformats.org/spreadsheetml/2006/main" xmlns:r="http://schemas.openxmlformats.org/officeDocument/2006/relationships" count="510">
  <r>
    <x v="20"/>
    <x v="1"/>
    <x v="2"/>
    <x v="24"/>
    <x v="10"/>
    <x v="3"/>
    <x v="5"/>
    <x v="1"/>
    <x v="7"/>
    <x v="17"/>
    <x v="1"/>
    <x v="31"/>
    <x v="2"/>
    <x v="2"/>
  </r>
  <r>
    <x v="33"/>
    <x v="1"/>
    <x v="2"/>
    <x v="24"/>
    <x v="10"/>
    <x v="3"/>
    <x v="5"/>
    <x v="1"/>
    <x v="7"/>
    <x v="17"/>
    <x v="1"/>
    <x v="31"/>
    <x v="2"/>
    <x v="2"/>
  </r>
  <r>
    <x v="36"/>
    <x v="1"/>
    <x v="2"/>
    <x v="24"/>
    <x v="10"/>
    <x v="3"/>
    <x v="5"/>
    <x v="1"/>
    <x v="7"/>
    <x v="15"/>
    <x v="1"/>
    <x v="31"/>
    <x v="7"/>
    <x v="2"/>
  </r>
  <r>
    <x v="41"/>
    <x v="1"/>
    <x v="2"/>
    <x v="24"/>
    <x v="10"/>
    <x v="3"/>
    <x v="5"/>
    <x v="1"/>
    <x v="7"/>
    <x v="17"/>
    <x v="1"/>
    <x v="31"/>
    <x v="3"/>
    <x v="2"/>
  </r>
  <r>
    <x v="41"/>
    <x v="1"/>
    <x v="2"/>
    <x v="24"/>
    <x v="10"/>
    <x v="3"/>
    <x v="5"/>
    <x v="1"/>
    <x v="7"/>
    <x v="17"/>
    <x v="1"/>
    <x v="31"/>
    <x v="3"/>
    <x v="2"/>
  </r>
  <r>
    <x v="7"/>
    <x v="1"/>
    <x v="2"/>
    <x v="24"/>
    <x v="10"/>
    <x v="3"/>
    <x v="5"/>
    <x v="1"/>
    <x v="7"/>
    <x v="17"/>
    <x v="1"/>
    <x v="31"/>
    <x v="4"/>
    <x v="1"/>
  </r>
  <r>
    <x v="7"/>
    <x v="1"/>
    <x v="2"/>
    <x v="24"/>
    <x v="10"/>
    <x v="3"/>
    <x v="5"/>
    <x v="1"/>
    <x v="7"/>
    <x v="17"/>
    <x v="1"/>
    <x v="31"/>
    <x v="4"/>
    <x v="1"/>
  </r>
  <r>
    <x v="31"/>
    <x v="1"/>
    <x v="2"/>
    <x v="24"/>
    <x v="2"/>
    <x v="3"/>
    <x v="5"/>
    <x v="1"/>
    <x v="7"/>
    <x v="17"/>
    <x v="0"/>
    <x v="31"/>
    <x v="4"/>
    <x v="1"/>
  </r>
  <r>
    <x v="19"/>
    <x v="1"/>
    <x v="2"/>
    <x v="24"/>
    <x v="10"/>
    <x v="3"/>
    <x v="1"/>
    <x v="1"/>
    <x v="7"/>
    <x v="17"/>
    <x v="0"/>
    <x v="31"/>
    <x v="4"/>
    <x v="1"/>
  </r>
  <r>
    <x v="5"/>
    <x v="1"/>
    <x v="2"/>
    <x v="24"/>
    <x v="10"/>
    <x v="2"/>
    <x v="5"/>
    <x v="1"/>
    <x v="7"/>
    <x v="12"/>
    <x v="0"/>
    <x v="31"/>
    <x v="4"/>
    <x v="1"/>
  </r>
  <r>
    <x v="12"/>
    <x v="1"/>
    <x v="1"/>
    <x v="24"/>
    <x v="6"/>
    <x v="3"/>
    <x v="5"/>
    <x v="1"/>
    <x v="7"/>
    <x v="17"/>
    <x v="0"/>
    <x v="31"/>
    <x v="4"/>
    <x v="1"/>
  </r>
  <r>
    <x v="17"/>
    <x v="1"/>
    <x v="2"/>
    <x v="24"/>
    <x v="10"/>
    <x v="3"/>
    <x v="5"/>
    <x v="1"/>
    <x v="7"/>
    <x v="17"/>
    <x v="1"/>
    <x v="31"/>
    <x v="4"/>
    <x v="1"/>
  </r>
  <r>
    <x v="8"/>
    <x v="1"/>
    <x v="1"/>
    <x v="24"/>
    <x v="10"/>
    <x v="3"/>
    <x v="5"/>
    <x v="1"/>
    <x v="7"/>
    <x v="17"/>
    <x v="0"/>
    <x v="31"/>
    <x v="4"/>
    <x v="1"/>
  </r>
  <r>
    <x v="25"/>
    <x v="1"/>
    <x v="1"/>
    <x v="24"/>
    <x v="10"/>
    <x v="3"/>
    <x v="5"/>
    <x v="1"/>
    <x v="7"/>
    <x v="17"/>
    <x v="0"/>
    <x v="31"/>
    <x v="4"/>
    <x v="1"/>
  </r>
  <r>
    <x v="2"/>
    <x v="1"/>
    <x v="2"/>
    <x v="24"/>
    <x v="10"/>
    <x v="3"/>
    <x v="5"/>
    <x v="1"/>
    <x v="7"/>
    <x v="17"/>
    <x v="1"/>
    <x v="31"/>
    <x v="4"/>
    <x v="1"/>
  </r>
  <r>
    <x v="0"/>
    <x v="1"/>
    <x v="2"/>
    <x v="24"/>
    <x v="10"/>
    <x v="3"/>
    <x v="5"/>
    <x v="1"/>
    <x v="7"/>
    <x v="17"/>
    <x v="1"/>
    <x v="31"/>
    <x v="4"/>
    <x v="1"/>
  </r>
  <r>
    <x v="11"/>
    <x v="1"/>
    <x v="1"/>
    <x v="24"/>
    <x v="10"/>
    <x v="3"/>
    <x v="5"/>
    <x v="1"/>
    <x v="7"/>
    <x v="17"/>
    <x v="0"/>
    <x v="31"/>
    <x v="4"/>
    <x v="1"/>
  </r>
  <r>
    <x v="4"/>
    <x v="1"/>
    <x v="2"/>
    <x v="24"/>
    <x v="10"/>
    <x v="3"/>
    <x v="5"/>
    <x v="1"/>
    <x v="7"/>
    <x v="17"/>
    <x v="1"/>
    <x v="31"/>
    <x v="4"/>
    <x v="1"/>
  </r>
  <r>
    <x v="41"/>
    <x v="1"/>
    <x v="2"/>
    <x v="24"/>
    <x v="10"/>
    <x v="3"/>
    <x v="5"/>
    <x v="1"/>
    <x v="7"/>
    <x v="17"/>
    <x v="1"/>
    <x v="31"/>
    <x v="4"/>
    <x v="1"/>
  </r>
  <r>
    <x v="38"/>
    <x v="1"/>
    <x v="2"/>
    <x v="24"/>
    <x v="10"/>
    <x v="3"/>
    <x v="5"/>
    <x v="1"/>
    <x v="7"/>
    <x v="17"/>
    <x v="0"/>
    <x v="31"/>
    <x v="4"/>
    <x v="1"/>
  </r>
  <r>
    <x v="9"/>
    <x v="1"/>
    <x v="2"/>
    <x v="24"/>
    <x v="10"/>
    <x v="3"/>
    <x v="5"/>
    <x v="1"/>
    <x v="7"/>
    <x v="17"/>
    <x v="1"/>
    <x v="25"/>
    <x v="4"/>
    <x v="1"/>
  </r>
  <r>
    <x v="1"/>
    <x v="1"/>
    <x v="2"/>
    <x v="24"/>
    <x v="10"/>
    <x v="3"/>
    <x v="5"/>
    <x v="1"/>
    <x v="7"/>
    <x v="17"/>
    <x v="1"/>
    <x v="11"/>
    <x v="4"/>
    <x v="1"/>
  </r>
  <r>
    <x v="18"/>
    <x v="1"/>
    <x v="2"/>
    <x v="24"/>
    <x v="10"/>
    <x v="3"/>
    <x v="5"/>
    <x v="1"/>
    <x v="7"/>
    <x v="17"/>
    <x v="1"/>
    <x v="31"/>
    <x v="4"/>
    <x v="1"/>
  </r>
  <r>
    <x v="37"/>
    <x v="1"/>
    <x v="2"/>
    <x v="24"/>
    <x v="10"/>
    <x v="3"/>
    <x v="5"/>
    <x v="1"/>
    <x v="7"/>
    <x v="17"/>
    <x v="1"/>
    <x v="31"/>
    <x v="4"/>
    <x v="1"/>
  </r>
  <r>
    <x v="3"/>
    <x v="1"/>
    <x v="2"/>
    <x v="3"/>
    <x v="10"/>
    <x v="3"/>
    <x v="5"/>
    <x v="1"/>
    <x v="7"/>
    <x v="9"/>
    <x v="0"/>
    <x v="31"/>
    <x v="4"/>
    <x v="1"/>
  </r>
  <r>
    <x v="28"/>
    <x v="1"/>
    <x v="2"/>
    <x v="24"/>
    <x v="10"/>
    <x v="3"/>
    <x v="5"/>
    <x v="1"/>
    <x v="7"/>
    <x v="17"/>
    <x v="0"/>
    <x v="31"/>
    <x v="4"/>
    <x v="1"/>
  </r>
  <r>
    <x v="32"/>
    <x v="0"/>
    <x v="1"/>
    <x v="24"/>
    <x v="10"/>
    <x v="3"/>
    <x v="5"/>
    <x v="1"/>
    <x v="7"/>
    <x v="17"/>
    <x v="0"/>
    <x v="31"/>
    <x v="4"/>
    <x v="1"/>
  </r>
  <r>
    <x v="22"/>
    <x v="1"/>
    <x v="2"/>
    <x v="24"/>
    <x v="10"/>
    <x v="3"/>
    <x v="5"/>
    <x v="1"/>
    <x v="7"/>
    <x v="17"/>
    <x v="1"/>
    <x v="31"/>
    <x v="4"/>
    <x v="1"/>
  </r>
  <r>
    <x v="22"/>
    <x v="1"/>
    <x v="2"/>
    <x v="24"/>
    <x v="10"/>
    <x v="3"/>
    <x v="5"/>
    <x v="1"/>
    <x v="7"/>
    <x v="17"/>
    <x v="1"/>
    <x v="31"/>
    <x v="4"/>
    <x v="1"/>
  </r>
  <r>
    <x v="18"/>
    <x v="1"/>
    <x v="2"/>
    <x v="24"/>
    <x v="10"/>
    <x v="3"/>
    <x v="5"/>
    <x v="1"/>
    <x v="7"/>
    <x v="17"/>
    <x v="1"/>
    <x v="31"/>
    <x v="4"/>
    <x v="1"/>
  </r>
  <r>
    <x v="21"/>
    <x v="1"/>
    <x v="2"/>
    <x v="24"/>
    <x v="10"/>
    <x v="3"/>
    <x v="5"/>
    <x v="1"/>
    <x v="7"/>
    <x v="13"/>
    <x v="0"/>
    <x v="31"/>
    <x v="4"/>
    <x v="1"/>
  </r>
  <r>
    <x v="34"/>
    <x v="0"/>
    <x v="2"/>
    <x v="24"/>
    <x v="10"/>
    <x v="3"/>
    <x v="5"/>
    <x v="1"/>
    <x v="7"/>
    <x v="17"/>
    <x v="1"/>
    <x v="31"/>
    <x v="4"/>
    <x v="1"/>
  </r>
  <r>
    <x v="15"/>
    <x v="1"/>
    <x v="2"/>
    <x v="24"/>
    <x v="10"/>
    <x v="3"/>
    <x v="5"/>
    <x v="1"/>
    <x v="7"/>
    <x v="17"/>
    <x v="1"/>
    <x v="31"/>
    <x v="4"/>
    <x v="1"/>
  </r>
  <r>
    <x v="41"/>
    <x v="1"/>
    <x v="2"/>
    <x v="24"/>
    <x v="10"/>
    <x v="3"/>
    <x v="5"/>
    <x v="1"/>
    <x v="7"/>
    <x v="17"/>
    <x v="1"/>
    <x v="31"/>
    <x v="8"/>
    <x v="3"/>
  </r>
  <r>
    <x v="14"/>
    <x v="1"/>
    <x v="2"/>
    <x v="9"/>
    <x v="10"/>
    <x v="3"/>
    <x v="5"/>
    <x v="1"/>
    <x v="7"/>
    <x v="17"/>
    <x v="0"/>
    <x v="31"/>
    <x v="4"/>
    <x v="1"/>
  </r>
  <r>
    <x v="29"/>
    <x v="1"/>
    <x v="1"/>
    <x v="3"/>
    <x v="10"/>
    <x v="3"/>
    <x v="5"/>
    <x v="1"/>
    <x v="7"/>
    <x v="17"/>
    <x v="0"/>
    <x v="31"/>
    <x v="4"/>
    <x v="1"/>
  </r>
  <r>
    <x v="24"/>
    <x v="1"/>
    <x v="2"/>
    <x v="24"/>
    <x v="10"/>
    <x v="3"/>
    <x v="5"/>
    <x v="1"/>
    <x v="7"/>
    <x v="17"/>
    <x v="1"/>
    <x v="31"/>
    <x v="4"/>
    <x v="1"/>
  </r>
  <r>
    <x v="13"/>
    <x v="1"/>
    <x v="2"/>
    <x v="7"/>
    <x v="10"/>
    <x v="3"/>
    <x v="5"/>
    <x v="1"/>
    <x v="7"/>
    <x v="17"/>
    <x v="0"/>
    <x v="31"/>
    <x v="4"/>
    <x v="1"/>
  </r>
  <r>
    <x v="39"/>
    <x v="1"/>
    <x v="1"/>
    <x v="24"/>
    <x v="10"/>
    <x v="3"/>
    <x v="5"/>
    <x v="1"/>
    <x v="7"/>
    <x v="17"/>
    <x v="0"/>
    <x v="31"/>
    <x v="4"/>
    <x v="1"/>
  </r>
  <r>
    <x v="40"/>
    <x v="1"/>
    <x v="2"/>
    <x v="24"/>
    <x v="10"/>
    <x v="3"/>
    <x v="5"/>
    <x v="1"/>
    <x v="7"/>
    <x v="17"/>
    <x v="1"/>
    <x v="31"/>
    <x v="4"/>
    <x v="1"/>
  </r>
  <r>
    <x v="26"/>
    <x v="1"/>
    <x v="2"/>
    <x v="24"/>
    <x v="10"/>
    <x v="3"/>
    <x v="5"/>
    <x v="1"/>
    <x v="7"/>
    <x v="17"/>
    <x v="1"/>
    <x v="31"/>
    <x v="4"/>
    <x v="1"/>
  </r>
  <r>
    <x v="23"/>
    <x v="1"/>
    <x v="1"/>
    <x v="24"/>
    <x v="10"/>
    <x v="3"/>
    <x v="5"/>
    <x v="1"/>
    <x v="7"/>
    <x v="17"/>
    <x v="0"/>
    <x v="31"/>
    <x v="4"/>
    <x v="1"/>
  </r>
  <r>
    <x v="10"/>
    <x v="1"/>
    <x v="2"/>
    <x v="24"/>
    <x v="10"/>
    <x v="3"/>
    <x v="5"/>
    <x v="1"/>
    <x v="7"/>
    <x v="17"/>
    <x v="1"/>
    <x v="31"/>
    <x v="4"/>
    <x v="1"/>
  </r>
  <r>
    <x v="30"/>
    <x v="1"/>
    <x v="2"/>
    <x v="24"/>
    <x v="10"/>
    <x v="3"/>
    <x v="5"/>
    <x v="1"/>
    <x v="7"/>
    <x v="17"/>
    <x v="1"/>
    <x v="31"/>
    <x v="4"/>
    <x v="1"/>
  </r>
  <r>
    <x v="41"/>
    <x v="1"/>
    <x v="2"/>
    <x v="3"/>
    <x v="10"/>
    <x v="3"/>
    <x v="5"/>
    <x v="1"/>
    <x v="7"/>
    <x v="17"/>
    <x v="0"/>
    <x v="31"/>
    <x v="4"/>
    <x v="1"/>
  </r>
  <r>
    <x v="35"/>
    <x v="1"/>
    <x v="2"/>
    <x v="24"/>
    <x v="10"/>
    <x v="3"/>
    <x v="5"/>
    <x v="1"/>
    <x v="7"/>
    <x v="17"/>
    <x v="1"/>
    <x v="31"/>
    <x v="4"/>
    <x v="1"/>
  </r>
  <r>
    <x v="16"/>
    <x v="1"/>
    <x v="2"/>
    <x v="24"/>
    <x v="10"/>
    <x v="3"/>
    <x v="5"/>
    <x v="1"/>
    <x v="7"/>
    <x v="17"/>
    <x v="1"/>
    <x v="31"/>
    <x v="4"/>
    <x v="1"/>
  </r>
  <r>
    <x v="27"/>
    <x v="1"/>
    <x v="2"/>
    <x v="24"/>
    <x v="6"/>
    <x v="3"/>
    <x v="5"/>
    <x v="1"/>
    <x v="7"/>
    <x v="17"/>
    <x v="0"/>
    <x v="31"/>
    <x v="4"/>
    <x v="1"/>
  </r>
  <r>
    <x v="6"/>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2"/>
    <x v="24"/>
    <x v="10"/>
    <x v="3"/>
    <x v="5"/>
    <x v="1"/>
    <x v="7"/>
    <x v="17"/>
    <x v="1"/>
    <x v="31"/>
    <x v="4"/>
    <x v="1"/>
  </r>
  <r>
    <x v="41"/>
    <x v="1"/>
    <x v="2"/>
    <x v="24"/>
    <x v="6"/>
    <x v="3"/>
    <x v="5"/>
    <x v="1"/>
    <x v="7"/>
    <x v="17"/>
    <x v="0"/>
    <x v="31"/>
    <x v="4"/>
    <x v="1"/>
  </r>
  <r>
    <x v="41"/>
    <x v="1"/>
    <x v="2"/>
    <x v="4"/>
    <x v="10"/>
    <x v="3"/>
    <x v="5"/>
    <x v="1"/>
    <x v="7"/>
    <x v="17"/>
    <x v="0"/>
    <x v="31"/>
    <x v="4"/>
    <x v="1"/>
  </r>
  <r>
    <x v="41"/>
    <x v="1"/>
    <x v="2"/>
    <x v="24"/>
    <x v="10"/>
    <x v="3"/>
    <x v="5"/>
    <x v="1"/>
    <x v="7"/>
    <x v="17"/>
    <x v="1"/>
    <x v="31"/>
    <x v="4"/>
    <x v="1"/>
  </r>
  <r>
    <x v="41"/>
    <x v="1"/>
    <x v="2"/>
    <x v="24"/>
    <x v="10"/>
    <x v="3"/>
    <x v="5"/>
    <x v="1"/>
    <x v="7"/>
    <x v="17"/>
    <x v="1"/>
    <x v="31"/>
    <x v="4"/>
    <x v="3"/>
  </r>
  <r>
    <x v="41"/>
    <x v="1"/>
    <x v="2"/>
    <x v="24"/>
    <x v="10"/>
    <x v="3"/>
    <x v="5"/>
    <x v="1"/>
    <x v="7"/>
    <x v="17"/>
    <x v="1"/>
    <x v="31"/>
    <x v="4"/>
    <x v="1"/>
  </r>
  <r>
    <x v="41"/>
    <x v="1"/>
    <x v="2"/>
    <x v="24"/>
    <x v="10"/>
    <x v="3"/>
    <x v="5"/>
    <x v="1"/>
    <x v="7"/>
    <x v="17"/>
    <x v="1"/>
    <x v="31"/>
    <x v="4"/>
    <x v="1"/>
  </r>
  <r>
    <x v="41"/>
    <x v="1"/>
    <x v="2"/>
    <x v="24"/>
    <x v="10"/>
    <x v="3"/>
    <x v="3"/>
    <x v="1"/>
    <x v="7"/>
    <x v="17"/>
    <x v="0"/>
    <x v="31"/>
    <x v="4"/>
    <x v="1"/>
  </r>
  <r>
    <x v="41"/>
    <x v="1"/>
    <x v="2"/>
    <x v="24"/>
    <x v="6"/>
    <x v="3"/>
    <x v="5"/>
    <x v="1"/>
    <x v="7"/>
    <x v="17"/>
    <x v="0"/>
    <x v="31"/>
    <x v="4"/>
    <x v="1"/>
  </r>
  <r>
    <x v="41"/>
    <x v="1"/>
    <x v="2"/>
    <x v="24"/>
    <x v="10"/>
    <x v="3"/>
    <x v="5"/>
    <x v="1"/>
    <x v="7"/>
    <x v="17"/>
    <x v="1"/>
    <x v="31"/>
    <x v="4"/>
    <x v="1"/>
  </r>
  <r>
    <x v="41"/>
    <x v="1"/>
    <x v="2"/>
    <x v="24"/>
    <x v="10"/>
    <x v="3"/>
    <x v="1"/>
    <x v="1"/>
    <x v="7"/>
    <x v="17"/>
    <x v="0"/>
    <x v="31"/>
    <x v="4"/>
    <x v="1"/>
  </r>
  <r>
    <x v="41"/>
    <x v="1"/>
    <x v="2"/>
    <x v="3"/>
    <x v="10"/>
    <x v="3"/>
    <x v="5"/>
    <x v="1"/>
    <x v="7"/>
    <x v="17"/>
    <x v="0"/>
    <x v="31"/>
    <x v="4"/>
    <x v="1"/>
  </r>
  <r>
    <x v="41"/>
    <x v="1"/>
    <x v="2"/>
    <x v="24"/>
    <x v="10"/>
    <x v="3"/>
    <x v="5"/>
    <x v="1"/>
    <x v="7"/>
    <x v="17"/>
    <x v="1"/>
    <x v="31"/>
    <x v="4"/>
    <x v="1"/>
  </r>
  <r>
    <x v="41"/>
    <x v="1"/>
    <x v="1"/>
    <x v="11"/>
    <x v="10"/>
    <x v="3"/>
    <x v="5"/>
    <x v="1"/>
    <x v="7"/>
    <x v="17"/>
    <x v="0"/>
    <x v="31"/>
    <x v="4"/>
    <x v="1"/>
  </r>
  <r>
    <x v="41"/>
    <x v="1"/>
    <x v="2"/>
    <x v="24"/>
    <x v="10"/>
    <x v="3"/>
    <x v="5"/>
    <x v="1"/>
    <x v="7"/>
    <x v="17"/>
    <x v="1"/>
    <x v="31"/>
    <x v="4"/>
    <x v="1"/>
  </r>
  <r>
    <x v="41"/>
    <x v="1"/>
    <x v="2"/>
    <x v="24"/>
    <x v="10"/>
    <x v="3"/>
    <x v="5"/>
    <x v="1"/>
    <x v="7"/>
    <x v="17"/>
    <x v="1"/>
    <x v="31"/>
    <x v="4"/>
    <x v="1"/>
  </r>
  <r>
    <x v="41"/>
    <x v="1"/>
    <x v="1"/>
    <x v="24"/>
    <x v="6"/>
    <x v="3"/>
    <x v="5"/>
    <x v="1"/>
    <x v="7"/>
    <x v="17"/>
    <x v="0"/>
    <x v="31"/>
    <x v="4"/>
    <x v="1"/>
  </r>
  <r>
    <x v="41"/>
    <x v="1"/>
    <x v="2"/>
    <x v="24"/>
    <x v="10"/>
    <x v="3"/>
    <x v="1"/>
    <x v="1"/>
    <x v="7"/>
    <x v="17"/>
    <x v="0"/>
    <x v="31"/>
    <x v="4"/>
    <x v="1"/>
  </r>
  <r>
    <x v="41"/>
    <x v="1"/>
    <x v="2"/>
    <x v="24"/>
    <x v="10"/>
    <x v="3"/>
    <x v="5"/>
    <x v="1"/>
    <x v="7"/>
    <x v="17"/>
    <x v="1"/>
    <x v="31"/>
    <x v="4"/>
    <x v="1"/>
  </r>
  <r>
    <x v="41"/>
    <x v="1"/>
    <x v="2"/>
    <x v="24"/>
    <x v="10"/>
    <x v="3"/>
    <x v="5"/>
    <x v="1"/>
    <x v="7"/>
    <x v="17"/>
    <x v="1"/>
    <x v="31"/>
    <x v="4"/>
    <x v="1"/>
  </r>
  <r>
    <x v="41"/>
    <x v="1"/>
    <x v="2"/>
    <x v="24"/>
    <x v="2"/>
    <x v="3"/>
    <x v="5"/>
    <x v="1"/>
    <x v="7"/>
    <x v="17"/>
    <x v="0"/>
    <x v="31"/>
    <x v="4"/>
    <x v="1"/>
  </r>
  <r>
    <x v="41"/>
    <x v="1"/>
    <x v="2"/>
    <x v="24"/>
    <x v="10"/>
    <x v="3"/>
    <x v="5"/>
    <x v="1"/>
    <x v="7"/>
    <x v="17"/>
    <x v="1"/>
    <x v="31"/>
    <x v="4"/>
    <x v="1"/>
  </r>
  <r>
    <x v="41"/>
    <x v="1"/>
    <x v="2"/>
    <x v="24"/>
    <x v="6"/>
    <x v="3"/>
    <x v="5"/>
    <x v="1"/>
    <x v="7"/>
    <x v="17"/>
    <x v="0"/>
    <x v="31"/>
    <x v="4"/>
    <x v="1"/>
  </r>
  <r>
    <x v="41"/>
    <x v="1"/>
    <x v="1"/>
    <x v="24"/>
    <x v="5"/>
    <x v="3"/>
    <x v="5"/>
    <x v="1"/>
    <x v="7"/>
    <x v="17"/>
    <x v="0"/>
    <x v="31"/>
    <x v="4"/>
    <x v="1"/>
  </r>
  <r>
    <x v="41"/>
    <x v="1"/>
    <x v="2"/>
    <x v="24"/>
    <x v="10"/>
    <x v="3"/>
    <x v="5"/>
    <x v="1"/>
    <x v="7"/>
    <x v="17"/>
    <x v="1"/>
    <x v="31"/>
    <x v="4"/>
    <x v="1"/>
  </r>
  <r>
    <x v="41"/>
    <x v="1"/>
    <x v="1"/>
    <x v="24"/>
    <x v="7"/>
    <x v="3"/>
    <x v="5"/>
    <x v="1"/>
    <x v="7"/>
    <x v="17"/>
    <x v="0"/>
    <x v="31"/>
    <x v="4"/>
    <x v="1"/>
  </r>
  <r>
    <x v="41"/>
    <x v="1"/>
    <x v="2"/>
    <x v="24"/>
    <x v="10"/>
    <x v="3"/>
    <x v="5"/>
    <x v="1"/>
    <x v="7"/>
    <x v="17"/>
    <x v="1"/>
    <x v="31"/>
    <x v="4"/>
    <x v="1"/>
  </r>
  <r>
    <x v="41"/>
    <x v="1"/>
    <x v="2"/>
    <x v="24"/>
    <x v="6"/>
    <x v="3"/>
    <x v="5"/>
    <x v="1"/>
    <x v="7"/>
    <x v="17"/>
    <x v="0"/>
    <x v="31"/>
    <x v="4"/>
    <x v="1"/>
  </r>
  <r>
    <x v="41"/>
    <x v="1"/>
    <x v="2"/>
    <x v="24"/>
    <x v="10"/>
    <x v="3"/>
    <x v="5"/>
    <x v="1"/>
    <x v="6"/>
    <x v="2"/>
    <x v="0"/>
    <x v="31"/>
    <x v="4"/>
    <x v="1"/>
  </r>
  <r>
    <x v="41"/>
    <x v="1"/>
    <x v="2"/>
    <x v="24"/>
    <x v="10"/>
    <x v="3"/>
    <x v="5"/>
    <x v="1"/>
    <x v="7"/>
    <x v="17"/>
    <x v="1"/>
    <x v="31"/>
    <x v="4"/>
    <x v="1"/>
  </r>
  <r>
    <x v="41"/>
    <x v="1"/>
    <x v="2"/>
    <x v="24"/>
    <x v="10"/>
    <x v="3"/>
    <x v="5"/>
    <x v="1"/>
    <x v="7"/>
    <x v="17"/>
    <x v="1"/>
    <x v="31"/>
    <x v="4"/>
    <x v="1"/>
  </r>
  <r>
    <x v="41"/>
    <x v="1"/>
    <x v="2"/>
    <x v="24"/>
    <x v="6"/>
    <x v="3"/>
    <x v="5"/>
    <x v="1"/>
    <x v="3"/>
    <x v="11"/>
    <x v="0"/>
    <x v="31"/>
    <x v="4"/>
    <x v="1"/>
  </r>
  <r>
    <x v="41"/>
    <x v="1"/>
    <x v="2"/>
    <x v="24"/>
    <x v="10"/>
    <x v="3"/>
    <x v="5"/>
    <x v="1"/>
    <x v="7"/>
    <x v="17"/>
    <x v="1"/>
    <x v="31"/>
    <x v="4"/>
    <x v="1"/>
  </r>
  <r>
    <x v="41"/>
    <x v="1"/>
    <x v="2"/>
    <x v="24"/>
    <x v="4"/>
    <x v="3"/>
    <x v="5"/>
    <x v="1"/>
    <x v="7"/>
    <x v="17"/>
    <x v="0"/>
    <x v="31"/>
    <x v="4"/>
    <x v="1"/>
  </r>
  <r>
    <x v="41"/>
    <x v="1"/>
    <x v="2"/>
    <x v="24"/>
    <x v="10"/>
    <x v="3"/>
    <x v="5"/>
    <x v="1"/>
    <x v="7"/>
    <x v="17"/>
    <x v="1"/>
    <x v="31"/>
    <x v="4"/>
    <x v="1"/>
  </r>
  <r>
    <x v="41"/>
    <x v="0"/>
    <x v="2"/>
    <x v="24"/>
    <x v="6"/>
    <x v="3"/>
    <x v="5"/>
    <x v="1"/>
    <x v="7"/>
    <x v="17"/>
    <x v="0"/>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10"/>
    <x v="3"/>
    <x v="5"/>
    <x v="1"/>
    <x v="7"/>
    <x v="17"/>
    <x v="1"/>
    <x v="31"/>
    <x v="4"/>
    <x v="1"/>
  </r>
  <r>
    <x v="41"/>
    <x v="1"/>
    <x v="2"/>
    <x v="24"/>
    <x v="10"/>
    <x v="3"/>
    <x v="5"/>
    <x v="1"/>
    <x v="5"/>
    <x v="3"/>
    <x v="0"/>
    <x v="31"/>
    <x v="4"/>
    <x v="1"/>
  </r>
  <r>
    <x v="41"/>
    <x v="1"/>
    <x v="2"/>
    <x v="3"/>
    <x v="10"/>
    <x v="3"/>
    <x v="5"/>
    <x v="1"/>
    <x v="7"/>
    <x v="17"/>
    <x v="0"/>
    <x v="31"/>
    <x v="4"/>
    <x v="1"/>
  </r>
  <r>
    <x v="41"/>
    <x v="1"/>
    <x v="2"/>
    <x v="24"/>
    <x v="10"/>
    <x v="3"/>
    <x v="5"/>
    <x v="1"/>
    <x v="7"/>
    <x v="17"/>
    <x v="1"/>
    <x v="31"/>
    <x v="4"/>
    <x v="1"/>
  </r>
  <r>
    <x v="41"/>
    <x v="1"/>
    <x v="2"/>
    <x v="24"/>
    <x v="6"/>
    <x v="3"/>
    <x v="5"/>
    <x v="1"/>
    <x v="7"/>
    <x v="17"/>
    <x v="0"/>
    <x v="31"/>
    <x v="4"/>
    <x v="1"/>
  </r>
  <r>
    <x v="41"/>
    <x v="1"/>
    <x v="2"/>
    <x v="24"/>
    <x v="10"/>
    <x v="3"/>
    <x v="5"/>
    <x v="1"/>
    <x v="7"/>
    <x v="17"/>
    <x v="1"/>
    <x v="31"/>
    <x v="4"/>
    <x v="1"/>
  </r>
  <r>
    <x v="41"/>
    <x v="1"/>
    <x v="2"/>
    <x v="3"/>
    <x v="10"/>
    <x v="3"/>
    <x v="5"/>
    <x v="1"/>
    <x v="7"/>
    <x v="17"/>
    <x v="0"/>
    <x v="31"/>
    <x v="4"/>
    <x v="1"/>
  </r>
  <r>
    <x v="41"/>
    <x v="1"/>
    <x v="2"/>
    <x v="24"/>
    <x v="10"/>
    <x v="3"/>
    <x v="5"/>
    <x v="1"/>
    <x v="7"/>
    <x v="17"/>
    <x v="1"/>
    <x v="31"/>
    <x v="6"/>
    <x v="2"/>
  </r>
  <r>
    <x v="41"/>
    <x v="1"/>
    <x v="2"/>
    <x v="16"/>
    <x v="10"/>
    <x v="3"/>
    <x v="5"/>
    <x v="1"/>
    <x v="0"/>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1"/>
    <x v="1"/>
    <x v="7"/>
    <x v="17"/>
    <x v="0"/>
    <x v="31"/>
    <x v="4"/>
    <x v="1"/>
  </r>
  <r>
    <x v="41"/>
    <x v="1"/>
    <x v="2"/>
    <x v="24"/>
    <x v="10"/>
    <x v="3"/>
    <x v="5"/>
    <x v="1"/>
    <x v="7"/>
    <x v="17"/>
    <x v="1"/>
    <x v="31"/>
    <x v="4"/>
    <x v="1"/>
  </r>
  <r>
    <x v="41"/>
    <x v="1"/>
    <x v="2"/>
    <x v="24"/>
    <x v="6"/>
    <x v="3"/>
    <x v="5"/>
    <x v="1"/>
    <x v="7"/>
    <x v="17"/>
    <x v="0"/>
    <x v="31"/>
    <x v="4"/>
    <x v="1"/>
  </r>
  <r>
    <x v="41"/>
    <x v="1"/>
    <x v="2"/>
    <x v="24"/>
    <x v="6"/>
    <x v="3"/>
    <x v="5"/>
    <x v="1"/>
    <x v="7"/>
    <x v="17"/>
    <x v="0"/>
    <x v="31"/>
    <x v="4"/>
    <x v="1"/>
  </r>
  <r>
    <x v="41"/>
    <x v="1"/>
    <x v="2"/>
    <x v="20"/>
    <x v="10"/>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2"/>
  </r>
  <r>
    <x v="41"/>
    <x v="1"/>
    <x v="2"/>
    <x v="24"/>
    <x v="10"/>
    <x v="3"/>
    <x v="5"/>
    <x v="1"/>
    <x v="7"/>
    <x v="17"/>
    <x v="1"/>
    <x v="31"/>
    <x v="4"/>
    <x v="2"/>
  </r>
  <r>
    <x v="41"/>
    <x v="1"/>
    <x v="2"/>
    <x v="24"/>
    <x v="10"/>
    <x v="3"/>
    <x v="5"/>
    <x v="1"/>
    <x v="7"/>
    <x v="17"/>
    <x v="1"/>
    <x v="31"/>
    <x v="4"/>
    <x v="1"/>
  </r>
  <r>
    <x v="41"/>
    <x v="1"/>
    <x v="1"/>
    <x v="24"/>
    <x v="0"/>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0"/>
    <x v="2"/>
  </r>
  <r>
    <x v="41"/>
    <x v="1"/>
    <x v="2"/>
    <x v="24"/>
    <x v="10"/>
    <x v="3"/>
    <x v="5"/>
    <x v="1"/>
    <x v="7"/>
    <x v="17"/>
    <x v="1"/>
    <x v="31"/>
    <x v="4"/>
    <x v="1"/>
  </r>
  <r>
    <x v="41"/>
    <x v="1"/>
    <x v="2"/>
    <x v="24"/>
    <x v="10"/>
    <x v="3"/>
    <x v="5"/>
    <x v="1"/>
    <x v="7"/>
    <x v="17"/>
    <x v="1"/>
    <x v="31"/>
    <x v="0"/>
    <x v="2"/>
  </r>
  <r>
    <x v="41"/>
    <x v="1"/>
    <x v="2"/>
    <x v="24"/>
    <x v="10"/>
    <x v="3"/>
    <x v="5"/>
    <x v="1"/>
    <x v="7"/>
    <x v="17"/>
    <x v="1"/>
    <x v="31"/>
    <x v="0"/>
    <x v="2"/>
  </r>
  <r>
    <x v="41"/>
    <x v="1"/>
    <x v="2"/>
    <x v="24"/>
    <x v="10"/>
    <x v="3"/>
    <x v="5"/>
    <x v="1"/>
    <x v="7"/>
    <x v="17"/>
    <x v="1"/>
    <x v="31"/>
    <x v="4"/>
    <x v="1"/>
  </r>
  <r>
    <x v="41"/>
    <x v="1"/>
    <x v="2"/>
    <x v="24"/>
    <x v="10"/>
    <x v="3"/>
    <x v="5"/>
    <x v="1"/>
    <x v="7"/>
    <x v="17"/>
    <x v="1"/>
    <x v="31"/>
    <x v="0"/>
    <x v="2"/>
  </r>
  <r>
    <x v="41"/>
    <x v="1"/>
    <x v="2"/>
    <x v="24"/>
    <x v="10"/>
    <x v="3"/>
    <x v="5"/>
    <x v="1"/>
    <x v="7"/>
    <x v="17"/>
    <x v="1"/>
    <x v="31"/>
    <x v="4"/>
    <x v="1"/>
  </r>
  <r>
    <x v="41"/>
    <x v="1"/>
    <x v="2"/>
    <x v="24"/>
    <x v="10"/>
    <x v="3"/>
    <x v="5"/>
    <x v="1"/>
    <x v="7"/>
    <x v="17"/>
    <x v="1"/>
    <x v="31"/>
    <x v="0"/>
    <x v="2"/>
  </r>
  <r>
    <x v="41"/>
    <x v="1"/>
    <x v="2"/>
    <x v="24"/>
    <x v="5"/>
    <x v="3"/>
    <x v="5"/>
    <x v="1"/>
    <x v="7"/>
    <x v="17"/>
    <x v="0"/>
    <x v="31"/>
    <x v="4"/>
    <x v="1"/>
  </r>
  <r>
    <x v="41"/>
    <x v="1"/>
    <x v="2"/>
    <x v="24"/>
    <x v="10"/>
    <x v="3"/>
    <x v="5"/>
    <x v="1"/>
    <x v="7"/>
    <x v="17"/>
    <x v="1"/>
    <x v="31"/>
    <x v="0"/>
    <x v="2"/>
  </r>
  <r>
    <x v="41"/>
    <x v="0"/>
    <x v="1"/>
    <x v="24"/>
    <x v="10"/>
    <x v="3"/>
    <x v="5"/>
    <x v="1"/>
    <x v="7"/>
    <x v="17"/>
    <x v="0"/>
    <x v="31"/>
    <x v="4"/>
    <x v="1"/>
  </r>
  <r>
    <x v="41"/>
    <x v="1"/>
    <x v="2"/>
    <x v="24"/>
    <x v="10"/>
    <x v="3"/>
    <x v="5"/>
    <x v="1"/>
    <x v="7"/>
    <x v="17"/>
    <x v="1"/>
    <x v="31"/>
    <x v="0"/>
    <x v="2"/>
  </r>
  <r>
    <x v="41"/>
    <x v="1"/>
    <x v="2"/>
    <x v="24"/>
    <x v="10"/>
    <x v="3"/>
    <x v="5"/>
    <x v="1"/>
    <x v="7"/>
    <x v="17"/>
    <x v="1"/>
    <x v="31"/>
    <x v="4"/>
    <x v="1"/>
  </r>
  <r>
    <x v="41"/>
    <x v="1"/>
    <x v="2"/>
    <x v="24"/>
    <x v="10"/>
    <x v="3"/>
    <x v="5"/>
    <x v="1"/>
    <x v="7"/>
    <x v="17"/>
    <x v="1"/>
    <x v="31"/>
    <x v="0"/>
    <x v="2"/>
  </r>
  <r>
    <x v="41"/>
    <x v="1"/>
    <x v="2"/>
    <x v="24"/>
    <x v="10"/>
    <x v="3"/>
    <x v="5"/>
    <x v="1"/>
    <x v="7"/>
    <x v="17"/>
    <x v="1"/>
    <x v="31"/>
    <x v="4"/>
    <x v="1"/>
  </r>
  <r>
    <x v="41"/>
    <x v="1"/>
    <x v="1"/>
    <x v="24"/>
    <x v="10"/>
    <x v="3"/>
    <x v="5"/>
    <x v="1"/>
    <x v="7"/>
    <x v="17"/>
    <x v="0"/>
    <x v="31"/>
    <x v="4"/>
    <x v="0"/>
  </r>
  <r>
    <x v="41"/>
    <x v="1"/>
    <x v="2"/>
    <x v="24"/>
    <x v="10"/>
    <x v="3"/>
    <x v="5"/>
    <x v="1"/>
    <x v="7"/>
    <x v="17"/>
    <x v="1"/>
    <x v="31"/>
    <x v="0"/>
    <x v="2"/>
  </r>
  <r>
    <x v="41"/>
    <x v="1"/>
    <x v="2"/>
    <x v="24"/>
    <x v="10"/>
    <x v="3"/>
    <x v="5"/>
    <x v="1"/>
    <x v="7"/>
    <x v="17"/>
    <x v="1"/>
    <x v="31"/>
    <x v="0"/>
    <x v="2"/>
  </r>
  <r>
    <x v="41"/>
    <x v="1"/>
    <x v="2"/>
    <x v="24"/>
    <x v="10"/>
    <x v="3"/>
    <x v="5"/>
    <x v="1"/>
    <x v="7"/>
    <x v="17"/>
    <x v="1"/>
    <x v="31"/>
    <x v="0"/>
    <x v="2"/>
  </r>
  <r>
    <x v="41"/>
    <x v="1"/>
    <x v="2"/>
    <x v="24"/>
    <x v="10"/>
    <x v="3"/>
    <x v="5"/>
    <x v="1"/>
    <x v="7"/>
    <x v="17"/>
    <x v="1"/>
    <x v="31"/>
    <x v="0"/>
    <x v="2"/>
  </r>
  <r>
    <x v="41"/>
    <x v="1"/>
    <x v="2"/>
    <x v="24"/>
    <x v="10"/>
    <x v="3"/>
    <x v="5"/>
    <x v="1"/>
    <x v="7"/>
    <x v="17"/>
    <x v="1"/>
    <x v="31"/>
    <x v="0"/>
    <x v="2"/>
  </r>
  <r>
    <x v="41"/>
    <x v="1"/>
    <x v="2"/>
    <x v="24"/>
    <x v="10"/>
    <x v="3"/>
    <x v="5"/>
    <x v="1"/>
    <x v="7"/>
    <x v="17"/>
    <x v="1"/>
    <x v="31"/>
    <x v="4"/>
    <x v="1"/>
  </r>
  <r>
    <x v="41"/>
    <x v="1"/>
    <x v="2"/>
    <x v="24"/>
    <x v="10"/>
    <x v="3"/>
    <x v="5"/>
    <x v="1"/>
    <x v="7"/>
    <x v="17"/>
    <x v="1"/>
    <x v="31"/>
    <x v="0"/>
    <x v="2"/>
  </r>
  <r>
    <x v="41"/>
    <x v="1"/>
    <x v="2"/>
    <x v="24"/>
    <x v="10"/>
    <x v="3"/>
    <x v="5"/>
    <x v="1"/>
    <x v="7"/>
    <x v="17"/>
    <x v="1"/>
    <x v="29"/>
    <x v="4"/>
    <x v="1"/>
  </r>
  <r>
    <x v="41"/>
    <x v="1"/>
    <x v="2"/>
    <x v="24"/>
    <x v="10"/>
    <x v="3"/>
    <x v="5"/>
    <x v="1"/>
    <x v="7"/>
    <x v="17"/>
    <x v="1"/>
    <x v="31"/>
    <x v="4"/>
    <x v="1"/>
  </r>
  <r>
    <x v="41"/>
    <x v="1"/>
    <x v="2"/>
    <x v="24"/>
    <x v="10"/>
    <x v="3"/>
    <x v="5"/>
    <x v="1"/>
    <x v="7"/>
    <x v="17"/>
    <x v="1"/>
    <x v="31"/>
    <x v="0"/>
    <x v="2"/>
  </r>
  <r>
    <x v="41"/>
    <x v="1"/>
    <x v="1"/>
    <x v="24"/>
    <x v="10"/>
    <x v="3"/>
    <x v="5"/>
    <x v="1"/>
    <x v="7"/>
    <x v="17"/>
    <x v="0"/>
    <x v="31"/>
    <x v="4"/>
    <x v="1"/>
  </r>
  <r>
    <x v="41"/>
    <x v="1"/>
    <x v="1"/>
    <x v="3"/>
    <x v="10"/>
    <x v="3"/>
    <x v="5"/>
    <x v="1"/>
    <x v="7"/>
    <x v="17"/>
    <x v="0"/>
    <x v="31"/>
    <x v="4"/>
    <x v="1"/>
  </r>
  <r>
    <x v="41"/>
    <x v="1"/>
    <x v="2"/>
    <x v="24"/>
    <x v="10"/>
    <x v="3"/>
    <x v="5"/>
    <x v="1"/>
    <x v="7"/>
    <x v="17"/>
    <x v="1"/>
    <x v="31"/>
    <x v="4"/>
    <x v="1"/>
  </r>
  <r>
    <x v="41"/>
    <x v="1"/>
    <x v="1"/>
    <x v="8"/>
    <x v="10"/>
    <x v="3"/>
    <x v="5"/>
    <x v="1"/>
    <x v="7"/>
    <x v="17"/>
    <x v="0"/>
    <x v="31"/>
    <x v="4"/>
    <x v="1"/>
  </r>
  <r>
    <x v="41"/>
    <x v="1"/>
    <x v="2"/>
    <x v="24"/>
    <x v="10"/>
    <x v="3"/>
    <x v="5"/>
    <x v="1"/>
    <x v="7"/>
    <x v="14"/>
    <x v="0"/>
    <x v="31"/>
    <x v="4"/>
    <x v="1"/>
  </r>
  <r>
    <x v="41"/>
    <x v="1"/>
    <x v="2"/>
    <x v="24"/>
    <x v="10"/>
    <x v="3"/>
    <x v="5"/>
    <x v="1"/>
    <x v="7"/>
    <x v="17"/>
    <x v="1"/>
    <x v="31"/>
    <x v="0"/>
    <x v="2"/>
  </r>
  <r>
    <x v="41"/>
    <x v="1"/>
    <x v="1"/>
    <x v="8"/>
    <x v="10"/>
    <x v="3"/>
    <x v="5"/>
    <x v="1"/>
    <x v="7"/>
    <x v="17"/>
    <x v="0"/>
    <x v="31"/>
    <x v="4"/>
    <x v="1"/>
  </r>
  <r>
    <x v="41"/>
    <x v="1"/>
    <x v="2"/>
    <x v="24"/>
    <x v="10"/>
    <x v="3"/>
    <x v="5"/>
    <x v="1"/>
    <x v="7"/>
    <x v="17"/>
    <x v="1"/>
    <x v="31"/>
    <x v="0"/>
    <x v="2"/>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0"/>
    <x v="2"/>
  </r>
  <r>
    <x v="41"/>
    <x v="1"/>
    <x v="1"/>
    <x v="24"/>
    <x v="10"/>
    <x v="3"/>
    <x v="5"/>
    <x v="1"/>
    <x v="7"/>
    <x v="17"/>
    <x v="0"/>
    <x v="31"/>
    <x v="4"/>
    <x v="1"/>
  </r>
  <r>
    <x v="41"/>
    <x v="1"/>
    <x v="2"/>
    <x v="24"/>
    <x v="10"/>
    <x v="3"/>
    <x v="5"/>
    <x v="1"/>
    <x v="7"/>
    <x v="17"/>
    <x v="1"/>
    <x v="31"/>
    <x v="4"/>
    <x v="1"/>
  </r>
  <r>
    <x v="41"/>
    <x v="1"/>
    <x v="1"/>
    <x v="11"/>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1"/>
    <x v="9"/>
    <x v="10"/>
    <x v="3"/>
    <x v="5"/>
    <x v="1"/>
    <x v="7"/>
    <x v="0"/>
    <x v="1"/>
    <x v="31"/>
    <x v="4"/>
    <x v="1"/>
  </r>
  <r>
    <x v="41"/>
    <x v="1"/>
    <x v="2"/>
    <x v="24"/>
    <x v="10"/>
    <x v="3"/>
    <x v="5"/>
    <x v="1"/>
    <x v="7"/>
    <x v="17"/>
    <x v="1"/>
    <x v="31"/>
    <x v="4"/>
    <x v="2"/>
  </r>
  <r>
    <x v="41"/>
    <x v="1"/>
    <x v="2"/>
    <x v="24"/>
    <x v="10"/>
    <x v="3"/>
    <x v="5"/>
    <x v="1"/>
    <x v="7"/>
    <x v="17"/>
    <x v="1"/>
    <x v="15"/>
    <x v="4"/>
    <x v="1"/>
  </r>
  <r>
    <x v="41"/>
    <x v="1"/>
    <x v="2"/>
    <x v="24"/>
    <x v="6"/>
    <x v="3"/>
    <x v="5"/>
    <x v="1"/>
    <x v="7"/>
    <x v="17"/>
    <x v="1"/>
    <x v="31"/>
    <x v="4"/>
    <x v="1"/>
  </r>
  <r>
    <x v="41"/>
    <x v="1"/>
    <x v="1"/>
    <x v="24"/>
    <x v="10"/>
    <x v="3"/>
    <x v="5"/>
    <x v="1"/>
    <x v="4"/>
    <x v="10"/>
    <x v="0"/>
    <x v="31"/>
    <x v="4"/>
    <x v="1"/>
  </r>
  <r>
    <x v="41"/>
    <x v="1"/>
    <x v="2"/>
    <x v="24"/>
    <x v="10"/>
    <x v="3"/>
    <x v="5"/>
    <x v="1"/>
    <x v="7"/>
    <x v="17"/>
    <x v="1"/>
    <x v="31"/>
    <x v="4"/>
    <x v="1"/>
  </r>
  <r>
    <x v="41"/>
    <x v="1"/>
    <x v="1"/>
    <x v="24"/>
    <x v="10"/>
    <x v="3"/>
    <x v="5"/>
    <x v="1"/>
    <x v="1"/>
    <x v="17"/>
    <x v="0"/>
    <x v="31"/>
    <x v="4"/>
    <x v="1"/>
  </r>
  <r>
    <x v="41"/>
    <x v="1"/>
    <x v="2"/>
    <x v="24"/>
    <x v="10"/>
    <x v="3"/>
    <x v="5"/>
    <x v="1"/>
    <x v="1"/>
    <x v="17"/>
    <x v="0"/>
    <x v="31"/>
    <x v="4"/>
    <x v="1"/>
  </r>
  <r>
    <x v="41"/>
    <x v="1"/>
    <x v="2"/>
    <x v="24"/>
    <x v="10"/>
    <x v="3"/>
    <x v="5"/>
    <x v="1"/>
    <x v="7"/>
    <x v="17"/>
    <x v="1"/>
    <x v="31"/>
    <x v="4"/>
    <x v="1"/>
  </r>
  <r>
    <x v="41"/>
    <x v="1"/>
    <x v="2"/>
    <x v="24"/>
    <x v="10"/>
    <x v="3"/>
    <x v="5"/>
    <x v="1"/>
    <x v="7"/>
    <x v="17"/>
    <x v="1"/>
    <x v="31"/>
    <x v="4"/>
    <x v="1"/>
  </r>
  <r>
    <x v="41"/>
    <x v="1"/>
    <x v="2"/>
    <x v="24"/>
    <x v="10"/>
    <x v="3"/>
    <x v="5"/>
    <x v="1"/>
    <x v="7"/>
    <x v="17"/>
    <x v="1"/>
    <x v="31"/>
    <x v="4"/>
    <x v="1"/>
  </r>
  <r>
    <x v="41"/>
    <x v="0"/>
    <x v="1"/>
    <x v="24"/>
    <x v="10"/>
    <x v="3"/>
    <x v="5"/>
    <x v="1"/>
    <x v="7"/>
    <x v="17"/>
    <x v="0"/>
    <x v="31"/>
    <x v="4"/>
    <x v="1"/>
  </r>
  <r>
    <x v="41"/>
    <x v="1"/>
    <x v="2"/>
    <x v="24"/>
    <x v="10"/>
    <x v="3"/>
    <x v="5"/>
    <x v="1"/>
    <x v="7"/>
    <x v="17"/>
    <x v="1"/>
    <x v="31"/>
    <x v="4"/>
    <x v="1"/>
  </r>
  <r>
    <x v="41"/>
    <x v="1"/>
    <x v="2"/>
    <x v="24"/>
    <x v="10"/>
    <x v="3"/>
    <x v="5"/>
    <x v="1"/>
    <x v="7"/>
    <x v="17"/>
    <x v="1"/>
    <x v="31"/>
    <x v="4"/>
    <x v="1"/>
  </r>
  <r>
    <x v="41"/>
    <x v="1"/>
    <x v="2"/>
    <x v="12"/>
    <x v="10"/>
    <x v="3"/>
    <x v="5"/>
    <x v="1"/>
    <x v="7"/>
    <x v="17"/>
    <x v="0"/>
    <x v="31"/>
    <x v="4"/>
    <x v="1"/>
  </r>
  <r>
    <x v="41"/>
    <x v="1"/>
    <x v="2"/>
    <x v="24"/>
    <x v="10"/>
    <x v="3"/>
    <x v="5"/>
    <x v="1"/>
    <x v="7"/>
    <x v="17"/>
    <x v="1"/>
    <x v="31"/>
    <x v="4"/>
    <x v="1"/>
  </r>
  <r>
    <x v="41"/>
    <x v="1"/>
    <x v="2"/>
    <x v="24"/>
    <x v="10"/>
    <x v="3"/>
    <x v="5"/>
    <x v="1"/>
    <x v="7"/>
    <x v="17"/>
    <x v="1"/>
    <x v="6"/>
    <x v="4"/>
    <x v="1"/>
  </r>
  <r>
    <x v="41"/>
    <x v="1"/>
    <x v="1"/>
    <x v="24"/>
    <x v="10"/>
    <x v="3"/>
    <x v="5"/>
    <x v="1"/>
    <x v="7"/>
    <x v="17"/>
    <x v="0"/>
    <x v="31"/>
    <x v="4"/>
    <x v="1"/>
  </r>
  <r>
    <x v="41"/>
    <x v="1"/>
    <x v="2"/>
    <x v="24"/>
    <x v="10"/>
    <x v="3"/>
    <x v="5"/>
    <x v="1"/>
    <x v="7"/>
    <x v="17"/>
    <x v="1"/>
    <x v="6"/>
    <x v="4"/>
    <x v="1"/>
  </r>
  <r>
    <x v="41"/>
    <x v="1"/>
    <x v="1"/>
    <x v="24"/>
    <x v="10"/>
    <x v="3"/>
    <x v="2"/>
    <x v="1"/>
    <x v="7"/>
    <x v="17"/>
    <x v="0"/>
    <x v="31"/>
    <x v="4"/>
    <x v="0"/>
  </r>
  <r>
    <x v="41"/>
    <x v="1"/>
    <x v="2"/>
    <x v="24"/>
    <x v="10"/>
    <x v="3"/>
    <x v="5"/>
    <x v="1"/>
    <x v="7"/>
    <x v="17"/>
    <x v="1"/>
    <x v="31"/>
    <x v="4"/>
    <x v="1"/>
  </r>
  <r>
    <x v="41"/>
    <x v="1"/>
    <x v="2"/>
    <x v="24"/>
    <x v="10"/>
    <x v="3"/>
    <x v="5"/>
    <x v="1"/>
    <x v="1"/>
    <x v="17"/>
    <x v="1"/>
    <x v="31"/>
    <x v="4"/>
    <x v="1"/>
  </r>
  <r>
    <x v="41"/>
    <x v="1"/>
    <x v="2"/>
    <x v="24"/>
    <x v="10"/>
    <x v="3"/>
    <x v="5"/>
    <x v="1"/>
    <x v="7"/>
    <x v="17"/>
    <x v="1"/>
    <x v="31"/>
    <x v="4"/>
    <x v="1"/>
  </r>
  <r>
    <x v="41"/>
    <x v="1"/>
    <x v="2"/>
    <x v="24"/>
    <x v="10"/>
    <x v="3"/>
    <x v="5"/>
    <x v="1"/>
    <x v="7"/>
    <x v="17"/>
    <x v="1"/>
    <x v="31"/>
    <x v="0"/>
    <x v="2"/>
  </r>
  <r>
    <x v="41"/>
    <x v="1"/>
    <x v="2"/>
    <x v="24"/>
    <x v="10"/>
    <x v="3"/>
    <x v="5"/>
    <x v="1"/>
    <x v="7"/>
    <x v="17"/>
    <x v="1"/>
    <x v="31"/>
    <x v="4"/>
    <x v="1"/>
  </r>
  <r>
    <x v="41"/>
    <x v="1"/>
    <x v="2"/>
    <x v="24"/>
    <x v="10"/>
    <x v="3"/>
    <x v="5"/>
    <x v="1"/>
    <x v="7"/>
    <x v="17"/>
    <x v="1"/>
    <x v="31"/>
    <x v="0"/>
    <x v="2"/>
  </r>
  <r>
    <x v="41"/>
    <x v="1"/>
    <x v="1"/>
    <x v="3"/>
    <x v="10"/>
    <x v="3"/>
    <x v="5"/>
    <x v="1"/>
    <x v="7"/>
    <x v="17"/>
    <x v="0"/>
    <x v="31"/>
    <x v="4"/>
    <x v="1"/>
  </r>
  <r>
    <x v="41"/>
    <x v="1"/>
    <x v="2"/>
    <x v="24"/>
    <x v="7"/>
    <x v="3"/>
    <x v="5"/>
    <x v="1"/>
    <x v="7"/>
    <x v="17"/>
    <x v="0"/>
    <x v="31"/>
    <x v="4"/>
    <x v="1"/>
  </r>
  <r>
    <x v="41"/>
    <x v="1"/>
    <x v="2"/>
    <x v="24"/>
    <x v="10"/>
    <x v="3"/>
    <x v="5"/>
    <x v="1"/>
    <x v="7"/>
    <x v="17"/>
    <x v="1"/>
    <x v="31"/>
    <x v="4"/>
    <x v="1"/>
  </r>
  <r>
    <x v="41"/>
    <x v="1"/>
    <x v="2"/>
    <x v="6"/>
    <x v="10"/>
    <x v="3"/>
    <x v="5"/>
    <x v="1"/>
    <x v="7"/>
    <x v="6"/>
    <x v="0"/>
    <x v="31"/>
    <x v="4"/>
    <x v="1"/>
  </r>
  <r>
    <x v="41"/>
    <x v="1"/>
    <x v="2"/>
    <x v="24"/>
    <x v="10"/>
    <x v="3"/>
    <x v="5"/>
    <x v="1"/>
    <x v="7"/>
    <x v="17"/>
    <x v="1"/>
    <x v="4"/>
    <x v="4"/>
    <x v="1"/>
  </r>
  <r>
    <x v="41"/>
    <x v="1"/>
    <x v="2"/>
    <x v="24"/>
    <x v="10"/>
    <x v="3"/>
    <x v="5"/>
    <x v="1"/>
    <x v="7"/>
    <x v="17"/>
    <x v="1"/>
    <x v="31"/>
    <x v="4"/>
    <x v="1"/>
  </r>
  <r>
    <x v="41"/>
    <x v="1"/>
    <x v="2"/>
    <x v="24"/>
    <x v="10"/>
    <x v="3"/>
    <x v="5"/>
    <x v="1"/>
    <x v="7"/>
    <x v="17"/>
    <x v="0"/>
    <x v="31"/>
    <x v="4"/>
    <x v="1"/>
  </r>
  <r>
    <x v="41"/>
    <x v="1"/>
    <x v="1"/>
    <x v="19"/>
    <x v="10"/>
    <x v="3"/>
    <x v="5"/>
    <x v="1"/>
    <x v="7"/>
    <x v="17"/>
    <x v="0"/>
    <x v="31"/>
    <x v="4"/>
    <x v="1"/>
  </r>
  <r>
    <x v="41"/>
    <x v="1"/>
    <x v="2"/>
    <x v="24"/>
    <x v="10"/>
    <x v="3"/>
    <x v="5"/>
    <x v="1"/>
    <x v="7"/>
    <x v="17"/>
    <x v="1"/>
    <x v="31"/>
    <x v="8"/>
    <x v="3"/>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0"/>
    <x v="24"/>
    <x v="10"/>
    <x v="3"/>
    <x v="5"/>
    <x v="1"/>
    <x v="7"/>
    <x v="17"/>
    <x v="0"/>
    <x v="31"/>
    <x v="4"/>
    <x v="1"/>
  </r>
  <r>
    <x v="41"/>
    <x v="1"/>
    <x v="2"/>
    <x v="3"/>
    <x v="10"/>
    <x v="3"/>
    <x v="5"/>
    <x v="1"/>
    <x v="7"/>
    <x v="17"/>
    <x v="0"/>
    <x v="31"/>
    <x v="4"/>
    <x v="1"/>
  </r>
  <r>
    <x v="41"/>
    <x v="1"/>
    <x v="2"/>
    <x v="24"/>
    <x v="3"/>
    <x v="3"/>
    <x v="5"/>
    <x v="1"/>
    <x v="7"/>
    <x v="17"/>
    <x v="0"/>
    <x v="31"/>
    <x v="4"/>
    <x v="1"/>
  </r>
  <r>
    <x v="41"/>
    <x v="1"/>
    <x v="2"/>
    <x v="24"/>
    <x v="10"/>
    <x v="3"/>
    <x v="5"/>
    <x v="1"/>
    <x v="7"/>
    <x v="17"/>
    <x v="1"/>
    <x v="31"/>
    <x v="4"/>
    <x v="1"/>
  </r>
  <r>
    <x v="41"/>
    <x v="1"/>
    <x v="2"/>
    <x v="24"/>
    <x v="10"/>
    <x v="3"/>
    <x v="5"/>
    <x v="1"/>
    <x v="7"/>
    <x v="17"/>
    <x v="1"/>
    <x v="13"/>
    <x v="4"/>
    <x v="1"/>
  </r>
  <r>
    <x v="41"/>
    <x v="1"/>
    <x v="2"/>
    <x v="24"/>
    <x v="10"/>
    <x v="3"/>
    <x v="5"/>
    <x v="1"/>
    <x v="7"/>
    <x v="17"/>
    <x v="1"/>
    <x v="28"/>
    <x v="4"/>
    <x v="1"/>
  </r>
  <r>
    <x v="41"/>
    <x v="1"/>
    <x v="2"/>
    <x v="24"/>
    <x v="10"/>
    <x v="3"/>
    <x v="5"/>
    <x v="1"/>
    <x v="7"/>
    <x v="17"/>
    <x v="1"/>
    <x v="13"/>
    <x v="4"/>
    <x v="1"/>
  </r>
  <r>
    <x v="41"/>
    <x v="1"/>
    <x v="2"/>
    <x v="24"/>
    <x v="6"/>
    <x v="3"/>
    <x v="5"/>
    <x v="1"/>
    <x v="7"/>
    <x v="17"/>
    <x v="1"/>
    <x v="31"/>
    <x v="4"/>
    <x v="1"/>
  </r>
  <r>
    <x v="41"/>
    <x v="1"/>
    <x v="2"/>
    <x v="24"/>
    <x v="10"/>
    <x v="3"/>
    <x v="5"/>
    <x v="1"/>
    <x v="7"/>
    <x v="17"/>
    <x v="1"/>
    <x v="31"/>
    <x v="4"/>
    <x v="1"/>
  </r>
  <r>
    <x v="41"/>
    <x v="1"/>
    <x v="2"/>
    <x v="24"/>
    <x v="10"/>
    <x v="3"/>
    <x v="5"/>
    <x v="1"/>
    <x v="7"/>
    <x v="17"/>
    <x v="1"/>
    <x v="31"/>
    <x v="4"/>
    <x v="1"/>
  </r>
  <r>
    <x v="41"/>
    <x v="1"/>
    <x v="2"/>
    <x v="3"/>
    <x v="10"/>
    <x v="3"/>
    <x v="5"/>
    <x v="1"/>
    <x v="7"/>
    <x v="17"/>
    <x v="0"/>
    <x v="31"/>
    <x v="4"/>
    <x v="1"/>
  </r>
  <r>
    <x v="41"/>
    <x v="1"/>
    <x v="2"/>
    <x v="24"/>
    <x v="10"/>
    <x v="3"/>
    <x v="5"/>
    <x v="1"/>
    <x v="7"/>
    <x v="17"/>
    <x v="1"/>
    <x v="31"/>
    <x v="4"/>
    <x v="1"/>
  </r>
  <r>
    <x v="41"/>
    <x v="1"/>
    <x v="2"/>
    <x v="24"/>
    <x v="1"/>
    <x v="3"/>
    <x v="5"/>
    <x v="1"/>
    <x v="7"/>
    <x v="17"/>
    <x v="1"/>
    <x v="31"/>
    <x v="4"/>
    <x v="1"/>
  </r>
  <r>
    <x v="41"/>
    <x v="1"/>
    <x v="2"/>
    <x v="24"/>
    <x v="10"/>
    <x v="3"/>
    <x v="5"/>
    <x v="1"/>
    <x v="7"/>
    <x v="17"/>
    <x v="1"/>
    <x v="31"/>
    <x v="4"/>
    <x v="1"/>
  </r>
  <r>
    <x v="41"/>
    <x v="1"/>
    <x v="2"/>
    <x v="24"/>
    <x v="5"/>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1"/>
    <x v="24"/>
    <x v="6"/>
    <x v="3"/>
    <x v="5"/>
    <x v="1"/>
    <x v="7"/>
    <x v="17"/>
    <x v="0"/>
    <x v="31"/>
    <x v="4"/>
    <x v="1"/>
  </r>
  <r>
    <x v="41"/>
    <x v="1"/>
    <x v="1"/>
    <x v="24"/>
    <x v="4"/>
    <x v="3"/>
    <x v="5"/>
    <x v="1"/>
    <x v="7"/>
    <x v="17"/>
    <x v="0"/>
    <x v="31"/>
    <x v="4"/>
    <x v="1"/>
  </r>
  <r>
    <x v="41"/>
    <x v="1"/>
    <x v="2"/>
    <x v="24"/>
    <x v="10"/>
    <x v="3"/>
    <x v="5"/>
    <x v="1"/>
    <x v="6"/>
    <x v="16"/>
    <x v="0"/>
    <x v="31"/>
    <x v="4"/>
    <x v="1"/>
  </r>
  <r>
    <x v="41"/>
    <x v="1"/>
    <x v="1"/>
    <x v="24"/>
    <x v="10"/>
    <x v="3"/>
    <x v="0"/>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2"/>
    <x v="24"/>
    <x v="10"/>
    <x v="3"/>
    <x v="5"/>
    <x v="1"/>
    <x v="7"/>
    <x v="17"/>
    <x v="1"/>
    <x v="31"/>
    <x v="4"/>
    <x v="1"/>
  </r>
  <r>
    <x v="41"/>
    <x v="0"/>
    <x v="1"/>
    <x v="2"/>
    <x v="10"/>
    <x v="3"/>
    <x v="5"/>
    <x v="1"/>
    <x v="7"/>
    <x v="17"/>
    <x v="0"/>
    <x v="31"/>
    <x v="4"/>
    <x v="1"/>
  </r>
  <r>
    <x v="41"/>
    <x v="1"/>
    <x v="1"/>
    <x v="24"/>
    <x v="10"/>
    <x v="3"/>
    <x v="5"/>
    <x v="1"/>
    <x v="7"/>
    <x v="17"/>
    <x v="0"/>
    <x v="31"/>
    <x v="4"/>
    <x v="1"/>
  </r>
  <r>
    <x v="41"/>
    <x v="1"/>
    <x v="1"/>
    <x v="24"/>
    <x v="10"/>
    <x v="3"/>
    <x v="5"/>
    <x v="1"/>
    <x v="7"/>
    <x v="17"/>
    <x v="0"/>
    <x v="31"/>
    <x v="4"/>
    <x v="1"/>
  </r>
  <r>
    <x v="41"/>
    <x v="1"/>
    <x v="2"/>
    <x v="24"/>
    <x v="10"/>
    <x v="3"/>
    <x v="5"/>
    <x v="1"/>
    <x v="7"/>
    <x v="17"/>
    <x v="1"/>
    <x v="31"/>
    <x v="4"/>
    <x v="1"/>
  </r>
  <r>
    <x v="41"/>
    <x v="1"/>
    <x v="2"/>
    <x v="24"/>
    <x v="10"/>
    <x v="3"/>
    <x v="5"/>
    <x v="1"/>
    <x v="7"/>
    <x v="17"/>
    <x v="1"/>
    <x v="31"/>
    <x v="4"/>
    <x v="1"/>
  </r>
  <r>
    <x v="41"/>
    <x v="1"/>
    <x v="2"/>
    <x v="24"/>
    <x v="10"/>
    <x v="3"/>
    <x v="5"/>
    <x v="1"/>
    <x v="7"/>
    <x v="17"/>
    <x v="1"/>
    <x v="1"/>
    <x v="4"/>
    <x v="1"/>
  </r>
  <r>
    <x v="41"/>
    <x v="1"/>
    <x v="2"/>
    <x v="24"/>
    <x v="10"/>
    <x v="3"/>
    <x v="5"/>
    <x v="1"/>
    <x v="7"/>
    <x v="17"/>
    <x v="1"/>
    <x v="31"/>
    <x v="4"/>
    <x v="1"/>
  </r>
  <r>
    <x v="41"/>
    <x v="1"/>
    <x v="2"/>
    <x v="24"/>
    <x v="10"/>
    <x v="3"/>
    <x v="5"/>
    <x v="1"/>
    <x v="7"/>
    <x v="17"/>
    <x v="1"/>
    <x v="31"/>
    <x v="4"/>
    <x v="1"/>
  </r>
  <r>
    <x v="41"/>
    <x v="1"/>
    <x v="2"/>
    <x v="24"/>
    <x v="10"/>
    <x v="3"/>
    <x v="5"/>
    <x v="1"/>
    <x v="7"/>
    <x v="17"/>
    <x v="1"/>
    <x v="26"/>
    <x v="4"/>
    <x v="1"/>
  </r>
  <r>
    <x v="41"/>
    <x v="1"/>
    <x v="2"/>
    <x v="24"/>
    <x v="10"/>
    <x v="3"/>
    <x v="5"/>
    <x v="1"/>
    <x v="7"/>
    <x v="17"/>
    <x v="1"/>
    <x v="11"/>
    <x v="4"/>
    <x v="1"/>
  </r>
  <r>
    <x v="41"/>
    <x v="1"/>
    <x v="2"/>
    <x v="24"/>
    <x v="10"/>
    <x v="3"/>
    <x v="5"/>
    <x v="1"/>
    <x v="7"/>
    <x v="17"/>
    <x v="1"/>
    <x v="21"/>
    <x v="4"/>
    <x v="1"/>
  </r>
  <r>
    <x v="41"/>
    <x v="1"/>
    <x v="2"/>
    <x v="24"/>
    <x v="10"/>
    <x v="3"/>
    <x v="5"/>
    <x v="1"/>
    <x v="7"/>
    <x v="17"/>
    <x v="1"/>
    <x v="31"/>
    <x v="4"/>
    <x v="1"/>
  </r>
  <r>
    <x v="41"/>
    <x v="1"/>
    <x v="2"/>
    <x v="24"/>
    <x v="10"/>
    <x v="3"/>
    <x v="5"/>
    <x v="1"/>
    <x v="1"/>
    <x v="17"/>
    <x v="0"/>
    <x v="31"/>
    <x v="4"/>
    <x v="1"/>
  </r>
  <r>
    <x v="41"/>
    <x v="1"/>
    <x v="2"/>
    <x v="24"/>
    <x v="10"/>
    <x v="3"/>
    <x v="5"/>
    <x v="1"/>
    <x v="7"/>
    <x v="17"/>
    <x v="1"/>
    <x v="2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2"/>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3"/>
    <x v="10"/>
    <x v="3"/>
    <x v="5"/>
    <x v="1"/>
    <x v="7"/>
    <x v="17"/>
    <x v="0"/>
    <x v="31"/>
    <x v="4"/>
    <x v="1"/>
  </r>
  <r>
    <x v="41"/>
    <x v="1"/>
    <x v="2"/>
    <x v="24"/>
    <x v="10"/>
    <x v="3"/>
    <x v="5"/>
    <x v="1"/>
    <x v="7"/>
    <x v="17"/>
    <x v="1"/>
    <x v="17"/>
    <x v="4"/>
    <x v="1"/>
  </r>
  <r>
    <x v="41"/>
    <x v="1"/>
    <x v="2"/>
    <x v="24"/>
    <x v="10"/>
    <x v="3"/>
    <x v="5"/>
    <x v="1"/>
    <x v="7"/>
    <x v="17"/>
    <x v="1"/>
    <x v="31"/>
    <x v="4"/>
    <x v="1"/>
  </r>
  <r>
    <x v="41"/>
    <x v="1"/>
    <x v="2"/>
    <x v="24"/>
    <x v="10"/>
    <x v="3"/>
    <x v="5"/>
    <x v="1"/>
    <x v="7"/>
    <x v="17"/>
    <x v="1"/>
    <x v="20"/>
    <x v="4"/>
    <x v="1"/>
  </r>
  <r>
    <x v="41"/>
    <x v="1"/>
    <x v="1"/>
    <x v="24"/>
    <x v="10"/>
    <x v="3"/>
    <x v="5"/>
    <x v="1"/>
    <x v="7"/>
    <x v="17"/>
    <x v="0"/>
    <x v="31"/>
    <x v="4"/>
    <x v="1"/>
  </r>
  <r>
    <x v="41"/>
    <x v="1"/>
    <x v="1"/>
    <x v="24"/>
    <x v="10"/>
    <x v="3"/>
    <x v="5"/>
    <x v="1"/>
    <x v="7"/>
    <x v="17"/>
    <x v="0"/>
    <x v="31"/>
    <x v="4"/>
    <x v="1"/>
  </r>
  <r>
    <x v="41"/>
    <x v="1"/>
    <x v="1"/>
    <x v="24"/>
    <x v="10"/>
    <x v="3"/>
    <x v="5"/>
    <x v="1"/>
    <x v="7"/>
    <x v="17"/>
    <x v="0"/>
    <x v="31"/>
    <x v="4"/>
    <x v="1"/>
  </r>
  <r>
    <x v="41"/>
    <x v="1"/>
    <x v="2"/>
    <x v="24"/>
    <x v="10"/>
    <x v="3"/>
    <x v="5"/>
    <x v="1"/>
    <x v="7"/>
    <x v="17"/>
    <x v="1"/>
    <x v="31"/>
    <x v="4"/>
    <x v="1"/>
  </r>
  <r>
    <x v="41"/>
    <x v="1"/>
    <x v="2"/>
    <x v="24"/>
    <x v="10"/>
    <x v="3"/>
    <x v="5"/>
    <x v="1"/>
    <x v="7"/>
    <x v="17"/>
    <x v="1"/>
    <x v="24"/>
    <x v="4"/>
    <x v="1"/>
  </r>
  <r>
    <x v="41"/>
    <x v="1"/>
    <x v="2"/>
    <x v="24"/>
    <x v="10"/>
    <x v="3"/>
    <x v="5"/>
    <x v="1"/>
    <x v="7"/>
    <x v="17"/>
    <x v="1"/>
    <x v="11"/>
    <x v="4"/>
    <x v="1"/>
  </r>
  <r>
    <x v="41"/>
    <x v="1"/>
    <x v="2"/>
    <x v="24"/>
    <x v="10"/>
    <x v="3"/>
    <x v="5"/>
    <x v="1"/>
    <x v="7"/>
    <x v="17"/>
    <x v="1"/>
    <x v="31"/>
    <x v="4"/>
    <x v="1"/>
  </r>
  <r>
    <x v="41"/>
    <x v="1"/>
    <x v="2"/>
    <x v="24"/>
    <x v="10"/>
    <x v="3"/>
    <x v="5"/>
    <x v="1"/>
    <x v="7"/>
    <x v="17"/>
    <x v="1"/>
    <x v="31"/>
    <x v="4"/>
    <x v="1"/>
  </r>
  <r>
    <x v="41"/>
    <x v="1"/>
    <x v="2"/>
    <x v="24"/>
    <x v="10"/>
    <x v="3"/>
    <x v="5"/>
    <x v="1"/>
    <x v="7"/>
    <x v="17"/>
    <x v="1"/>
    <x v="14"/>
    <x v="4"/>
    <x v="1"/>
  </r>
  <r>
    <x v="41"/>
    <x v="1"/>
    <x v="2"/>
    <x v="24"/>
    <x v="10"/>
    <x v="3"/>
    <x v="5"/>
    <x v="1"/>
    <x v="7"/>
    <x v="17"/>
    <x v="1"/>
    <x v="31"/>
    <x v="4"/>
    <x v="1"/>
  </r>
  <r>
    <x v="41"/>
    <x v="1"/>
    <x v="2"/>
    <x v="24"/>
    <x v="10"/>
    <x v="3"/>
    <x v="5"/>
    <x v="1"/>
    <x v="7"/>
    <x v="17"/>
    <x v="1"/>
    <x v="31"/>
    <x v="4"/>
    <x v="1"/>
  </r>
  <r>
    <x v="41"/>
    <x v="1"/>
    <x v="2"/>
    <x v="24"/>
    <x v="10"/>
    <x v="3"/>
    <x v="5"/>
    <x v="1"/>
    <x v="7"/>
    <x v="17"/>
    <x v="1"/>
    <x v="31"/>
    <x v="4"/>
    <x v="1"/>
  </r>
  <r>
    <x v="41"/>
    <x v="1"/>
    <x v="2"/>
    <x v="24"/>
    <x v="5"/>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26"/>
    <x v="4"/>
    <x v="1"/>
  </r>
  <r>
    <x v="41"/>
    <x v="1"/>
    <x v="1"/>
    <x v="24"/>
    <x v="8"/>
    <x v="3"/>
    <x v="5"/>
    <x v="1"/>
    <x v="7"/>
    <x v="17"/>
    <x v="0"/>
    <x v="31"/>
    <x v="4"/>
    <x v="1"/>
  </r>
  <r>
    <x v="41"/>
    <x v="1"/>
    <x v="2"/>
    <x v="24"/>
    <x v="10"/>
    <x v="3"/>
    <x v="5"/>
    <x v="1"/>
    <x v="7"/>
    <x v="17"/>
    <x v="1"/>
    <x v="5"/>
    <x v="4"/>
    <x v="1"/>
  </r>
  <r>
    <x v="41"/>
    <x v="1"/>
    <x v="2"/>
    <x v="24"/>
    <x v="7"/>
    <x v="3"/>
    <x v="5"/>
    <x v="1"/>
    <x v="7"/>
    <x v="17"/>
    <x v="0"/>
    <x v="31"/>
    <x v="4"/>
    <x v="1"/>
  </r>
  <r>
    <x v="41"/>
    <x v="1"/>
    <x v="2"/>
    <x v="24"/>
    <x v="10"/>
    <x v="3"/>
    <x v="5"/>
    <x v="1"/>
    <x v="7"/>
    <x v="17"/>
    <x v="1"/>
    <x v="31"/>
    <x v="4"/>
    <x v="1"/>
  </r>
  <r>
    <x v="41"/>
    <x v="1"/>
    <x v="1"/>
    <x v="24"/>
    <x v="10"/>
    <x v="3"/>
    <x v="5"/>
    <x v="1"/>
    <x v="7"/>
    <x v="17"/>
    <x v="0"/>
    <x v="31"/>
    <x v="4"/>
    <x v="1"/>
  </r>
  <r>
    <x v="41"/>
    <x v="1"/>
    <x v="2"/>
    <x v="24"/>
    <x v="10"/>
    <x v="3"/>
    <x v="5"/>
    <x v="1"/>
    <x v="7"/>
    <x v="17"/>
    <x v="1"/>
    <x v="31"/>
    <x v="8"/>
    <x v="3"/>
  </r>
  <r>
    <x v="41"/>
    <x v="1"/>
    <x v="1"/>
    <x v="3"/>
    <x v="10"/>
    <x v="3"/>
    <x v="5"/>
    <x v="1"/>
    <x v="7"/>
    <x v="17"/>
    <x v="1"/>
    <x v="31"/>
    <x v="4"/>
    <x v="1"/>
  </r>
  <r>
    <x v="41"/>
    <x v="1"/>
    <x v="2"/>
    <x v="24"/>
    <x v="10"/>
    <x v="3"/>
    <x v="5"/>
    <x v="1"/>
    <x v="7"/>
    <x v="17"/>
    <x v="1"/>
    <x v="2"/>
    <x v="4"/>
    <x v="1"/>
  </r>
  <r>
    <x v="41"/>
    <x v="1"/>
    <x v="2"/>
    <x v="24"/>
    <x v="10"/>
    <x v="3"/>
    <x v="5"/>
    <x v="1"/>
    <x v="7"/>
    <x v="17"/>
    <x v="1"/>
    <x v="31"/>
    <x v="4"/>
    <x v="1"/>
  </r>
  <r>
    <x v="41"/>
    <x v="1"/>
    <x v="2"/>
    <x v="24"/>
    <x v="10"/>
    <x v="3"/>
    <x v="5"/>
    <x v="1"/>
    <x v="7"/>
    <x v="17"/>
    <x v="1"/>
    <x v="31"/>
    <x v="4"/>
    <x v="1"/>
  </r>
  <r>
    <x v="41"/>
    <x v="1"/>
    <x v="2"/>
    <x v="24"/>
    <x v="10"/>
    <x v="3"/>
    <x v="5"/>
    <x v="1"/>
    <x v="7"/>
    <x v="17"/>
    <x v="1"/>
    <x v="22"/>
    <x v="4"/>
    <x v="1"/>
  </r>
  <r>
    <x v="41"/>
    <x v="1"/>
    <x v="2"/>
    <x v="24"/>
    <x v="10"/>
    <x v="3"/>
    <x v="5"/>
    <x v="1"/>
    <x v="7"/>
    <x v="17"/>
    <x v="1"/>
    <x v="31"/>
    <x v="4"/>
    <x v="1"/>
  </r>
  <r>
    <x v="41"/>
    <x v="1"/>
    <x v="2"/>
    <x v="24"/>
    <x v="10"/>
    <x v="3"/>
    <x v="5"/>
    <x v="1"/>
    <x v="7"/>
    <x v="17"/>
    <x v="1"/>
    <x v="31"/>
    <x v="4"/>
    <x v="1"/>
  </r>
  <r>
    <x v="41"/>
    <x v="1"/>
    <x v="2"/>
    <x v="24"/>
    <x v="10"/>
    <x v="3"/>
    <x v="5"/>
    <x v="1"/>
    <x v="7"/>
    <x v="17"/>
    <x v="1"/>
    <x v="0"/>
    <x v="4"/>
    <x v="1"/>
  </r>
  <r>
    <x v="41"/>
    <x v="1"/>
    <x v="2"/>
    <x v="24"/>
    <x v="10"/>
    <x v="3"/>
    <x v="5"/>
    <x v="1"/>
    <x v="7"/>
    <x v="17"/>
    <x v="1"/>
    <x v="31"/>
    <x v="4"/>
    <x v="1"/>
  </r>
  <r>
    <x v="41"/>
    <x v="1"/>
    <x v="2"/>
    <x v="24"/>
    <x v="10"/>
    <x v="3"/>
    <x v="5"/>
    <x v="1"/>
    <x v="7"/>
    <x v="17"/>
    <x v="1"/>
    <x v="31"/>
    <x v="4"/>
    <x v="1"/>
  </r>
  <r>
    <x v="41"/>
    <x v="1"/>
    <x v="2"/>
    <x v="24"/>
    <x v="10"/>
    <x v="3"/>
    <x v="5"/>
    <x v="1"/>
    <x v="7"/>
    <x v="17"/>
    <x v="1"/>
    <x v="23"/>
    <x v="4"/>
    <x v="1"/>
  </r>
  <r>
    <x v="41"/>
    <x v="1"/>
    <x v="2"/>
    <x v="3"/>
    <x v="10"/>
    <x v="3"/>
    <x v="5"/>
    <x v="1"/>
    <x v="7"/>
    <x v="17"/>
    <x v="0"/>
    <x v="31"/>
    <x v="4"/>
    <x v="1"/>
  </r>
  <r>
    <x v="41"/>
    <x v="1"/>
    <x v="1"/>
    <x v="24"/>
    <x v="10"/>
    <x v="3"/>
    <x v="5"/>
    <x v="1"/>
    <x v="7"/>
    <x v="17"/>
    <x v="0"/>
    <x v="31"/>
    <x v="4"/>
    <x v="1"/>
  </r>
  <r>
    <x v="41"/>
    <x v="1"/>
    <x v="1"/>
    <x v="24"/>
    <x v="10"/>
    <x v="3"/>
    <x v="5"/>
    <x v="1"/>
    <x v="7"/>
    <x v="17"/>
    <x v="1"/>
    <x v="31"/>
    <x v="4"/>
    <x v="1"/>
  </r>
  <r>
    <x v="41"/>
    <x v="1"/>
    <x v="2"/>
    <x v="24"/>
    <x v="10"/>
    <x v="3"/>
    <x v="5"/>
    <x v="1"/>
    <x v="7"/>
    <x v="17"/>
    <x v="1"/>
    <x v="31"/>
    <x v="4"/>
    <x v="1"/>
  </r>
  <r>
    <x v="41"/>
    <x v="1"/>
    <x v="1"/>
    <x v="24"/>
    <x v="1"/>
    <x v="3"/>
    <x v="5"/>
    <x v="1"/>
    <x v="7"/>
    <x v="17"/>
    <x v="0"/>
    <x v="31"/>
    <x v="4"/>
    <x v="1"/>
  </r>
  <r>
    <x v="41"/>
    <x v="1"/>
    <x v="1"/>
    <x v="3"/>
    <x v="10"/>
    <x v="3"/>
    <x v="5"/>
    <x v="1"/>
    <x v="7"/>
    <x v="17"/>
    <x v="0"/>
    <x v="31"/>
    <x v="4"/>
    <x v="1"/>
  </r>
  <r>
    <x v="41"/>
    <x v="1"/>
    <x v="2"/>
    <x v="24"/>
    <x v="10"/>
    <x v="3"/>
    <x v="5"/>
    <x v="1"/>
    <x v="7"/>
    <x v="17"/>
    <x v="1"/>
    <x v="31"/>
    <x v="4"/>
    <x v="1"/>
  </r>
  <r>
    <x v="41"/>
    <x v="1"/>
    <x v="2"/>
    <x v="24"/>
    <x v="10"/>
    <x v="3"/>
    <x v="1"/>
    <x v="1"/>
    <x v="7"/>
    <x v="17"/>
    <x v="0"/>
    <x v="31"/>
    <x v="4"/>
    <x v="1"/>
  </r>
  <r>
    <x v="41"/>
    <x v="0"/>
    <x v="1"/>
    <x v="24"/>
    <x v="10"/>
    <x v="3"/>
    <x v="5"/>
    <x v="1"/>
    <x v="7"/>
    <x v="17"/>
    <x v="0"/>
    <x v="31"/>
    <x v="4"/>
    <x v="1"/>
  </r>
  <r>
    <x v="41"/>
    <x v="1"/>
    <x v="2"/>
    <x v="24"/>
    <x v="6"/>
    <x v="3"/>
    <x v="5"/>
    <x v="1"/>
    <x v="7"/>
    <x v="17"/>
    <x v="0"/>
    <x v="31"/>
    <x v="4"/>
    <x v="1"/>
  </r>
  <r>
    <x v="41"/>
    <x v="1"/>
    <x v="1"/>
    <x v="24"/>
    <x v="10"/>
    <x v="3"/>
    <x v="5"/>
    <x v="1"/>
    <x v="7"/>
    <x v="17"/>
    <x v="0"/>
    <x v="31"/>
    <x v="4"/>
    <x v="1"/>
  </r>
  <r>
    <x v="41"/>
    <x v="1"/>
    <x v="2"/>
    <x v="24"/>
    <x v="6"/>
    <x v="3"/>
    <x v="5"/>
    <x v="1"/>
    <x v="7"/>
    <x v="17"/>
    <x v="0"/>
    <x v="31"/>
    <x v="4"/>
    <x v="1"/>
  </r>
  <r>
    <x v="41"/>
    <x v="1"/>
    <x v="1"/>
    <x v="24"/>
    <x v="10"/>
    <x v="3"/>
    <x v="5"/>
    <x v="1"/>
    <x v="7"/>
    <x v="17"/>
    <x v="0"/>
    <x v="31"/>
    <x v="4"/>
    <x v="1"/>
  </r>
  <r>
    <x v="41"/>
    <x v="1"/>
    <x v="2"/>
    <x v="24"/>
    <x v="10"/>
    <x v="3"/>
    <x v="5"/>
    <x v="1"/>
    <x v="7"/>
    <x v="17"/>
    <x v="1"/>
    <x v="31"/>
    <x v="4"/>
    <x v="1"/>
  </r>
  <r>
    <x v="41"/>
    <x v="1"/>
    <x v="2"/>
    <x v="24"/>
    <x v="6"/>
    <x v="3"/>
    <x v="5"/>
    <x v="1"/>
    <x v="1"/>
    <x v="7"/>
    <x v="0"/>
    <x v="31"/>
    <x v="4"/>
    <x v="1"/>
  </r>
  <r>
    <x v="41"/>
    <x v="1"/>
    <x v="2"/>
    <x v="24"/>
    <x v="10"/>
    <x v="3"/>
    <x v="5"/>
    <x v="1"/>
    <x v="7"/>
    <x v="17"/>
    <x v="1"/>
    <x v="31"/>
    <x v="4"/>
    <x v="1"/>
  </r>
  <r>
    <x v="41"/>
    <x v="1"/>
    <x v="1"/>
    <x v="24"/>
    <x v="10"/>
    <x v="3"/>
    <x v="5"/>
    <x v="1"/>
    <x v="7"/>
    <x v="17"/>
    <x v="0"/>
    <x v="31"/>
    <x v="4"/>
    <x v="1"/>
  </r>
  <r>
    <x v="41"/>
    <x v="1"/>
    <x v="2"/>
    <x v="24"/>
    <x v="10"/>
    <x v="3"/>
    <x v="5"/>
    <x v="1"/>
    <x v="7"/>
    <x v="17"/>
    <x v="1"/>
    <x v="30"/>
    <x v="4"/>
    <x v="1"/>
  </r>
  <r>
    <x v="41"/>
    <x v="1"/>
    <x v="2"/>
    <x v="24"/>
    <x v="6"/>
    <x v="3"/>
    <x v="5"/>
    <x v="1"/>
    <x v="7"/>
    <x v="17"/>
    <x v="0"/>
    <x v="31"/>
    <x v="4"/>
    <x v="1"/>
  </r>
  <r>
    <x v="41"/>
    <x v="1"/>
    <x v="2"/>
    <x v="24"/>
    <x v="10"/>
    <x v="3"/>
    <x v="5"/>
    <x v="1"/>
    <x v="7"/>
    <x v="17"/>
    <x v="1"/>
    <x v="9"/>
    <x v="4"/>
    <x v="1"/>
  </r>
  <r>
    <x v="41"/>
    <x v="1"/>
    <x v="2"/>
    <x v="1"/>
    <x v="10"/>
    <x v="3"/>
    <x v="5"/>
    <x v="1"/>
    <x v="7"/>
    <x v="17"/>
    <x v="1"/>
    <x v="31"/>
    <x v="4"/>
    <x v="1"/>
  </r>
  <r>
    <x v="41"/>
    <x v="1"/>
    <x v="2"/>
    <x v="24"/>
    <x v="10"/>
    <x v="3"/>
    <x v="5"/>
    <x v="1"/>
    <x v="7"/>
    <x v="17"/>
    <x v="1"/>
    <x v="31"/>
    <x v="4"/>
    <x v="1"/>
  </r>
  <r>
    <x v="41"/>
    <x v="1"/>
    <x v="2"/>
    <x v="24"/>
    <x v="10"/>
    <x v="3"/>
    <x v="4"/>
    <x v="1"/>
    <x v="7"/>
    <x v="17"/>
    <x v="0"/>
    <x v="31"/>
    <x v="4"/>
    <x v="1"/>
  </r>
  <r>
    <x v="41"/>
    <x v="1"/>
    <x v="2"/>
    <x v="12"/>
    <x v="10"/>
    <x v="3"/>
    <x v="5"/>
    <x v="1"/>
    <x v="7"/>
    <x v="17"/>
    <x v="0"/>
    <x v="31"/>
    <x v="4"/>
    <x v="1"/>
  </r>
  <r>
    <x v="41"/>
    <x v="1"/>
    <x v="2"/>
    <x v="24"/>
    <x v="10"/>
    <x v="3"/>
    <x v="5"/>
    <x v="1"/>
    <x v="7"/>
    <x v="17"/>
    <x v="1"/>
    <x v="31"/>
    <x v="4"/>
    <x v="1"/>
  </r>
  <r>
    <x v="41"/>
    <x v="1"/>
    <x v="2"/>
    <x v="24"/>
    <x v="10"/>
    <x v="3"/>
    <x v="5"/>
    <x v="1"/>
    <x v="7"/>
    <x v="17"/>
    <x v="1"/>
    <x v="31"/>
    <x v="4"/>
    <x v="1"/>
  </r>
  <r>
    <x v="41"/>
    <x v="1"/>
    <x v="2"/>
    <x v="24"/>
    <x v="10"/>
    <x v="3"/>
    <x v="5"/>
    <x v="1"/>
    <x v="7"/>
    <x v="17"/>
    <x v="1"/>
    <x v="8"/>
    <x v="4"/>
    <x v="1"/>
  </r>
  <r>
    <x v="41"/>
    <x v="1"/>
    <x v="1"/>
    <x v="0"/>
    <x v="10"/>
    <x v="3"/>
    <x v="5"/>
    <x v="1"/>
    <x v="7"/>
    <x v="17"/>
    <x v="0"/>
    <x v="31"/>
    <x v="4"/>
    <x v="1"/>
  </r>
  <r>
    <x v="41"/>
    <x v="1"/>
    <x v="2"/>
    <x v="5"/>
    <x v="10"/>
    <x v="3"/>
    <x v="5"/>
    <x v="1"/>
    <x v="7"/>
    <x v="17"/>
    <x v="0"/>
    <x v="31"/>
    <x v="4"/>
    <x v="1"/>
  </r>
  <r>
    <x v="41"/>
    <x v="1"/>
    <x v="2"/>
    <x v="3"/>
    <x v="6"/>
    <x v="3"/>
    <x v="5"/>
    <x v="1"/>
    <x v="7"/>
    <x v="17"/>
    <x v="0"/>
    <x v="31"/>
    <x v="4"/>
    <x v="1"/>
  </r>
  <r>
    <x v="41"/>
    <x v="1"/>
    <x v="1"/>
    <x v="24"/>
    <x v="10"/>
    <x v="1"/>
    <x v="5"/>
    <x v="1"/>
    <x v="2"/>
    <x v="17"/>
    <x v="0"/>
    <x v="31"/>
    <x v="4"/>
    <x v="1"/>
  </r>
  <r>
    <x v="41"/>
    <x v="1"/>
    <x v="2"/>
    <x v="24"/>
    <x v="1"/>
    <x v="3"/>
    <x v="5"/>
    <x v="1"/>
    <x v="7"/>
    <x v="17"/>
    <x v="1"/>
    <x v="31"/>
    <x v="4"/>
    <x v="1"/>
  </r>
  <r>
    <x v="41"/>
    <x v="1"/>
    <x v="2"/>
    <x v="24"/>
    <x v="6"/>
    <x v="2"/>
    <x v="5"/>
    <x v="1"/>
    <x v="7"/>
    <x v="17"/>
    <x v="1"/>
    <x v="31"/>
    <x v="4"/>
    <x v="1"/>
  </r>
  <r>
    <x v="41"/>
    <x v="1"/>
    <x v="2"/>
    <x v="24"/>
    <x v="10"/>
    <x v="3"/>
    <x v="5"/>
    <x v="1"/>
    <x v="7"/>
    <x v="17"/>
    <x v="1"/>
    <x v="31"/>
    <x v="4"/>
    <x v="1"/>
  </r>
  <r>
    <x v="41"/>
    <x v="1"/>
    <x v="1"/>
    <x v="24"/>
    <x v="10"/>
    <x v="3"/>
    <x v="5"/>
    <x v="1"/>
    <x v="7"/>
    <x v="17"/>
    <x v="0"/>
    <x v="31"/>
    <x v="4"/>
    <x v="1"/>
  </r>
  <r>
    <x v="41"/>
    <x v="1"/>
    <x v="2"/>
    <x v="10"/>
    <x v="3"/>
    <x v="3"/>
    <x v="5"/>
    <x v="1"/>
    <x v="7"/>
    <x v="17"/>
    <x v="0"/>
    <x v="31"/>
    <x v="4"/>
    <x v="1"/>
  </r>
  <r>
    <x v="41"/>
    <x v="1"/>
    <x v="2"/>
    <x v="3"/>
    <x v="6"/>
    <x v="3"/>
    <x v="5"/>
    <x v="1"/>
    <x v="7"/>
    <x v="17"/>
    <x v="0"/>
    <x v="31"/>
    <x v="4"/>
    <x v="1"/>
  </r>
  <r>
    <x v="41"/>
    <x v="1"/>
    <x v="2"/>
    <x v="24"/>
    <x v="6"/>
    <x v="3"/>
    <x v="5"/>
    <x v="1"/>
    <x v="7"/>
    <x v="17"/>
    <x v="0"/>
    <x v="31"/>
    <x v="4"/>
    <x v="1"/>
  </r>
  <r>
    <x v="41"/>
    <x v="1"/>
    <x v="1"/>
    <x v="24"/>
    <x v="4"/>
    <x v="3"/>
    <x v="5"/>
    <x v="1"/>
    <x v="7"/>
    <x v="17"/>
    <x v="0"/>
    <x v="31"/>
    <x v="4"/>
    <x v="1"/>
  </r>
  <r>
    <x v="41"/>
    <x v="1"/>
    <x v="2"/>
    <x v="24"/>
    <x v="10"/>
    <x v="3"/>
    <x v="5"/>
    <x v="1"/>
    <x v="1"/>
    <x v="17"/>
    <x v="0"/>
    <x v="31"/>
    <x v="4"/>
    <x v="1"/>
  </r>
  <r>
    <x v="41"/>
    <x v="1"/>
    <x v="2"/>
    <x v="24"/>
    <x v="10"/>
    <x v="3"/>
    <x v="5"/>
    <x v="1"/>
    <x v="7"/>
    <x v="17"/>
    <x v="1"/>
    <x v="16"/>
    <x v="4"/>
    <x v="1"/>
  </r>
  <r>
    <x v="41"/>
    <x v="1"/>
    <x v="2"/>
    <x v="3"/>
    <x v="10"/>
    <x v="3"/>
    <x v="5"/>
    <x v="1"/>
    <x v="6"/>
    <x v="4"/>
    <x v="0"/>
    <x v="31"/>
    <x v="4"/>
    <x v="1"/>
  </r>
  <r>
    <x v="41"/>
    <x v="1"/>
    <x v="2"/>
    <x v="24"/>
    <x v="10"/>
    <x v="3"/>
    <x v="5"/>
    <x v="1"/>
    <x v="7"/>
    <x v="17"/>
    <x v="1"/>
    <x v="31"/>
    <x v="4"/>
    <x v="1"/>
  </r>
  <r>
    <x v="41"/>
    <x v="1"/>
    <x v="2"/>
    <x v="24"/>
    <x v="10"/>
    <x v="3"/>
    <x v="5"/>
    <x v="1"/>
    <x v="7"/>
    <x v="4"/>
    <x v="0"/>
    <x v="31"/>
    <x v="4"/>
    <x v="1"/>
  </r>
  <r>
    <x v="41"/>
    <x v="1"/>
    <x v="2"/>
    <x v="24"/>
    <x v="10"/>
    <x v="3"/>
    <x v="5"/>
    <x v="1"/>
    <x v="7"/>
    <x v="17"/>
    <x v="1"/>
    <x v="31"/>
    <x v="4"/>
    <x v="1"/>
  </r>
  <r>
    <x v="41"/>
    <x v="1"/>
    <x v="1"/>
    <x v="24"/>
    <x v="10"/>
    <x v="3"/>
    <x v="5"/>
    <x v="1"/>
    <x v="7"/>
    <x v="17"/>
    <x v="0"/>
    <x v="31"/>
    <x v="4"/>
    <x v="1"/>
  </r>
  <r>
    <x v="41"/>
    <x v="1"/>
    <x v="1"/>
    <x v="3"/>
    <x v="6"/>
    <x v="3"/>
    <x v="5"/>
    <x v="1"/>
    <x v="7"/>
    <x v="17"/>
    <x v="0"/>
    <x v="31"/>
    <x v="4"/>
    <x v="1"/>
  </r>
  <r>
    <x v="41"/>
    <x v="1"/>
    <x v="2"/>
    <x v="22"/>
    <x v="10"/>
    <x v="3"/>
    <x v="5"/>
    <x v="1"/>
    <x v="7"/>
    <x v="17"/>
    <x v="0"/>
    <x v="31"/>
    <x v="4"/>
    <x v="1"/>
  </r>
  <r>
    <x v="41"/>
    <x v="1"/>
    <x v="2"/>
    <x v="24"/>
    <x v="10"/>
    <x v="3"/>
    <x v="5"/>
    <x v="1"/>
    <x v="7"/>
    <x v="17"/>
    <x v="1"/>
    <x v="31"/>
    <x v="4"/>
    <x v="1"/>
  </r>
  <r>
    <x v="41"/>
    <x v="1"/>
    <x v="2"/>
    <x v="24"/>
    <x v="10"/>
    <x v="3"/>
    <x v="5"/>
    <x v="1"/>
    <x v="7"/>
    <x v="17"/>
    <x v="1"/>
    <x v="31"/>
    <x v="4"/>
    <x v="1"/>
  </r>
  <r>
    <x v="41"/>
    <x v="1"/>
    <x v="2"/>
    <x v="23"/>
    <x v="10"/>
    <x v="3"/>
    <x v="5"/>
    <x v="1"/>
    <x v="7"/>
    <x v="17"/>
    <x v="0"/>
    <x v="31"/>
    <x v="4"/>
    <x v="1"/>
  </r>
  <r>
    <x v="41"/>
    <x v="1"/>
    <x v="2"/>
    <x v="24"/>
    <x v="10"/>
    <x v="2"/>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2"/>
    <x v="24"/>
    <x v="10"/>
    <x v="3"/>
    <x v="5"/>
    <x v="1"/>
    <x v="7"/>
    <x v="17"/>
    <x v="1"/>
    <x v="31"/>
    <x v="4"/>
    <x v="1"/>
  </r>
  <r>
    <x v="41"/>
    <x v="1"/>
    <x v="1"/>
    <x v="24"/>
    <x v="5"/>
    <x v="3"/>
    <x v="5"/>
    <x v="1"/>
    <x v="7"/>
    <x v="17"/>
    <x v="0"/>
    <x v="31"/>
    <x v="4"/>
    <x v="1"/>
  </r>
  <r>
    <x v="41"/>
    <x v="1"/>
    <x v="1"/>
    <x v="24"/>
    <x v="10"/>
    <x v="3"/>
    <x v="5"/>
    <x v="1"/>
    <x v="7"/>
    <x v="17"/>
    <x v="0"/>
    <x v="31"/>
    <x v="4"/>
    <x v="1"/>
  </r>
  <r>
    <x v="41"/>
    <x v="0"/>
    <x v="2"/>
    <x v="24"/>
    <x v="10"/>
    <x v="3"/>
    <x v="5"/>
    <x v="1"/>
    <x v="7"/>
    <x v="17"/>
    <x v="1"/>
    <x v="31"/>
    <x v="4"/>
    <x v="1"/>
  </r>
  <r>
    <x v="41"/>
    <x v="1"/>
    <x v="2"/>
    <x v="24"/>
    <x v="10"/>
    <x v="3"/>
    <x v="5"/>
    <x v="1"/>
    <x v="7"/>
    <x v="17"/>
    <x v="1"/>
    <x v="31"/>
    <x v="4"/>
    <x v="1"/>
  </r>
  <r>
    <x v="41"/>
    <x v="1"/>
    <x v="2"/>
    <x v="24"/>
    <x v="10"/>
    <x v="3"/>
    <x v="5"/>
    <x v="1"/>
    <x v="7"/>
    <x v="17"/>
    <x v="1"/>
    <x v="31"/>
    <x v="4"/>
    <x v="1"/>
  </r>
  <r>
    <x v="41"/>
    <x v="1"/>
    <x v="1"/>
    <x v="24"/>
    <x v="10"/>
    <x v="3"/>
    <x v="5"/>
    <x v="1"/>
    <x v="7"/>
    <x v="17"/>
    <x v="0"/>
    <x v="31"/>
    <x v="4"/>
    <x v="1"/>
  </r>
  <r>
    <x v="41"/>
    <x v="1"/>
    <x v="2"/>
    <x v="24"/>
    <x v="10"/>
    <x v="3"/>
    <x v="5"/>
    <x v="1"/>
    <x v="7"/>
    <x v="17"/>
    <x v="1"/>
    <x v="3"/>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12"/>
    <x v="4"/>
    <x v="1"/>
  </r>
  <r>
    <x v="41"/>
    <x v="1"/>
    <x v="2"/>
    <x v="24"/>
    <x v="10"/>
    <x v="3"/>
    <x v="5"/>
    <x v="1"/>
    <x v="7"/>
    <x v="17"/>
    <x v="1"/>
    <x v="31"/>
    <x v="4"/>
    <x v="1"/>
  </r>
  <r>
    <x v="41"/>
    <x v="1"/>
    <x v="2"/>
    <x v="24"/>
    <x v="10"/>
    <x v="3"/>
    <x v="5"/>
    <x v="1"/>
    <x v="7"/>
    <x v="17"/>
    <x v="1"/>
    <x v="7"/>
    <x v="4"/>
    <x v="1"/>
  </r>
  <r>
    <x v="41"/>
    <x v="1"/>
    <x v="2"/>
    <x v="24"/>
    <x v="10"/>
    <x v="3"/>
    <x v="5"/>
    <x v="1"/>
    <x v="7"/>
    <x v="17"/>
    <x v="1"/>
    <x v="31"/>
    <x v="4"/>
    <x v="1"/>
  </r>
  <r>
    <x v="41"/>
    <x v="1"/>
    <x v="2"/>
    <x v="24"/>
    <x v="10"/>
    <x v="3"/>
    <x v="5"/>
    <x v="1"/>
    <x v="7"/>
    <x v="17"/>
    <x v="1"/>
    <x v="31"/>
    <x v="4"/>
    <x v="1"/>
  </r>
  <r>
    <x v="41"/>
    <x v="1"/>
    <x v="1"/>
    <x v="24"/>
    <x v="10"/>
    <x v="3"/>
    <x v="1"/>
    <x v="1"/>
    <x v="7"/>
    <x v="17"/>
    <x v="0"/>
    <x v="31"/>
    <x v="4"/>
    <x v="1"/>
  </r>
  <r>
    <x v="41"/>
    <x v="1"/>
    <x v="2"/>
    <x v="24"/>
    <x v="10"/>
    <x v="3"/>
    <x v="5"/>
    <x v="1"/>
    <x v="7"/>
    <x v="17"/>
    <x v="1"/>
    <x v="31"/>
    <x v="4"/>
    <x v="1"/>
  </r>
  <r>
    <x v="41"/>
    <x v="1"/>
    <x v="2"/>
    <x v="24"/>
    <x v="10"/>
    <x v="3"/>
    <x v="5"/>
    <x v="1"/>
    <x v="7"/>
    <x v="17"/>
    <x v="1"/>
    <x v="31"/>
    <x v="4"/>
    <x v="1"/>
  </r>
  <r>
    <x v="41"/>
    <x v="1"/>
    <x v="1"/>
    <x v="24"/>
    <x v="10"/>
    <x v="3"/>
    <x v="5"/>
    <x v="1"/>
    <x v="7"/>
    <x v="17"/>
    <x v="0"/>
    <x v="31"/>
    <x v="4"/>
    <x v="1"/>
  </r>
  <r>
    <x v="41"/>
    <x v="0"/>
    <x v="2"/>
    <x v="24"/>
    <x v="10"/>
    <x v="3"/>
    <x v="5"/>
    <x v="1"/>
    <x v="7"/>
    <x v="17"/>
    <x v="1"/>
    <x v="31"/>
    <x v="4"/>
    <x v="1"/>
  </r>
  <r>
    <x v="41"/>
    <x v="1"/>
    <x v="2"/>
    <x v="24"/>
    <x v="10"/>
    <x v="3"/>
    <x v="5"/>
    <x v="1"/>
    <x v="7"/>
    <x v="17"/>
    <x v="1"/>
    <x v="31"/>
    <x v="8"/>
    <x v="2"/>
  </r>
  <r>
    <x v="41"/>
    <x v="1"/>
    <x v="2"/>
    <x v="24"/>
    <x v="10"/>
    <x v="3"/>
    <x v="5"/>
    <x v="1"/>
    <x v="7"/>
    <x v="17"/>
    <x v="1"/>
    <x v="31"/>
    <x v="4"/>
    <x v="1"/>
  </r>
  <r>
    <x v="41"/>
    <x v="1"/>
    <x v="2"/>
    <x v="24"/>
    <x v="10"/>
    <x v="3"/>
    <x v="5"/>
    <x v="1"/>
    <x v="7"/>
    <x v="17"/>
    <x v="1"/>
    <x v="31"/>
    <x v="4"/>
    <x v="1"/>
  </r>
  <r>
    <x v="41"/>
    <x v="1"/>
    <x v="2"/>
    <x v="24"/>
    <x v="10"/>
    <x v="3"/>
    <x v="5"/>
    <x v="1"/>
    <x v="7"/>
    <x v="17"/>
    <x v="1"/>
    <x v="12"/>
    <x v="4"/>
    <x v="1"/>
  </r>
  <r>
    <x v="41"/>
    <x v="1"/>
    <x v="2"/>
    <x v="24"/>
    <x v="10"/>
    <x v="3"/>
    <x v="5"/>
    <x v="1"/>
    <x v="7"/>
    <x v="17"/>
    <x v="1"/>
    <x v="31"/>
    <x v="4"/>
    <x v="1"/>
  </r>
  <r>
    <x v="41"/>
    <x v="1"/>
    <x v="1"/>
    <x v="24"/>
    <x v="10"/>
    <x v="3"/>
    <x v="5"/>
    <x v="1"/>
    <x v="7"/>
    <x v="17"/>
    <x v="0"/>
    <x v="31"/>
    <x v="4"/>
    <x v="1"/>
  </r>
  <r>
    <x v="41"/>
    <x v="1"/>
    <x v="2"/>
    <x v="24"/>
    <x v="10"/>
    <x v="3"/>
    <x v="5"/>
    <x v="1"/>
    <x v="7"/>
    <x v="17"/>
    <x v="1"/>
    <x v="31"/>
    <x v="4"/>
    <x v="1"/>
  </r>
  <r>
    <x v="41"/>
    <x v="1"/>
    <x v="2"/>
    <x v="24"/>
    <x v="10"/>
    <x v="3"/>
    <x v="5"/>
    <x v="1"/>
    <x v="7"/>
    <x v="17"/>
    <x v="1"/>
    <x v="19"/>
    <x v="4"/>
    <x v="1"/>
  </r>
  <r>
    <x v="41"/>
    <x v="1"/>
    <x v="1"/>
    <x v="24"/>
    <x v="10"/>
    <x v="3"/>
    <x v="5"/>
    <x v="1"/>
    <x v="7"/>
    <x v="17"/>
    <x v="0"/>
    <x v="31"/>
    <x v="4"/>
    <x v="1"/>
  </r>
  <r>
    <x v="41"/>
    <x v="1"/>
    <x v="2"/>
    <x v="24"/>
    <x v="5"/>
    <x v="3"/>
    <x v="5"/>
    <x v="1"/>
    <x v="7"/>
    <x v="17"/>
    <x v="0"/>
    <x v="31"/>
    <x v="4"/>
    <x v="1"/>
  </r>
  <r>
    <x v="41"/>
    <x v="1"/>
    <x v="2"/>
    <x v="24"/>
    <x v="10"/>
    <x v="3"/>
    <x v="5"/>
    <x v="1"/>
    <x v="7"/>
    <x v="17"/>
    <x v="1"/>
    <x v="31"/>
    <x v="4"/>
    <x v="1"/>
  </r>
  <r>
    <x v="41"/>
    <x v="1"/>
    <x v="2"/>
    <x v="24"/>
    <x v="5"/>
    <x v="3"/>
    <x v="5"/>
    <x v="1"/>
    <x v="7"/>
    <x v="17"/>
    <x v="0"/>
    <x v="31"/>
    <x v="4"/>
    <x v="1"/>
  </r>
  <r>
    <x v="41"/>
    <x v="1"/>
    <x v="2"/>
    <x v="24"/>
    <x v="10"/>
    <x v="3"/>
    <x v="5"/>
    <x v="1"/>
    <x v="7"/>
    <x v="17"/>
    <x v="1"/>
    <x v="31"/>
    <x v="4"/>
    <x v="1"/>
  </r>
  <r>
    <x v="41"/>
    <x v="1"/>
    <x v="2"/>
    <x v="14"/>
    <x v="10"/>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10"/>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4"/>
    <x v="10"/>
    <x v="3"/>
    <x v="5"/>
    <x v="1"/>
    <x v="7"/>
    <x v="17"/>
    <x v="1"/>
    <x v="31"/>
    <x v="4"/>
    <x v="1"/>
  </r>
  <r>
    <x v="41"/>
    <x v="1"/>
    <x v="2"/>
    <x v="21"/>
    <x v="10"/>
    <x v="3"/>
    <x v="5"/>
    <x v="1"/>
    <x v="7"/>
    <x v="17"/>
    <x v="0"/>
    <x v="31"/>
    <x v="4"/>
    <x v="1"/>
  </r>
  <r>
    <x v="41"/>
    <x v="1"/>
    <x v="2"/>
    <x v="18"/>
    <x v="10"/>
    <x v="3"/>
    <x v="5"/>
    <x v="1"/>
    <x v="7"/>
    <x v="17"/>
    <x v="0"/>
    <x v="31"/>
    <x v="4"/>
    <x v="1"/>
  </r>
  <r>
    <x v="41"/>
    <x v="1"/>
    <x v="2"/>
    <x v="24"/>
    <x v="10"/>
    <x v="3"/>
    <x v="5"/>
    <x v="1"/>
    <x v="7"/>
    <x v="17"/>
    <x v="1"/>
    <x v="31"/>
    <x v="4"/>
    <x v="1"/>
  </r>
  <r>
    <x v="41"/>
    <x v="1"/>
    <x v="2"/>
    <x v="24"/>
    <x v="10"/>
    <x v="3"/>
    <x v="5"/>
    <x v="1"/>
    <x v="7"/>
    <x v="17"/>
    <x v="1"/>
    <x v="31"/>
    <x v="4"/>
    <x v="1"/>
  </r>
  <r>
    <x v="41"/>
    <x v="1"/>
    <x v="1"/>
    <x v="24"/>
    <x v="10"/>
    <x v="0"/>
    <x v="5"/>
    <x v="1"/>
    <x v="7"/>
    <x v="17"/>
    <x v="0"/>
    <x v="31"/>
    <x v="4"/>
    <x v="1"/>
  </r>
  <r>
    <x v="41"/>
    <x v="1"/>
    <x v="2"/>
    <x v="24"/>
    <x v="10"/>
    <x v="3"/>
    <x v="5"/>
    <x v="1"/>
    <x v="7"/>
    <x v="17"/>
    <x v="1"/>
    <x v="31"/>
    <x v="4"/>
    <x v="1"/>
  </r>
  <r>
    <x v="41"/>
    <x v="1"/>
    <x v="2"/>
    <x v="24"/>
    <x v="10"/>
    <x v="3"/>
    <x v="5"/>
    <x v="1"/>
    <x v="7"/>
    <x v="17"/>
    <x v="1"/>
    <x v="31"/>
    <x v="4"/>
    <x v="1"/>
  </r>
  <r>
    <x v="41"/>
    <x v="1"/>
    <x v="2"/>
    <x v="24"/>
    <x v="10"/>
    <x v="3"/>
    <x v="5"/>
    <x v="1"/>
    <x v="7"/>
    <x v="17"/>
    <x v="1"/>
    <x v="27"/>
    <x v="4"/>
    <x v="1"/>
  </r>
  <r>
    <x v="41"/>
    <x v="1"/>
    <x v="2"/>
    <x v="24"/>
    <x v="7"/>
    <x v="3"/>
    <x v="5"/>
    <x v="1"/>
    <x v="7"/>
    <x v="17"/>
    <x v="0"/>
    <x v="31"/>
    <x v="4"/>
    <x v="1"/>
  </r>
  <r>
    <x v="41"/>
    <x v="1"/>
    <x v="2"/>
    <x v="24"/>
    <x v="10"/>
    <x v="3"/>
    <x v="5"/>
    <x v="1"/>
    <x v="7"/>
    <x v="17"/>
    <x v="1"/>
    <x v="31"/>
    <x v="4"/>
    <x v="1"/>
  </r>
  <r>
    <x v="41"/>
    <x v="1"/>
    <x v="1"/>
    <x v="24"/>
    <x v="10"/>
    <x v="3"/>
    <x v="5"/>
    <x v="1"/>
    <x v="7"/>
    <x v="17"/>
    <x v="0"/>
    <x v="31"/>
    <x v="4"/>
    <x v="1"/>
  </r>
  <r>
    <x v="41"/>
    <x v="1"/>
    <x v="2"/>
    <x v="24"/>
    <x v="10"/>
    <x v="3"/>
    <x v="5"/>
    <x v="1"/>
    <x v="7"/>
    <x v="17"/>
    <x v="1"/>
    <x v="31"/>
    <x v="4"/>
    <x v="1"/>
  </r>
  <r>
    <x v="41"/>
    <x v="1"/>
    <x v="2"/>
    <x v="24"/>
    <x v="10"/>
    <x v="3"/>
    <x v="5"/>
    <x v="1"/>
    <x v="7"/>
    <x v="17"/>
    <x v="1"/>
    <x v="31"/>
    <x v="4"/>
    <x v="1"/>
  </r>
  <r>
    <x v="41"/>
    <x v="1"/>
    <x v="2"/>
    <x v="24"/>
    <x v="10"/>
    <x v="3"/>
    <x v="5"/>
    <x v="1"/>
    <x v="7"/>
    <x v="17"/>
    <x v="1"/>
    <x v="31"/>
    <x v="4"/>
    <x v="2"/>
  </r>
  <r>
    <x v="41"/>
    <x v="1"/>
    <x v="1"/>
    <x v="24"/>
    <x v="10"/>
    <x v="3"/>
    <x v="5"/>
    <x v="1"/>
    <x v="7"/>
    <x v="17"/>
    <x v="0"/>
    <x v="31"/>
    <x v="4"/>
    <x v="1"/>
  </r>
  <r>
    <x v="41"/>
    <x v="1"/>
    <x v="2"/>
    <x v="17"/>
    <x v="10"/>
    <x v="3"/>
    <x v="5"/>
    <x v="1"/>
    <x v="7"/>
    <x v="17"/>
    <x v="0"/>
    <x v="31"/>
    <x v="4"/>
    <x v="1"/>
  </r>
  <r>
    <x v="41"/>
    <x v="1"/>
    <x v="2"/>
    <x v="24"/>
    <x v="10"/>
    <x v="3"/>
    <x v="5"/>
    <x v="1"/>
    <x v="7"/>
    <x v="17"/>
    <x v="1"/>
    <x v="18"/>
    <x v="4"/>
    <x v="1"/>
  </r>
  <r>
    <x v="41"/>
    <x v="1"/>
    <x v="2"/>
    <x v="17"/>
    <x v="10"/>
    <x v="3"/>
    <x v="5"/>
    <x v="1"/>
    <x v="7"/>
    <x v="17"/>
    <x v="0"/>
    <x v="31"/>
    <x v="4"/>
    <x v="1"/>
  </r>
  <r>
    <x v="41"/>
    <x v="1"/>
    <x v="2"/>
    <x v="15"/>
    <x v="5"/>
    <x v="3"/>
    <x v="5"/>
    <x v="1"/>
    <x v="7"/>
    <x v="17"/>
    <x v="0"/>
    <x v="31"/>
    <x v="4"/>
    <x v="1"/>
  </r>
  <r>
    <x v="41"/>
    <x v="1"/>
    <x v="2"/>
    <x v="13"/>
    <x v="6"/>
    <x v="3"/>
    <x v="5"/>
    <x v="1"/>
    <x v="7"/>
    <x v="17"/>
    <x v="1"/>
    <x v="31"/>
    <x v="4"/>
    <x v="1"/>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4"/>
    <x v="0"/>
  </r>
  <r>
    <x v="41"/>
    <x v="1"/>
    <x v="2"/>
    <x v="24"/>
    <x v="10"/>
    <x v="3"/>
    <x v="5"/>
    <x v="1"/>
    <x v="7"/>
    <x v="17"/>
    <x v="1"/>
    <x v="31"/>
    <x v="4"/>
    <x v="1"/>
  </r>
  <r>
    <x v="41"/>
    <x v="1"/>
    <x v="2"/>
    <x v="24"/>
    <x v="10"/>
    <x v="3"/>
    <x v="5"/>
    <x v="1"/>
    <x v="7"/>
    <x v="17"/>
    <x v="1"/>
    <x v="31"/>
    <x v="4"/>
    <x v="1"/>
  </r>
  <r>
    <x v="41"/>
    <x v="1"/>
    <x v="2"/>
    <x v="24"/>
    <x v="7"/>
    <x v="3"/>
    <x v="5"/>
    <x v="1"/>
    <x v="7"/>
    <x v="17"/>
    <x v="0"/>
    <x v="31"/>
    <x v="4"/>
    <x v="0"/>
  </r>
  <r>
    <x v="41"/>
    <x v="1"/>
    <x v="1"/>
    <x v="24"/>
    <x v="10"/>
    <x v="3"/>
    <x v="5"/>
    <x v="1"/>
    <x v="7"/>
    <x v="17"/>
    <x v="0"/>
    <x v="31"/>
    <x v="4"/>
    <x v="1"/>
  </r>
  <r>
    <x v="41"/>
    <x v="1"/>
    <x v="2"/>
    <x v="24"/>
    <x v="10"/>
    <x v="3"/>
    <x v="5"/>
    <x v="1"/>
    <x v="7"/>
    <x v="17"/>
    <x v="1"/>
    <x v="31"/>
    <x v="1"/>
    <x v="2"/>
  </r>
  <r>
    <x v="41"/>
    <x v="1"/>
    <x v="2"/>
    <x v="24"/>
    <x v="10"/>
    <x v="3"/>
    <x v="5"/>
    <x v="1"/>
    <x v="7"/>
    <x v="17"/>
    <x v="1"/>
    <x v="31"/>
    <x v="4"/>
    <x v="1"/>
  </r>
  <r>
    <x v="41"/>
    <x v="1"/>
    <x v="2"/>
    <x v="24"/>
    <x v="10"/>
    <x v="3"/>
    <x v="5"/>
    <x v="1"/>
    <x v="7"/>
    <x v="17"/>
    <x v="1"/>
    <x v="31"/>
    <x v="5"/>
    <x v="2"/>
  </r>
  <r>
    <x v="41"/>
    <x v="1"/>
    <x v="1"/>
    <x v="24"/>
    <x v="10"/>
    <x v="3"/>
    <x v="5"/>
    <x v="1"/>
    <x v="7"/>
    <x v="17"/>
    <x v="0"/>
    <x v="31"/>
    <x v="4"/>
    <x v="1"/>
  </r>
  <r>
    <x v="41"/>
    <x v="1"/>
    <x v="1"/>
    <x v="24"/>
    <x v="10"/>
    <x v="3"/>
    <x v="5"/>
    <x v="1"/>
    <x v="7"/>
    <x v="17"/>
    <x v="0"/>
    <x v="31"/>
    <x v="4"/>
    <x v="1"/>
  </r>
  <r>
    <x v="41"/>
    <x v="1"/>
    <x v="2"/>
    <x v="24"/>
    <x v="7"/>
    <x v="3"/>
    <x v="5"/>
    <x v="1"/>
    <x v="7"/>
    <x v="17"/>
    <x v="0"/>
    <x v="31"/>
    <x v="4"/>
    <x v="0"/>
  </r>
  <r>
    <x v="41"/>
    <x v="1"/>
    <x v="1"/>
    <x v="24"/>
    <x v="10"/>
    <x v="3"/>
    <x v="5"/>
    <x v="1"/>
    <x v="7"/>
    <x v="17"/>
    <x v="0"/>
    <x v="31"/>
    <x v="4"/>
    <x v="1"/>
  </r>
  <r>
    <x v="41"/>
    <x v="1"/>
    <x v="2"/>
    <x v="24"/>
    <x v="6"/>
    <x v="3"/>
    <x v="5"/>
    <x v="1"/>
    <x v="7"/>
    <x v="17"/>
    <x v="0"/>
    <x v="31"/>
    <x v="4"/>
    <x v="1"/>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7"/>
    <x v="17"/>
    <x v="1"/>
    <x v="31"/>
    <x v="4"/>
    <x v="1"/>
  </r>
  <r>
    <x v="41"/>
    <x v="1"/>
    <x v="2"/>
    <x v="24"/>
    <x v="10"/>
    <x v="3"/>
    <x v="5"/>
    <x v="1"/>
    <x v="1"/>
    <x v="1"/>
    <x v="0"/>
    <x v="31"/>
    <x v="4"/>
    <x v="1"/>
  </r>
  <r>
    <x v="41"/>
    <x v="1"/>
    <x v="2"/>
    <x v="24"/>
    <x v="10"/>
    <x v="3"/>
    <x v="5"/>
    <x v="1"/>
    <x v="7"/>
    <x v="17"/>
    <x v="1"/>
    <x v="11"/>
    <x v="4"/>
    <x v="1"/>
  </r>
  <r>
    <x v="41"/>
    <x v="1"/>
    <x v="2"/>
    <x v="24"/>
    <x v="10"/>
    <x v="3"/>
    <x v="5"/>
    <x v="1"/>
    <x v="7"/>
    <x v="17"/>
    <x v="1"/>
    <x v="31"/>
    <x v="4"/>
    <x v="1"/>
  </r>
  <r>
    <x v="41"/>
    <x v="1"/>
    <x v="2"/>
    <x v="24"/>
    <x v="10"/>
    <x v="3"/>
    <x v="5"/>
    <x v="1"/>
    <x v="7"/>
    <x v="17"/>
    <x v="1"/>
    <x v="31"/>
    <x v="4"/>
    <x v="1"/>
  </r>
  <r>
    <x v="41"/>
    <x v="1"/>
    <x v="2"/>
    <x v="24"/>
    <x v="6"/>
    <x v="3"/>
    <x v="5"/>
    <x v="1"/>
    <x v="7"/>
    <x v="17"/>
    <x v="0"/>
    <x v="31"/>
    <x v="4"/>
    <x v="1"/>
  </r>
  <r>
    <x v="41"/>
    <x v="1"/>
    <x v="2"/>
    <x v="24"/>
    <x v="10"/>
    <x v="3"/>
    <x v="5"/>
    <x v="1"/>
    <x v="1"/>
    <x v="8"/>
    <x v="0"/>
    <x v="31"/>
    <x v="4"/>
    <x v="1"/>
  </r>
  <r>
    <x v="41"/>
    <x v="1"/>
    <x v="2"/>
    <x v="24"/>
    <x v="10"/>
    <x v="3"/>
    <x v="5"/>
    <x v="1"/>
    <x v="7"/>
    <x v="17"/>
    <x v="1"/>
    <x v="31"/>
    <x v="4"/>
    <x v="1"/>
  </r>
  <r>
    <x v="41"/>
    <x v="1"/>
    <x v="2"/>
    <x v="24"/>
    <x v="10"/>
    <x v="3"/>
    <x v="5"/>
    <x v="1"/>
    <x v="7"/>
    <x v="17"/>
    <x v="1"/>
    <x v="31"/>
    <x v="4"/>
    <x v="1"/>
  </r>
  <r>
    <x v="41"/>
    <x v="0"/>
    <x v="2"/>
    <x v="24"/>
    <x v="10"/>
    <x v="3"/>
    <x v="5"/>
    <x v="1"/>
    <x v="7"/>
    <x v="17"/>
    <x v="1"/>
    <x v="31"/>
    <x v="4"/>
    <x v="2"/>
  </r>
  <r>
    <x v="41"/>
    <x v="1"/>
    <x v="2"/>
    <x v="24"/>
    <x v="5"/>
    <x v="3"/>
    <x v="5"/>
    <x v="1"/>
    <x v="7"/>
    <x v="17"/>
    <x v="1"/>
    <x v="31"/>
    <x v="4"/>
    <x v="1"/>
  </r>
  <r>
    <x v="41"/>
    <x v="1"/>
    <x v="2"/>
    <x v="24"/>
    <x v="6"/>
    <x v="3"/>
    <x v="5"/>
    <x v="1"/>
    <x v="7"/>
    <x v="17"/>
    <x v="1"/>
    <x v="31"/>
    <x v="4"/>
    <x v="1"/>
  </r>
  <r>
    <x v="41"/>
    <x v="1"/>
    <x v="2"/>
    <x v="24"/>
    <x v="6"/>
    <x v="3"/>
    <x v="5"/>
    <x v="1"/>
    <x v="7"/>
    <x v="17"/>
    <x v="1"/>
    <x v="31"/>
    <x v="4"/>
    <x v="1"/>
  </r>
  <r>
    <x v="41"/>
    <x v="1"/>
    <x v="2"/>
    <x v="24"/>
    <x v="10"/>
    <x v="3"/>
    <x v="5"/>
    <x v="1"/>
    <x v="7"/>
    <x v="17"/>
    <x v="1"/>
    <x v="31"/>
    <x v="4"/>
    <x v="1"/>
  </r>
  <r>
    <x v="41"/>
    <x v="1"/>
    <x v="1"/>
    <x v="24"/>
    <x v="10"/>
    <x v="3"/>
    <x v="5"/>
    <x v="1"/>
    <x v="7"/>
    <x v="17"/>
    <x v="1"/>
    <x v="31"/>
    <x v="4"/>
    <x v="1"/>
  </r>
  <r>
    <x v="41"/>
    <x v="1"/>
    <x v="2"/>
    <x v="24"/>
    <x v="10"/>
    <x v="3"/>
    <x v="5"/>
    <x v="1"/>
    <x v="7"/>
    <x v="17"/>
    <x v="1"/>
    <x v="31"/>
    <x v="4"/>
    <x v="1"/>
  </r>
  <r>
    <x v="41"/>
    <x v="1"/>
    <x v="2"/>
    <x v="24"/>
    <x v="9"/>
    <x v="3"/>
    <x v="5"/>
    <x v="0"/>
    <x v="7"/>
    <x v="17"/>
    <x v="1"/>
    <x v="31"/>
    <x v="4"/>
    <x v="1"/>
  </r>
  <r>
    <x v="41"/>
    <x v="1"/>
    <x v="2"/>
    <x v="24"/>
    <x v="10"/>
    <x v="3"/>
    <x v="5"/>
    <x v="1"/>
    <x v="7"/>
    <x v="17"/>
    <x v="1"/>
    <x v="31"/>
    <x v="4"/>
    <x v="1"/>
  </r>
  <r>
    <x v="41"/>
    <x v="1"/>
    <x v="2"/>
    <x v="24"/>
    <x v="10"/>
    <x v="3"/>
    <x v="5"/>
    <x v="1"/>
    <x v="7"/>
    <x v="17"/>
    <x v="1"/>
    <x v="31"/>
    <x v="4"/>
    <x v="0"/>
  </r>
  <r>
    <x v="41"/>
    <x v="1"/>
    <x v="2"/>
    <x v="24"/>
    <x v="10"/>
    <x v="3"/>
    <x v="5"/>
    <x v="1"/>
    <x v="7"/>
    <x v="17"/>
    <x v="1"/>
    <x v="31"/>
    <x v="4"/>
    <x v="0"/>
  </r>
  <r>
    <x v="41"/>
    <x v="1"/>
    <x v="2"/>
    <x v="24"/>
    <x v="10"/>
    <x v="3"/>
    <x v="5"/>
    <x v="1"/>
    <x v="5"/>
    <x v="5"/>
    <x v="1"/>
    <x v="31"/>
    <x v="4"/>
    <x v="1"/>
  </r>
  <r>
    <x v="41"/>
    <x v="1"/>
    <x v="2"/>
    <x v="24"/>
    <x v="10"/>
    <x v="3"/>
    <x v="5"/>
    <x v="1"/>
    <x v="7"/>
    <x v="17"/>
    <x v="1"/>
    <x v="31"/>
    <x v="4"/>
    <x v="0"/>
  </r>
  <r>
    <x v="41"/>
    <x v="1"/>
    <x v="2"/>
    <x v="9"/>
    <x v="10"/>
    <x v="3"/>
    <x v="5"/>
    <x v="1"/>
    <x v="7"/>
    <x v="17"/>
    <x v="1"/>
    <x v="31"/>
    <x v="4"/>
    <x v="1"/>
  </r>
  <r>
    <x v="41"/>
    <x v="1"/>
    <x v="2"/>
    <x v="24"/>
    <x v="10"/>
    <x v="3"/>
    <x v="5"/>
    <x v="1"/>
    <x v="7"/>
    <x v="17"/>
    <x v="1"/>
    <x v="31"/>
    <x v="4"/>
    <x v="0"/>
  </r>
  <r>
    <x v="41"/>
    <x v="1"/>
    <x v="2"/>
    <x v="24"/>
    <x v="10"/>
    <x v="3"/>
    <x v="5"/>
    <x v="1"/>
    <x v="7"/>
    <x v="17"/>
    <x v="1"/>
    <x v="31"/>
    <x v="4"/>
    <x v="0"/>
  </r>
  <r>
    <x v="41"/>
    <x v="1"/>
    <x v="2"/>
    <x v="17"/>
    <x v="10"/>
    <x v="3"/>
    <x v="5"/>
    <x v="1"/>
    <x v="7"/>
    <x v="17"/>
    <x v="1"/>
    <x v="31"/>
    <x v="4"/>
    <x v="1"/>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6"/>
    <x v="3"/>
    <x v="5"/>
    <x v="1"/>
    <x v="7"/>
    <x v="17"/>
    <x v="1"/>
    <x v="31"/>
    <x v="4"/>
    <x v="1"/>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9"/>
    <x v="3"/>
    <x v="5"/>
    <x v="1"/>
    <x v="7"/>
    <x v="17"/>
    <x v="1"/>
    <x v="31"/>
    <x v="4"/>
    <x v="1"/>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1"/>
    <x v="24"/>
    <x v="10"/>
    <x v="3"/>
    <x v="5"/>
    <x v="1"/>
    <x v="7"/>
    <x v="17"/>
    <x v="1"/>
    <x v="31"/>
    <x v="4"/>
    <x v="1"/>
  </r>
  <r>
    <x v="41"/>
    <x v="1"/>
    <x v="2"/>
    <x v="24"/>
    <x v="10"/>
    <x v="3"/>
    <x v="5"/>
    <x v="1"/>
    <x v="7"/>
    <x v="17"/>
    <x v="1"/>
    <x v="31"/>
    <x v="4"/>
    <x v="0"/>
  </r>
  <r>
    <x v="41"/>
    <x v="1"/>
    <x v="2"/>
    <x v="24"/>
    <x v="10"/>
    <x v="3"/>
    <x v="5"/>
    <x v="1"/>
    <x v="7"/>
    <x v="17"/>
    <x v="1"/>
    <x v="31"/>
    <x v="4"/>
    <x v="0"/>
  </r>
  <r>
    <x v="41"/>
    <x v="1"/>
    <x v="2"/>
    <x v="24"/>
    <x v="2"/>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3"/>
    <x v="3"/>
    <x v="5"/>
    <x v="1"/>
    <x v="7"/>
    <x v="17"/>
    <x v="1"/>
    <x v="31"/>
    <x v="4"/>
    <x v="0"/>
  </r>
  <r>
    <x v="41"/>
    <x v="1"/>
    <x v="2"/>
    <x v="24"/>
    <x v="10"/>
    <x v="3"/>
    <x v="5"/>
    <x v="1"/>
    <x v="7"/>
    <x v="17"/>
    <x v="1"/>
    <x v="31"/>
    <x v="4"/>
    <x v="0"/>
  </r>
  <r>
    <x v="41"/>
    <x v="1"/>
    <x v="2"/>
    <x v="24"/>
    <x v="10"/>
    <x v="3"/>
    <x v="5"/>
    <x v="1"/>
    <x v="7"/>
    <x v="17"/>
    <x v="1"/>
    <x v="31"/>
    <x v="4"/>
    <x v="1"/>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24"/>
    <x v="10"/>
    <x v="3"/>
    <x v="5"/>
    <x v="1"/>
    <x v="7"/>
    <x v="17"/>
    <x v="1"/>
    <x v="31"/>
    <x v="4"/>
    <x v="0"/>
  </r>
  <r>
    <x v="41"/>
    <x v="1"/>
    <x v="2"/>
    <x v="17"/>
    <x v="10"/>
    <x v="3"/>
    <x v="5"/>
    <x v="1"/>
    <x v="7"/>
    <x v="17"/>
    <x v="1"/>
    <x v="31"/>
    <x v="4"/>
    <x v="1"/>
  </r>
  <r>
    <x v="41"/>
    <x v="1"/>
    <x v="2"/>
    <x v="24"/>
    <x v="10"/>
    <x v="3"/>
    <x v="5"/>
    <x v="0"/>
    <x v="7"/>
    <x v="17"/>
    <x v="1"/>
    <x v="31"/>
    <x v="4"/>
    <x v="1"/>
  </r>
  <r>
    <x v="41"/>
    <x v="1"/>
    <x v="2"/>
    <x v="24"/>
    <x v="10"/>
    <x v="3"/>
    <x v="5"/>
    <x v="1"/>
    <x v="7"/>
    <x v="17"/>
    <x v="1"/>
    <x v="31"/>
    <x v="4"/>
    <x v="0"/>
  </r>
  <r>
    <x v="41"/>
    <x v="1"/>
    <x v="2"/>
    <x v="24"/>
    <x v="10"/>
    <x v="3"/>
    <x v="3"/>
    <x v="1"/>
    <x v="7"/>
    <x v="17"/>
    <x v="1"/>
    <x v="31"/>
    <x v="4"/>
    <x v="1"/>
  </r>
  <r>
    <x v="41"/>
    <x v="1"/>
    <x v="2"/>
    <x v="24"/>
    <x v="10"/>
    <x v="3"/>
    <x v="5"/>
    <x v="1"/>
    <x v="7"/>
    <x v="17"/>
    <x v="1"/>
    <x v="31"/>
    <x v="4"/>
    <x v="0"/>
  </r>
  <r>
    <x v="41"/>
    <x v="1"/>
    <x v="2"/>
    <x v="24"/>
    <x v="10"/>
    <x v="3"/>
    <x v="5"/>
    <x v="1"/>
    <x v="7"/>
    <x v="17"/>
    <x v="1"/>
    <x v="31"/>
    <x v="4"/>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Summary" cacheId="1" applyNumberFormats="0" applyBorderFormats="0" applyFontFormats="0" applyPatternFormats="0" applyAlignmentFormats="0" applyWidthHeightFormats="0" dataCaption="Values" useAutoFormatting="0" itemPrintTitles="1" indent="0" outline="0" outlineData="0" compact="0" compactData="0">
  <location ref="A1:C9" firstHeaderRow="1" firstDataRow="2" firstDataCol="1"/>
  <pivotFields count="24">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dataField="1" compact="0" showAll="0" outline="0">
      <items count="10">
        <item x="0"/>
        <item h="1" x="1"/>
        <item x="2"/>
        <item x="3"/>
        <item x="4"/>
        <item h="1" x="5"/>
        <item x="6"/>
        <item x="7"/>
        <item h="1" x="8"/>
        <item t="default"/>
      </items>
    </pivotField>
    <pivotField compact="0" showAll="0" outline="0"/>
    <pivotField compact="0" showAll="0" outline="0"/>
    <pivotField compact="0" showAll="0" outline="0"/>
  </pivotFields>
  <rowFields count="1">
    <field x="20"/>
  </rowFields>
  <colFields count="1">
    <field x="-2"/>
  </colFields>
  <dataFields count="2">
    <dataField name="topic**" fld="20" subtotal="sum" numFmtId="164"/>
    <dataField name="topic**" fld="20"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geographic summary" cacheId="2" applyNumberFormats="0" applyBorderFormats="0" applyFontFormats="0" applyPatternFormats="0" applyAlignmentFormats="0" applyWidthHeightFormats="0" dataCaption="Values" useAutoFormatting="0" itemPrintTitles="1" indent="0" outline="0" outlineData="0" compact="0" compactData="0">
  <location ref="A1:B3" firstHeaderRow="1" firstDataRow="1" firstDataCol="1"/>
  <pivotFields count="14">
    <pivotField compact="0" showAll="0" outline="0"/>
    <pivotField axis="axisRow" dataField="1" compact="0" showAll="0" outline="0">
      <items count="3">
        <item x="0"/>
        <item h="1" x="1"/>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1"/>
  </rowFields>
  <dataFields count="1">
    <dataField name="#" fld="1" subtotal="count"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geographic summary 2" cacheId="2" applyNumberFormats="0" applyBorderFormats="0" applyFontFormats="0" applyPatternFormats="0" applyAlignmentFormats="0" applyWidthHeightFormats="0" dataCaption="Values" useAutoFormatting="0" itemPrintTitles="1" indent="0" outline="0" outlineData="0" compact="0" compactData="0">
  <location ref="D1:E17" firstHeaderRow="1" firstDataRow="1" firstDataCol="1"/>
  <pivotFields count="14">
    <pivotField compact="0" showAll="0" outline="0"/>
    <pivotField compact="0" showAll="0" outline="0"/>
    <pivotField compact="0" showAll="0" outline="0"/>
    <pivotField axis="axisRow" dataField="1" compact="0" showAll="0" outline="0">
      <items count="26">
        <item x="0"/>
        <item x="1"/>
        <item h="1" x="2"/>
        <item x="3"/>
        <item x="4"/>
        <item h="1" x="5"/>
        <item x="6"/>
        <item x="7"/>
        <item h="1" x="8"/>
        <item x="9"/>
        <item x="10"/>
        <item h="1" x="11"/>
        <item x="12"/>
        <item x="13"/>
        <item x="14"/>
        <item x="15"/>
        <item x="16"/>
        <item x="17"/>
        <item x="18"/>
        <item h="1" x="19"/>
        <item h="1" x="20"/>
        <item h="1" x="21"/>
        <item h="1" x="22"/>
        <item h="1" x="23"/>
        <item h="1" x="24"/>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3"/>
  </rowFields>
  <dataFields count="1">
    <dataField name="#" fld="3" subtotal="count"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geographic summary 3" cacheId="2" applyNumberFormats="0" applyBorderFormats="0" applyFontFormats="0" applyPatternFormats="0" applyAlignmentFormats="0" applyWidthHeightFormats="0" dataCaption="Values" useAutoFormatting="0" itemPrintTitles="1" indent="0" outline="0" outlineData="0" compact="0" compactData="0">
  <location ref="G1:H12" firstHeaderRow="1" firstDataRow="1" firstDataCol="1"/>
  <pivotFields count="14">
    <pivotField compact="0" showAll="0" outline="0"/>
    <pivotField compact="0" showAll="0" outline="0"/>
    <pivotField compact="0" showAll="0" outline="0"/>
    <pivotField compact="0" showAll="0" outline="0"/>
    <pivotField axis="axisRow" dataField="1" compact="0" showAll="0" outline="0">
      <items count="12">
        <item x="0"/>
        <item x="1"/>
        <item x="2"/>
        <item x="3"/>
        <item x="4"/>
        <item x="5"/>
        <item x="6"/>
        <item x="7"/>
        <item x="8"/>
        <item x="9"/>
        <item h="1" x="10"/>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4"/>
  </rowFields>
  <dataFields count="1">
    <dataField name="#" fld="4" subtotal="count" numFmtId="164"/>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geographic summary 4" cacheId="2" applyNumberFormats="0" applyBorderFormats="0" applyFontFormats="0" applyPatternFormats="0" applyAlignmentFormats="0" applyWidthHeightFormats="0" dataCaption="Values" useAutoFormatting="0" itemPrintTitles="1" indent="0" outline="0" outlineData="0" compact="0" compactData="0">
  <location ref="J1:K4" firstHeaderRow="1" firstDataRow="1" firstDataCol="1"/>
  <pivotFields count="14">
    <pivotField compact="0" showAll="0" outline="0"/>
    <pivotField compact="0" showAll="0" outline="0"/>
    <pivotField compact="0" showAll="0" outline="0"/>
    <pivotField compact="0" showAll="0" outline="0"/>
    <pivotField compact="0" showAll="0" outline="0"/>
    <pivotField axis="axisRow" dataField="1" compact="0" showAll="0" outline="0">
      <items count="5">
        <item x="0"/>
        <item h="1" x="1"/>
        <item x="2"/>
        <item h="1" x="3"/>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5"/>
  </rowFields>
  <dataFields count="1">
    <dataField name="#" fld="5" subtotal="count" numFmtId="164"/>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geographic summary 5" cacheId="2" applyNumberFormats="0" applyBorderFormats="0" applyFontFormats="0" applyPatternFormats="0" applyAlignmentFormats="0" applyWidthHeightFormats="0" dataCaption="Values" useAutoFormatting="0" itemPrintTitles="1" indent="0" outline="0" outlineData="0" compact="0" compactData="0">
  <location ref="M1:N9" firstHeaderRow="1" firstDataRow="1" firstDataCol="1"/>
  <pivotFields count="14">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dataField="1" compact="0" showAll="0" outline="0">
      <items count="9">
        <item x="0"/>
        <item x="1"/>
        <item x="2"/>
        <item x="3"/>
        <item x="4"/>
        <item x="5"/>
        <item x="6"/>
        <item h="1" x="7"/>
        <item t="default"/>
      </items>
    </pivotField>
    <pivotField compact="0" showAll="0" outline="0"/>
    <pivotField compact="0" showAll="0" outline="0"/>
    <pivotField compact="0" showAll="0" outline="0"/>
    <pivotField compact="0" showAll="0" outline="0"/>
    <pivotField compact="0" showAll="0" outline="0"/>
  </pivotFields>
  <rowFields count="1">
    <field x="8"/>
  </rowFields>
  <dataFields count="1">
    <dataField name="COUNTA of ZIP" fld="8" subtotal="count" numFmtId="164"/>
  </dataFields>
  <pivotTableStyleInfo name="PivotStyleLight16" showRowHeaders="1" showColHeaders="1" showRowStripes="0" showColStripes="0" showLastColumn="1"/>
</pivotTableDefinition>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9.xml.rels><?xml version="1.0" encoding="UTF-8"?>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5" Type="http://schemas.openxmlformats.org/officeDocument/2006/relationships/pivotTable" Target="../pivotTables/pivot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166" activePane="bottomLeft" state="frozen"/>
      <selection pane="topLeft" activeCell="A1" activeCellId="0" sqref="A1"/>
      <selection pane="bottomLeft" activeCell="J194" activeCellId="0" sqref="J194"/>
    </sheetView>
  </sheetViews>
  <sheetFormatPr defaultColWidth="14.48046875" defaultRowHeight="15.75" zeroHeight="false" outlineLevelRow="0" outlineLevelCol="0"/>
  <cols>
    <col collapsed="false" customWidth="true" hidden="false" outlineLevel="0" max="6" min="1" style="0" width="7.29"/>
    <col collapsed="false" customWidth="true" hidden="false" outlineLevel="0" max="7" min="7" style="0" width="10.86"/>
    <col collapsed="false" customWidth="true" hidden="false" outlineLevel="0" max="21" min="8" style="0" width="7.29"/>
    <col collapsed="false" customWidth="true" hidden="false" outlineLevel="0" max="23" min="23" style="0" width="28.98"/>
    <col collapsed="false" customWidth="true" hidden="false" outlineLevel="0" max="1024" min="1002" style="0" width="11.52"/>
  </cols>
  <sheetData>
    <row r="1" customFormat="false" ht="12.8" hidden="false" customHeight="false" outlineLevel="0" collapsed="false">
      <c r="A1" s="1" t="s">
        <v>0</v>
      </c>
      <c r="B1" s="1"/>
      <c r="C1" s="1"/>
      <c r="D1" s="1"/>
      <c r="E1" s="1"/>
      <c r="F1" s="1"/>
      <c r="G1" s="1"/>
      <c r="H1" s="2"/>
      <c r="I1" s="2"/>
      <c r="J1" s="1" t="s">
        <v>1</v>
      </c>
      <c r="K1" s="1"/>
      <c r="L1" s="1"/>
      <c r="M1" s="1"/>
      <c r="N1" s="1"/>
      <c r="O1" s="1"/>
      <c r="P1" s="1"/>
      <c r="Q1" s="1"/>
      <c r="R1" s="1"/>
      <c r="S1" s="1"/>
      <c r="T1" s="3"/>
      <c r="U1" s="4"/>
      <c r="V1" s="5"/>
      <c r="W1" s="5"/>
      <c r="X1" s="6"/>
    </row>
    <row r="2" customFormat="false" ht="12.8" hidden="false" customHeight="false" outlineLevel="0" collapsed="false">
      <c r="A2" s="5"/>
      <c r="B2" s="5"/>
      <c r="C2" s="5"/>
      <c r="D2" s="5"/>
      <c r="E2" s="7"/>
      <c r="F2" s="7"/>
      <c r="G2" s="5"/>
      <c r="H2" s="2"/>
      <c r="I2" s="2"/>
      <c r="J2" s="8" t="n">
        <f aca="false">COUNTA(J4:J1003)</f>
        <v>10</v>
      </c>
      <c r="K2" s="8" t="n">
        <f aca="false">COUNTA(K4:K1003)</f>
        <v>76</v>
      </c>
      <c r="L2" s="8" t="n">
        <f aca="false">COUNTA(L4:L1003)</f>
        <v>49</v>
      </c>
      <c r="M2" s="8" t="n">
        <f aca="false">COUNTA(M4:M1003)</f>
        <v>68</v>
      </c>
      <c r="N2" s="8" t="n">
        <f aca="false">COUNTA(N4:N1003)</f>
        <v>5</v>
      </c>
      <c r="O2" s="8" t="n">
        <f aca="false">COUNTA(O4:O1003)</f>
        <v>11</v>
      </c>
      <c r="P2" s="8" t="n">
        <f aca="false">COUNTA(P4:P1003)</f>
        <v>2</v>
      </c>
      <c r="Q2" s="8" t="n">
        <f aca="false">COUNTA(Q4:Q1003)</f>
        <v>17</v>
      </c>
      <c r="R2" s="8" t="n">
        <f aca="false">COUNTA(R4:R1003)</f>
        <v>18</v>
      </c>
      <c r="S2" s="8" t="n">
        <f aca="false">COUNTA(S4:S1003)</f>
        <v>161</v>
      </c>
      <c r="T2" s="8" t="n">
        <f aca="false">COUNTA(T4:T1003)</f>
        <v>39</v>
      </c>
      <c r="U2" s="4"/>
      <c r="V2" s="5"/>
      <c r="W2" s="5"/>
      <c r="X2" s="6"/>
    </row>
    <row r="3" customFormat="false" ht="13.8" hidden="false" customHeight="false" outlineLevel="0" collapsed="false">
      <c r="A3" s="5" t="s">
        <v>2</v>
      </c>
      <c r="B3" s="5" t="s">
        <v>3</v>
      </c>
      <c r="C3" s="5" t="s">
        <v>4</v>
      </c>
      <c r="D3" s="5" t="s">
        <v>5</v>
      </c>
      <c r="E3" s="7" t="s">
        <v>6</v>
      </c>
      <c r="F3" s="7" t="s">
        <v>7</v>
      </c>
      <c r="G3" s="5" t="s">
        <v>8</v>
      </c>
      <c r="H3" s="2" t="s">
        <v>9</v>
      </c>
      <c r="I3" s="2" t="s">
        <v>10</v>
      </c>
      <c r="J3" s="4" t="s">
        <v>11</v>
      </c>
      <c r="K3" s="9" t="s">
        <v>12</v>
      </c>
      <c r="L3" s="9" t="s">
        <v>13</v>
      </c>
      <c r="M3" s="9" t="s">
        <v>14</v>
      </c>
      <c r="N3" s="9" t="s">
        <v>15</v>
      </c>
      <c r="O3" s="9" t="s">
        <v>16</v>
      </c>
      <c r="P3" s="9" t="s">
        <v>17</v>
      </c>
      <c r="Q3" s="9" t="s">
        <v>18</v>
      </c>
      <c r="R3" s="9" t="s">
        <v>19</v>
      </c>
      <c r="S3" s="10" t="s">
        <v>20</v>
      </c>
      <c r="T3" s="11" t="s">
        <v>21</v>
      </c>
      <c r="U3" s="4" t="s">
        <v>22</v>
      </c>
      <c r="V3" s="5" t="s">
        <v>23</v>
      </c>
      <c r="W3" s="5" t="s">
        <v>24</v>
      </c>
      <c r="X3" s="5" t="s">
        <v>25</v>
      </c>
    </row>
    <row r="4" customFormat="false" ht="14.15" hidden="false" customHeight="false" outlineLevel="0" collapsed="false">
      <c r="A4" s="12" t="s">
        <v>26</v>
      </c>
      <c r="B4" s="12" t="n">
        <v>1</v>
      </c>
      <c r="C4" s="13" t="n">
        <v>0</v>
      </c>
      <c r="D4" s="14" t="n">
        <v>0</v>
      </c>
      <c r="E4" s="15" t="str">
        <f aca="false">CONCATENATE("https://otter.ai/s/eCneHj8bRXeSU--Z2S7hgg?t=",VALUE(C4*24*3600),"s")</f>
        <v>https://otter.ai/s/eCneHj8bRXeSU--Z2S7hgg?t=0s</v>
      </c>
      <c r="F4" s="16" t="s">
        <v>27</v>
      </c>
      <c r="G4" s="17" t="n">
        <v>0</v>
      </c>
      <c r="H4" s="18" t="s">
        <v>28</v>
      </c>
      <c r="I4" s="18" t="s">
        <v>29</v>
      </c>
      <c r="J4" s="18"/>
      <c r="K4" s="18"/>
      <c r="L4" s="18"/>
      <c r="M4" s="18"/>
      <c r="N4" s="18"/>
      <c r="O4" s="18"/>
      <c r="P4" s="18"/>
      <c r="Q4" s="18"/>
      <c r="R4" s="18"/>
      <c r="U4" s="18" t="s">
        <v>30</v>
      </c>
      <c r="V4" s="18" t="s">
        <v>31</v>
      </c>
      <c r="W4" s="18" t="s">
        <v>32</v>
      </c>
      <c r="X4" s="19" t="s">
        <v>32</v>
      </c>
    </row>
    <row r="5" customFormat="false" ht="14.15" hidden="false" customHeight="false" outlineLevel="0" collapsed="false">
      <c r="A5" s="12" t="s">
        <v>26</v>
      </c>
      <c r="B5" s="12" t="n">
        <v>2</v>
      </c>
      <c r="C5" s="13" t="n">
        <v>0.00138888888888889</v>
      </c>
      <c r="D5" s="14" t="n">
        <v>0.0833333333333333</v>
      </c>
      <c r="E5" s="15" t="str">
        <f aca="false">CONCATENATE("https://otter.ai/s/eCneHj8bRXeSU--Z2S7hgg?t=",VALUE(C5*24*3600),"s")</f>
        <v>https://otter.ai/s/eCneHj8bRXeSU--Z2S7hgg?t=120s</v>
      </c>
      <c r="F5" s="16" t="s">
        <v>33</v>
      </c>
      <c r="G5" s="17" t="n">
        <v>0.0833333333333333</v>
      </c>
      <c r="H5" s="18" t="s">
        <v>28</v>
      </c>
      <c r="I5" s="18" t="s">
        <v>34</v>
      </c>
      <c r="J5" s="18"/>
      <c r="K5" s="18"/>
      <c r="L5" s="18"/>
      <c r="M5" s="18"/>
      <c r="N5" s="18"/>
      <c r="O5" s="18"/>
      <c r="P5" s="18"/>
      <c r="Q5" s="18"/>
      <c r="R5" s="18"/>
      <c r="U5" s="18" t="s">
        <v>30</v>
      </c>
      <c r="V5" s="18" t="s">
        <v>31</v>
      </c>
      <c r="W5" s="18" t="s">
        <v>35</v>
      </c>
      <c r="X5" s="19" t="s">
        <v>36</v>
      </c>
    </row>
    <row r="6" customFormat="false" ht="14.15" hidden="false" customHeight="false" outlineLevel="0" collapsed="false">
      <c r="A6" s="12" t="s">
        <v>26</v>
      </c>
      <c r="B6" s="12" t="n">
        <v>3</v>
      </c>
      <c r="C6" s="13" t="n">
        <v>0.00265046296296296</v>
      </c>
      <c r="D6" s="14" t="n">
        <v>0.159027777777778</v>
      </c>
      <c r="E6" s="15" t="str">
        <f aca="false">CONCATENATE("https://otter.ai/s/eCneHj8bRXeSU--Z2S7hgg?t=",VALUE(C6*24*3600),"s")</f>
        <v>https://otter.ai/s/eCneHj8bRXeSU--Z2S7hgg?t=229s</v>
      </c>
      <c r="F6" s="16" t="s">
        <v>37</v>
      </c>
      <c r="G6" s="17" t="n">
        <v>0.159027777777778</v>
      </c>
      <c r="H6" s="18" t="s">
        <v>28</v>
      </c>
      <c r="I6" s="18" t="s">
        <v>38</v>
      </c>
      <c r="J6" s="18"/>
      <c r="K6" s="18"/>
      <c r="L6" s="18"/>
      <c r="M6" s="18"/>
      <c r="N6" s="18"/>
      <c r="O6" s="18"/>
      <c r="P6" s="18"/>
      <c r="Q6" s="18"/>
      <c r="R6" s="18" t="s">
        <v>39</v>
      </c>
      <c r="U6" s="18" t="s">
        <v>40</v>
      </c>
      <c r="V6" s="18" t="s">
        <v>31</v>
      </c>
      <c r="W6" s="18" t="s">
        <v>41</v>
      </c>
      <c r="X6" s="19" t="s">
        <v>41</v>
      </c>
    </row>
    <row r="7" customFormat="false" ht="14.15" hidden="false" customHeight="false" outlineLevel="0" collapsed="false">
      <c r="A7" s="12" t="s">
        <v>26</v>
      </c>
      <c r="B7" s="12" t="n">
        <v>4</v>
      </c>
      <c r="C7" s="13" t="n">
        <v>0.00357638888888889</v>
      </c>
      <c r="D7" s="14" t="n">
        <v>0.214583333333333</v>
      </c>
      <c r="E7" s="15" t="str">
        <f aca="false">CONCATENATE("https://otter.ai/s/eCneHj8bRXeSU--Z2S7hgg?t=",VALUE(C7*24*3600),"s")</f>
        <v>https://otter.ai/s/eCneHj8bRXeSU--Z2S7hgg?t=309s</v>
      </c>
      <c r="F7" s="16" t="s">
        <v>42</v>
      </c>
      <c r="G7" s="17" t="n">
        <v>0.215972222222222</v>
      </c>
      <c r="H7" s="18" t="s">
        <v>28</v>
      </c>
      <c r="I7" s="18"/>
      <c r="J7" s="18"/>
      <c r="K7" s="18"/>
      <c r="L7" s="18"/>
      <c r="M7" s="18"/>
      <c r="N7" s="18"/>
      <c r="O7" s="18"/>
      <c r="P7" s="18"/>
      <c r="Q7" s="18"/>
      <c r="R7" s="18"/>
      <c r="U7" s="18" t="s">
        <v>43</v>
      </c>
      <c r="V7" s="18" t="s">
        <v>31</v>
      </c>
      <c r="W7" s="18" t="s">
        <v>44</v>
      </c>
      <c r="X7" s="19" t="s">
        <v>45</v>
      </c>
    </row>
    <row r="8" customFormat="false" ht="14.15" hidden="false" customHeight="false" outlineLevel="0" collapsed="false">
      <c r="A8" s="12" t="s">
        <v>26</v>
      </c>
      <c r="B8" s="12" t="n">
        <v>5</v>
      </c>
      <c r="C8" s="13" t="n">
        <v>0.00489583333333334</v>
      </c>
      <c r="D8" s="14" t="n">
        <v>0.29375</v>
      </c>
      <c r="E8" s="15" t="str">
        <f aca="false">CONCATENATE("https://otter.ai/s/eCneHj8bRXeSU--Z2S7hgg?t=",VALUE(C8*24*3600),"s")</f>
        <v>https://otter.ai/s/eCneHj8bRXeSU--Z2S7hgg?t=423s</v>
      </c>
      <c r="F8" s="16" t="s">
        <v>46</v>
      </c>
      <c r="G8" s="17" t="n">
        <v>0.294444444444444</v>
      </c>
      <c r="H8" s="18" t="s">
        <v>28</v>
      </c>
      <c r="I8" s="18"/>
      <c r="J8" s="18"/>
      <c r="K8" s="18"/>
      <c r="L8" s="18"/>
      <c r="M8" s="18"/>
      <c r="N8" s="18"/>
      <c r="O8" s="18"/>
      <c r="P8" s="18"/>
      <c r="Q8" s="18"/>
      <c r="R8" s="18"/>
      <c r="U8" s="18" t="s">
        <v>43</v>
      </c>
      <c r="V8" s="18" t="s">
        <v>31</v>
      </c>
      <c r="W8" s="18" t="s">
        <v>47</v>
      </c>
      <c r="X8" s="19" t="s">
        <v>47</v>
      </c>
    </row>
    <row r="9" customFormat="false" ht="14.15" hidden="false" customHeight="false" outlineLevel="0" collapsed="false">
      <c r="A9" s="12" t="s">
        <v>26</v>
      </c>
      <c r="B9" s="12" t="n">
        <v>6</v>
      </c>
      <c r="C9" s="13" t="n">
        <v>0.00549768518518519</v>
      </c>
      <c r="D9" s="14" t="n">
        <v>0.329861111111111</v>
      </c>
      <c r="E9" s="15" t="str">
        <f aca="false">CONCATENATE("https://otter.ai/s/eCneHj8bRXeSU--Z2S7hgg?t=",VALUE(C9*24*3600),"s")</f>
        <v>https://otter.ai/s/eCneHj8bRXeSU--Z2S7hgg?t=475s</v>
      </c>
      <c r="F9" s="16" t="s">
        <v>48</v>
      </c>
      <c r="G9" s="17" t="n">
        <v>0.329861111111111</v>
      </c>
      <c r="H9" s="18" t="s">
        <v>28</v>
      </c>
      <c r="I9" s="18" t="s">
        <v>49</v>
      </c>
      <c r="J9" s="18"/>
      <c r="K9" s="18"/>
      <c r="L9" s="18"/>
      <c r="M9" s="18"/>
      <c r="N9" s="18"/>
      <c r="O9" s="18"/>
      <c r="P9" s="18"/>
      <c r="Q9" s="18"/>
      <c r="R9" s="18"/>
      <c r="U9" s="18" t="s">
        <v>50</v>
      </c>
      <c r="V9" s="18" t="s">
        <v>51</v>
      </c>
      <c r="W9" s="18" t="s">
        <v>52</v>
      </c>
      <c r="X9" s="19" t="s">
        <v>52</v>
      </c>
    </row>
    <row r="10" customFormat="false" ht="14.15" hidden="false" customHeight="false" outlineLevel="0" collapsed="false">
      <c r="A10" s="12" t="s">
        <v>26</v>
      </c>
      <c r="B10" s="12" t="n">
        <v>7</v>
      </c>
      <c r="C10" s="13" t="n">
        <v>0.00574074074074074</v>
      </c>
      <c r="D10" s="14" t="n">
        <v>0.344444444444444</v>
      </c>
      <c r="E10" s="15" t="str">
        <f aca="false">CONCATENATE("https://otter.ai/s/eCneHj8bRXeSU--Z2S7hgg?t=",VALUE(C10*24*3600),"s")</f>
        <v>https://otter.ai/s/eCneHj8bRXeSU--Z2S7hgg?t=496s</v>
      </c>
      <c r="F10" s="16" t="s">
        <v>53</v>
      </c>
      <c r="G10" s="17" t="n">
        <v>0.34375</v>
      </c>
      <c r="H10" s="18" t="s">
        <v>28</v>
      </c>
      <c r="I10" s="18" t="s">
        <v>49</v>
      </c>
      <c r="J10" s="18"/>
      <c r="K10" s="18"/>
      <c r="L10" s="18"/>
      <c r="M10" s="18"/>
      <c r="N10" s="18"/>
      <c r="O10" s="18"/>
      <c r="P10" s="18"/>
      <c r="Q10" s="18"/>
      <c r="R10" s="18"/>
      <c r="U10" s="18" t="s">
        <v>50</v>
      </c>
      <c r="V10" s="18" t="s">
        <v>51</v>
      </c>
      <c r="W10" s="18" t="s">
        <v>54</v>
      </c>
      <c r="X10" s="19" t="s">
        <v>54</v>
      </c>
    </row>
    <row r="11" customFormat="false" ht="14.15" hidden="false" customHeight="false" outlineLevel="0" collapsed="false">
      <c r="A11" s="12" t="s">
        <v>26</v>
      </c>
      <c r="B11" s="12" t="n">
        <v>8</v>
      </c>
      <c r="C11" s="13" t="n">
        <v>0.0059375</v>
      </c>
      <c r="D11" s="14" t="n">
        <v>0.35625</v>
      </c>
      <c r="E11" s="15" t="str">
        <f aca="false">CONCATENATE("https://otter.ai/s/eCneHj8bRXeSU--Z2S7hgg?t=",VALUE(C11*24*3600),"s")</f>
        <v>https://otter.ai/s/eCneHj8bRXeSU--Z2S7hgg?t=513s</v>
      </c>
      <c r="F11" s="16" t="s">
        <v>55</v>
      </c>
      <c r="G11" s="17" t="n">
        <v>0.35625</v>
      </c>
      <c r="H11" s="18" t="s">
        <v>28</v>
      </c>
      <c r="I11" s="18" t="s">
        <v>56</v>
      </c>
      <c r="J11" s="18"/>
      <c r="K11" s="18"/>
      <c r="L11" s="18"/>
      <c r="M11" s="18" t="n">
        <v>3</v>
      </c>
      <c r="N11" s="18"/>
      <c r="O11" s="18"/>
      <c r="P11" s="18"/>
      <c r="Q11" s="18"/>
      <c r="R11" s="18"/>
      <c r="S11" s="18" t="n">
        <v>1</v>
      </c>
      <c r="T11" s="18"/>
      <c r="U11" s="18" t="s">
        <v>50</v>
      </c>
      <c r="V11" s="18" t="s">
        <v>51</v>
      </c>
      <c r="W11" s="18" t="s">
        <v>57</v>
      </c>
      <c r="X11" s="19" t="s">
        <v>57</v>
      </c>
    </row>
    <row r="12" customFormat="false" ht="14.15" hidden="false" customHeight="false" outlineLevel="0" collapsed="false">
      <c r="A12" s="12" t="s">
        <v>26</v>
      </c>
      <c r="B12" s="12" t="n">
        <v>9</v>
      </c>
      <c r="C12" s="13" t="n">
        <v>0.00619212962962963</v>
      </c>
      <c r="D12" s="14" t="n">
        <v>0.371527777777778</v>
      </c>
      <c r="E12" s="15" t="str">
        <f aca="false">CONCATENATE("https://otter.ai/s/eCneHj8bRXeSU--Z2S7hgg?t=",VALUE(C12*24*3600),"s")</f>
        <v>https://otter.ai/s/eCneHj8bRXeSU--Z2S7hgg?t=535s</v>
      </c>
      <c r="F12" s="16" t="s">
        <v>58</v>
      </c>
      <c r="G12" s="17" t="n">
        <v>0.371527777777778</v>
      </c>
      <c r="H12" s="18" t="s">
        <v>28</v>
      </c>
      <c r="I12" s="18" t="s">
        <v>59</v>
      </c>
      <c r="J12" s="18"/>
      <c r="K12" s="18"/>
      <c r="L12" s="18"/>
      <c r="M12" s="18"/>
      <c r="N12" s="18"/>
      <c r="O12" s="18" t="n">
        <v>2</v>
      </c>
      <c r="P12" s="18"/>
      <c r="Q12" s="18"/>
      <c r="R12" s="18"/>
      <c r="S12" s="18" t="n">
        <v>1</v>
      </c>
      <c r="T12" s="18"/>
      <c r="U12" s="18" t="s">
        <v>50</v>
      </c>
      <c r="V12" s="18" t="s">
        <v>51</v>
      </c>
      <c r="W12" s="18" t="s">
        <v>60</v>
      </c>
      <c r="X12" s="19" t="s">
        <v>60</v>
      </c>
    </row>
    <row r="13" customFormat="false" ht="14.15" hidden="false" customHeight="false" outlineLevel="0" collapsed="false">
      <c r="A13" s="12" t="s">
        <v>26</v>
      </c>
      <c r="B13" s="12" t="n">
        <v>10</v>
      </c>
      <c r="C13" s="13" t="n">
        <v>0.00667824074074074</v>
      </c>
      <c r="D13" s="14" t="n">
        <v>0.400694444444444</v>
      </c>
      <c r="E13" s="15" t="str">
        <f aca="false">CONCATENATE("https://otter.ai/s/eCneHj8bRXeSU--Z2S7hgg?t=",VALUE(C13*24*3600),"s")</f>
        <v>https://otter.ai/s/eCneHj8bRXeSU--Z2S7hgg?t=577s</v>
      </c>
      <c r="F13" s="16" t="s">
        <v>61</v>
      </c>
      <c r="G13" s="17" t="n">
        <v>0.400694444444444</v>
      </c>
      <c r="H13" s="18" t="s">
        <v>28</v>
      </c>
      <c r="I13" s="18" t="s">
        <v>62</v>
      </c>
      <c r="J13" s="18"/>
      <c r="K13" s="18"/>
      <c r="L13" s="18"/>
      <c r="M13" s="18"/>
      <c r="N13" s="18" t="s">
        <v>63</v>
      </c>
      <c r="O13" s="18"/>
      <c r="P13" s="18"/>
      <c r="Q13" s="18"/>
      <c r="R13" s="18" t="s">
        <v>64</v>
      </c>
      <c r="S13" s="18" t="n">
        <v>1</v>
      </c>
      <c r="T13" s="18"/>
      <c r="U13" s="18" t="s">
        <v>50</v>
      </c>
      <c r="V13" s="18" t="s">
        <v>51</v>
      </c>
      <c r="W13" s="18" t="s">
        <v>65</v>
      </c>
      <c r="X13" s="19" t="s">
        <v>66</v>
      </c>
    </row>
    <row r="14" customFormat="false" ht="14.15" hidden="false" customHeight="false" outlineLevel="0" collapsed="false">
      <c r="A14" s="12" t="s">
        <v>26</v>
      </c>
      <c r="B14" s="12" t="n">
        <v>11</v>
      </c>
      <c r="C14" s="13" t="n">
        <v>0.00755787037037037</v>
      </c>
      <c r="D14" s="14" t="n">
        <v>0.453472222222222</v>
      </c>
      <c r="E14" s="15" t="str">
        <f aca="false">CONCATENATE("https://otter.ai/s/eCneHj8bRXeSU--Z2S7hgg?t=",VALUE(C14*24*3600),"s")</f>
        <v>https://otter.ai/s/eCneHj8bRXeSU--Z2S7hgg?t=653s</v>
      </c>
      <c r="F14" s="16" t="s">
        <v>67</v>
      </c>
      <c r="G14" s="17" t="n">
        <v>0.453472222222222</v>
      </c>
      <c r="H14" s="18" t="s">
        <v>28</v>
      </c>
      <c r="I14" s="18" t="s">
        <v>68</v>
      </c>
      <c r="J14" s="18"/>
      <c r="K14" s="18" t="s">
        <v>20</v>
      </c>
      <c r="L14" s="18"/>
      <c r="M14" s="18" t="n">
        <v>8</v>
      </c>
      <c r="N14" s="18"/>
      <c r="O14" s="18"/>
      <c r="P14" s="18"/>
      <c r="Q14" s="18"/>
      <c r="R14" s="18"/>
      <c r="S14" s="18" t="n">
        <v>1</v>
      </c>
      <c r="T14" s="18"/>
      <c r="U14" s="18" t="s">
        <v>50</v>
      </c>
      <c r="V14" s="18" t="s">
        <v>51</v>
      </c>
      <c r="W14" s="18" t="s">
        <v>69</v>
      </c>
      <c r="X14" s="19" t="s">
        <v>69</v>
      </c>
    </row>
    <row r="15" customFormat="false" ht="14.15" hidden="false" customHeight="false" outlineLevel="0" collapsed="false">
      <c r="A15" s="12" t="s">
        <v>26</v>
      </c>
      <c r="B15" s="12" t="n">
        <v>12</v>
      </c>
      <c r="C15" s="13" t="n">
        <v>0.00893518518518519</v>
      </c>
      <c r="D15" s="14" t="n">
        <v>0.536111111111111</v>
      </c>
      <c r="E15" s="15" t="str">
        <f aca="false">CONCATENATE("https://otter.ai/s/eCneHj8bRXeSU--Z2S7hgg?t=",VALUE(C15*24*3600),"s")</f>
        <v>https://otter.ai/s/eCneHj8bRXeSU--Z2S7hgg?t=772s</v>
      </c>
      <c r="F15" s="16" t="s">
        <v>70</v>
      </c>
      <c r="G15" s="17" t="n">
        <v>0.535416666666667</v>
      </c>
      <c r="H15" s="18" t="s">
        <v>28</v>
      </c>
      <c r="I15" s="18" t="s">
        <v>71</v>
      </c>
      <c r="J15" s="18"/>
      <c r="K15" s="18"/>
      <c r="L15" s="18"/>
      <c r="M15" s="18"/>
      <c r="N15" s="18"/>
      <c r="O15" s="18"/>
      <c r="P15" s="18"/>
      <c r="Q15" s="18"/>
      <c r="R15" s="18"/>
      <c r="U15" s="18" t="s">
        <v>50</v>
      </c>
      <c r="V15" s="18" t="s">
        <v>51</v>
      </c>
      <c r="W15" s="18" t="s">
        <v>72</v>
      </c>
      <c r="X15" s="19" t="s">
        <v>72</v>
      </c>
    </row>
    <row r="16" customFormat="false" ht="14.15" hidden="false" customHeight="false" outlineLevel="0" collapsed="false">
      <c r="A16" s="12" t="s">
        <v>26</v>
      </c>
      <c r="B16" s="12" t="n">
        <v>13</v>
      </c>
      <c r="C16" s="13" t="n">
        <v>0.0100694444444444</v>
      </c>
      <c r="D16" s="14" t="n">
        <v>0.604166666666667</v>
      </c>
      <c r="E16" s="15" t="str">
        <f aca="false">CONCATENATE("https://otter.ai/s/eCneHj8bRXeSU--Z2S7hgg?t=",VALUE(C16*24*3600),"s")</f>
        <v>https://otter.ai/s/eCneHj8bRXeSU--Z2S7hgg?t=870s</v>
      </c>
      <c r="F16" s="16" t="s">
        <v>73</v>
      </c>
      <c r="G16" s="17" t="n">
        <v>0.604166666666667</v>
      </c>
      <c r="H16" s="18" t="s">
        <v>28</v>
      </c>
      <c r="I16" s="18" t="s">
        <v>74</v>
      </c>
      <c r="J16" s="18"/>
      <c r="K16" s="18" t="s">
        <v>20</v>
      </c>
      <c r="L16" s="18"/>
      <c r="M16" s="18"/>
      <c r="N16" s="18"/>
      <c r="O16" s="18"/>
      <c r="P16" s="18"/>
      <c r="Q16" s="18"/>
      <c r="R16" s="18"/>
      <c r="S16" s="18" t="n">
        <v>1</v>
      </c>
      <c r="T16" s="18"/>
      <c r="U16" s="18" t="s">
        <v>50</v>
      </c>
      <c r="V16" s="18" t="s">
        <v>51</v>
      </c>
      <c r="W16" s="18" t="s">
        <v>75</v>
      </c>
      <c r="X16" s="19" t="s">
        <v>75</v>
      </c>
    </row>
    <row r="17" customFormat="false" ht="14.15" hidden="false" customHeight="false" outlineLevel="0" collapsed="false">
      <c r="A17" s="12" t="s">
        <v>26</v>
      </c>
      <c r="B17" s="12" t="n">
        <v>14</v>
      </c>
      <c r="C17" s="13" t="n">
        <v>0.0103009259259259</v>
      </c>
      <c r="D17" s="14" t="n">
        <v>0.618055555555556</v>
      </c>
      <c r="E17" s="15" t="str">
        <f aca="false">CONCATENATE("https://otter.ai/s/eCneHj8bRXeSU--Z2S7hgg?t=",VALUE(C17*24*3600),"s")</f>
        <v>https://otter.ai/s/eCneHj8bRXeSU--Z2S7hgg?t=890s</v>
      </c>
      <c r="F17" s="16" t="s">
        <v>76</v>
      </c>
      <c r="G17" s="17" t="n">
        <v>0.618055555555556</v>
      </c>
      <c r="H17" s="18" t="s">
        <v>28</v>
      </c>
      <c r="I17" s="18" t="s">
        <v>77</v>
      </c>
      <c r="J17" s="18"/>
      <c r="K17" s="18" t="s">
        <v>20</v>
      </c>
      <c r="L17" s="18"/>
      <c r="M17" s="18"/>
      <c r="N17" s="18"/>
      <c r="O17" s="18"/>
      <c r="P17" s="18"/>
      <c r="Q17" s="18"/>
      <c r="R17" s="18"/>
      <c r="S17" s="18" t="n">
        <v>1</v>
      </c>
      <c r="T17" s="18"/>
      <c r="U17" s="18" t="s">
        <v>50</v>
      </c>
      <c r="V17" s="18" t="s">
        <v>51</v>
      </c>
      <c r="W17" s="18" t="s">
        <v>78</v>
      </c>
      <c r="X17" s="19" t="s">
        <v>78</v>
      </c>
    </row>
    <row r="18" customFormat="false" ht="14.15" hidden="false" customHeight="false" outlineLevel="0" collapsed="false">
      <c r="A18" s="12" t="s">
        <v>26</v>
      </c>
      <c r="B18" s="12" t="n">
        <v>15</v>
      </c>
      <c r="C18" s="13" t="n">
        <v>0.0105902777777778</v>
      </c>
      <c r="D18" s="14" t="n">
        <v>0.635416666666667</v>
      </c>
      <c r="E18" s="15" t="str">
        <f aca="false">CONCATENATE("https://otter.ai/s/eCneHj8bRXeSU--Z2S7hgg?t=",VALUE(C18*24*3600),"s")</f>
        <v>https://otter.ai/s/eCneHj8bRXeSU--Z2S7hgg?t=915s</v>
      </c>
      <c r="F18" s="16" t="s">
        <v>79</v>
      </c>
      <c r="G18" s="17" t="n">
        <v>0.635416666666667</v>
      </c>
      <c r="H18" s="18" t="s">
        <v>28</v>
      </c>
      <c r="I18" s="18" t="s">
        <v>80</v>
      </c>
      <c r="J18" s="18"/>
      <c r="K18" s="18"/>
      <c r="L18" s="18"/>
      <c r="M18" s="18"/>
      <c r="N18" s="18"/>
      <c r="O18" s="18"/>
      <c r="P18" s="18"/>
      <c r="Q18" s="18"/>
      <c r="R18" s="18"/>
      <c r="U18" s="18" t="s">
        <v>50</v>
      </c>
      <c r="V18" s="18" t="s">
        <v>51</v>
      </c>
      <c r="W18" s="18" t="s">
        <v>81</v>
      </c>
      <c r="X18" s="19" t="s">
        <v>81</v>
      </c>
    </row>
    <row r="19" customFormat="false" ht="14.15" hidden="false" customHeight="false" outlineLevel="0" collapsed="false">
      <c r="A19" s="12" t="s">
        <v>26</v>
      </c>
      <c r="B19" s="12" t="n">
        <v>16</v>
      </c>
      <c r="C19" s="13" t="n">
        <v>0.0113888888888889</v>
      </c>
      <c r="D19" s="14" t="n">
        <v>0.683333333333333</v>
      </c>
      <c r="E19" s="15" t="str">
        <f aca="false">CONCATENATE("https://otter.ai/s/eCneHj8bRXeSU--Z2S7hgg?t=",VALUE(C19*24*3600),"s")</f>
        <v>https://otter.ai/s/eCneHj8bRXeSU--Z2S7hgg?t=984s</v>
      </c>
      <c r="F19" s="16" t="s">
        <v>82</v>
      </c>
      <c r="G19" s="17" t="n">
        <v>0.683333333333333</v>
      </c>
      <c r="H19" s="18" t="s">
        <v>28</v>
      </c>
      <c r="I19" s="18" t="s">
        <v>83</v>
      </c>
      <c r="J19" s="18"/>
      <c r="K19" s="18"/>
      <c r="L19" s="18"/>
      <c r="M19" s="18"/>
      <c r="N19" s="18"/>
      <c r="O19" s="18"/>
      <c r="P19" s="18"/>
      <c r="Q19" s="18"/>
      <c r="R19" s="18"/>
      <c r="U19" s="18" t="s">
        <v>50</v>
      </c>
      <c r="V19" s="18" t="s">
        <v>51</v>
      </c>
      <c r="W19" s="18" t="s">
        <v>84</v>
      </c>
      <c r="X19" s="19" t="s">
        <v>84</v>
      </c>
    </row>
    <row r="20" customFormat="false" ht="14.15" hidden="false" customHeight="false" outlineLevel="0" collapsed="false">
      <c r="A20" s="12" t="s">
        <v>26</v>
      </c>
      <c r="B20" s="12" t="n">
        <v>17</v>
      </c>
      <c r="C20" s="13" t="n">
        <v>0.0125925925925926</v>
      </c>
      <c r="D20" s="14" t="n">
        <v>0.755555555555556</v>
      </c>
      <c r="E20" s="15" t="str">
        <f aca="false">CONCATENATE("https://otter.ai/s/eCneHj8bRXeSU--Z2S7hgg?t=",VALUE(C20*24*3600),"s")</f>
        <v>https://otter.ai/s/eCneHj8bRXeSU--Z2S7hgg?t=1088s</v>
      </c>
      <c r="F20" s="16" t="s">
        <v>85</v>
      </c>
      <c r="G20" s="17" t="n">
        <v>0.755555555555556</v>
      </c>
      <c r="H20" s="18" t="s">
        <v>28</v>
      </c>
      <c r="I20" s="18" t="s">
        <v>86</v>
      </c>
      <c r="J20" s="18"/>
      <c r="K20" s="18" t="s">
        <v>20</v>
      </c>
      <c r="L20" s="18"/>
      <c r="M20" s="18"/>
      <c r="N20" s="18"/>
      <c r="O20" s="18"/>
      <c r="P20" s="18"/>
      <c r="Q20" s="18"/>
      <c r="R20" s="18"/>
      <c r="S20" s="18" t="n">
        <v>1</v>
      </c>
      <c r="T20" s="18"/>
      <c r="U20" s="18" t="s">
        <v>50</v>
      </c>
      <c r="V20" s="18" t="s">
        <v>51</v>
      </c>
      <c r="W20" s="18" t="s">
        <v>87</v>
      </c>
      <c r="X20" s="19" t="s">
        <v>87</v>
      </c>
    </row>
    <row r="21" customFormat="false" ht="14.15" hidden="false" customHeight="false" outlineLevel="0" collapsed="false">
      <c r="A21" s="12" t="s">
        <v>26</v>
      </c>
      <c r="B21" s="12" t="n">
        <v>18</v>
      </c>
      <c r="C21" s="13" t="n">
        <v>0.0134027777777778</v>
      </c>
      <c r="D21" s="14" t="n">
        <v>0.804166666666667</v>
      </c>
      <c r="E21" s="15" t="str">
        <f aca="false">CONCATENATE("https://otter.ai/s/eCneHj8bRXeSU--Z2S7hgg?t=",VALUE(C21*24*3600),"s")</f>
        <v>https://otter.ai/s/eCneHj8bRXeSU--Z2S7hgg?t=1158s</v>
      </c>
      <c r="F21" s="16" t="s">
        <v>88</v>
      </c>
      <c r="G21" s="17" t="n">
        <v>0.804166666666667</v>
      </c>
      <c r="H21" s="18" t="s">
        <v>28</v>
      </c>
      <c r="I21" s="18" t="s">
        <v>89</v>
      </c>
      <c r="J21" s="18"/>
      <c r="K21" s="18"/>
      <c r="L21" s="18"/>
      <c r="M21" s="18"/>
      <c r="N21" s="18"/>
      <c r="O21" s="18"/>
      <c r="P21" s="18"/>
      <c r="Q21" s="18"/>
      <c r="R21" s="18"/>
      <c r="U21" s="18" t="s">
        <v>50</v>
      </c>
      <c r="V21" s="18" t="s">
        <v>51</v>
      </c>
      <c r="W21" s="18" t="s">
        <v>90</v>
      </c>
      <c r="X21" s="19" t="s">
        <v>90</v>
      </c>
    </row>
    <row r="22" customFormat="false" ht="14.15" hidden="false" customHeight="false" outlineLevel="0" collapsed="false">
      <c r="A22" s="12" t="s">
        <v>26</v>
      </c>
      <c r="B22" s="12" t="n">
        <v>19</v>
      </c>
      <c r="C22" s="13" t="n">
        <v>0.0139814814814815</v>
      </c>
      <c r="D22" s="14" t="n">
        <v>0.838888888888889</v>
      </c>
      <c r="E22" s="15" t="str">
        <f aca="false">CONCATENATE("https://otter.ai/s/eCneHj8bRXeSU--Z2S7hgg?t=",VALUE(C22*24*3600),"s")</f>
        <v>https://otter.ai/s/eCneHj8bRXeSU--Z2S7hgg?t=1208s</v>
      </c>
      <c r="F22" s="16" t="s">
        <v>91</v>
      </c>
      <c r="G22" s="17" t="n">
        <v>0.838888888888889</v>
      </c>
      <c r="H22" s="18" t="s">
        <v>28</v>
      </c>
      <c r="I22" s="18"/>
      <c r="J22" s="18"/>
      <c r="K22" s="18"/>
      <c r="L22" s="18"/>
      <c r="M22" s="18"/>
      <c r="N22" s="18"/>
      <c r="O22" s="18"/>
      <c r="P22" s="18"/>
      <c r="Q22" s="18"/>
      <c r="R22" s="18"/>
      <c r="U22" s="18" t="s">
        <v>50</v>
      </c>
      <c r="V22" s="18" t="s">
        <v>51</v>
      </c>
      <c r="W22" s="18" t="s">
        <v>92</v>
      </c>
      <c r="X22" s="19" t="s">
        <v>92</v>
      </c>
    </row>
    <row r="23" customFormat="false" ht="14.15" hidden="false" customHeight="false" outlineLevel="0" collapsed="false">
      <c r="A23" s="12" t="s">
        <v>26</v>
      </c>
      <c r="B23" s="12" t="n">
        <v>20</v>
      </c>
      <c r="C23" s="13" t="n">
        <v>0.0152662037037037</v>
      </c>
      <c r="D23" s="14" t="n">
        <v>0.915972222222222</v>
      </c>
      <c r="E23" s="15" t="str">
        <f aca="false">CONCATENATE("https://otter.ai/s/eCneHj8bRXeSU--Z2S7hgg?t=",VALUE(C23*24*3600),"s")</f>
        <v>https://otter.ai/s/eCneHj8bRXeSU--Z2S7hgg?t=1319s</v>
      </c>
      <c r="F23" s="16" t="s">
        <v>93</v>
      </c>
      <c r="G23" s="17" t="n">
        <v>0.915972222222222</v>
      </c>
      <c r="H23" s="18" t="s">
        <v>28</v>
      </c>
      <c r="I23" s="18" t="s">
        <v>94</v>
      </c>
      <c r="J23" s="18"/>
      <c r="K23" s="18"/>
      <c r="L23" s="18"/>
      <c r="M23" s="18"/>
      <c r="N23" s="18"/>
      <c r="O23" s="18"/>
      <c r="P23" s="18"/>
      <c r="Q23" s="18"/>
      <c r="R23" s="18"/>
      <c r="S23" s="18" t="n">
        <v>1</v>
      </c>
      <c r="T23" s="18"/>
      <c r="U23" s="18" t="s">
        <v>50</v>
      </c>
      <c r="V23" s="18" t="s">
        <v>51</v>
      </c>
      <c r="W23" s="18" t="s">
        <v>95</v>
      </c>
      <c r="X23" s="19" t="s">
        <v>95</v>
      </c>
    </row>
    <row r="24" customFormat="false" ht="14.15" hidden="false" customHeight="false" outlineLevel="0" collapsed="false">
      <c r="A24" s="12" t="s">
        <v>26</v>
      </c>
      <c r="B24" s="12" t="n">
        <v>21</v>
      </c>
      <c r="C24" s="13" t="n">
        <v>0.015625</v>
      </c>
      <c r="D24" s="14" t="n">
        <v>0.9375</v>
      </c>
      <c r="E24" s="15" t="str">
        <f aca="false">CONCATENATE("https://otter.ai/s/eCneHj8bRXeSU--Z2S7hgg?t=",VALUE(C24*24*3600),"s")</f>
        <v>https://otter.ai/s/eCneHj8bRXeSU--Z2S7hgg?t=1350s</v>
      </c>
      <c r="F24" s="16" t="s">
        <v>96</v>
      </c>
      <c r="G24" s="17" t="n">
        <v>0.9375</v>
      </c>
      <c r="H24" s="18" t="s">
        <v>28</v>
      </c>
      <c r="I24" s="18" t="s">
        <v>97</v>
      </c>
      <c r="J24" s="18"/>
      <c r="K24" s="18"/>
      <c r="L24" s="18"/>
      <c r="M24" s="18"/>
      <c r="N24" s="18"/>
      <c r="O24" s="18"/>
      <c r="P24" s="18"/>
      <c r="Q24" s="18"/>
      <c r="R24" s="18"/>
      <c r="T24" s="18" t="s">
        <v>98</v>
      </c>
      <c r="U24" s="18" t="s">
        <v>50</v>
      </c>
      <c r="V24" s="18" t="s">
        <v>51</v>
      </c>
      <c r="W24" s="18" t="s">
        <v>99</v>
      </c>
      <c r="X24" s="19" t="s">
        <v>99</v>
      </c>
    </row>
    <row r="25" customFormat="false" ht="14.15" hidden="false" customHeight="false" outlineLevel="0" collapsed="false">
      <c r="A25" s="12" t="s">
        <v>26</v>
      </c>
      <c r="B25" s="12" t="n">
        <v>22</v>
      </c>
      <c r="C25" s="13" t="n">
        <v>0.0163078703703704</v>
      </c>
      <c r="D25" s="14" t="n">
        <v>0.978472222222222</v>
      </c>
      <c r="E25" s="15" t="str">
        <f aca="false">CONCATENATE("https://otter.ai/s/eCneHj8bRXeSU--Z2S7hgg?t=",VALUE(C25*24*3600),"s")</f>
        <v>https://otter.ai/s/eCneHj8bRXeSU--Z2S7hgg?t=1409s</v>
      </c>
      <c r="F25" s="16" t="s">
        <v>100</v>
      </c>
      <c r="G25" s="17" t="n">
        <v>0.976388888888889</v>
      </c>
      <c r="H25" s="18" t="s">
        <v>28</v>
      </c>
      <c r="I25" s="18" t="s">
        <v>101</v>
      </c>
      <c r="J25" s="18"/>
      <c r="K25" s="18"/>
      <c r="L25" s="18"/>
      <c r="M25" s="18"/>
      <c r="N25" s="18"/>
      <c r="O25" s="18"/>
      <c r="P25" s="18"/>
      <c r="Q25" s="18"/>
      <c r="R25" s="18"/>
      <c r="T25" s="18" t="s">
        <v>102</v>
      </c>
      <c r="U25" s="18" t="s">
        <v>50</v>
      </c>
      <c r="V25" s="18" t="s">
        <v>51</v>
      </c>
      <c r="W25" s="18" t="s">
        <v>103</v>
      </c>
      <c r="X25" s="19" t="s">
        <v>103</v>
      </c>
    </row>
    <row r="26" customFormat="false" ht="14.15" hidden="false" customHeight="false" outlineLevel="0" collapsed="false">
      <c r="A26" s="12" t="s">
        <v>26</v>
      </c>
      <c r="B26" s="12" t="n">
        <v>23</v>
      </c>
      <c r="C26" s="13" t="n">
        <v>0.0173842592592593</v>
      </c>
      <c r="D26" s="13" t="n">
        <v>1.04305555555556</v>
      </c>
      <c r="E26" s="15" t="str">
        <f aca="false">CONCATENATE("https://otter.ai/s/eCneHj8bRXeSU--Z2S7hgg?t=",VALUE(C26*24*3600),"s")</f>
        <v>https://otter.ai/s/eCneHj8bRXeSU--Z2S7hgg?t=1502s</v>
      </c>
      <c r="F26" s="16" t="s">
        <v>104</v>
      </c>
      <c r="G26" s="20" t="n">
        <v>1.04305555555556</v>
      </c>
      <c r="H26" s="18" t="s">
        <v>28</v>
      </c>
      <c r="I26" s="18" t="s">
        <v>105</v>
      </c>
      <c r="J26" s="18"/>
      <c r="K26" s="18"/>
      <c r="L26" s="18"/>
      <c r="M26" s="18"/>
      <c r="N26" s="18"/>
      <c r="O26" s="18"/>
      <c r="P26" s="18"/>
      <c r="Q26" s="18"/>
      <c r="R26" s="18"/>
      <c r="U26" s="18" t="s">
        <v>50</v>
      </c>
      <c r="V26" s="18" t="s">
        <v>51</v>
      </c>
      <c r="W26" s="18" t="s">
        <v>106</v>
      </c>
      <c r="X26" s="19" t="s">
        <v>106</v>
      </c>
    </row>
    <row r="27" customFormat="false" ht="14.15" hidden="false" customHeight="false" outlineLevel="0" collapsed="false">
      <c r="A27" s="12" t="s">
        <v>26</v>
      </c>
      <c r="B27" s="12" t="n">
        <v>24</v>
      </c>
      <c r="C27" s="13" t="n">
        <v>0.018587962962963</v>
      </c>
      <c r="D27" s="13" t="n">
        <v>1.11527777777778</v>
      </c>
      <c r="E27" s="15" t="str">
        <f aca="false">CONCATENATE("https://otter.ai/s/eCneHj8bRXeSU--Z2S7hgg?t=",VALUE(C27*24*3600),"s")</f>
        <v>https://otter.ai/s/eCneHj8bRXeSU--Z2S7hgg?t=1606s</v>
      </c>
      <c r="F27" s="16" t="s">
        <v>107</v>
      </c>
      <c r="G27" s="20" t="n">
        <v>1.11527777777778</v>
      </c>
      <c r="H27" s="18" t="s">
        <v>28</v>
      </c>
      <c r="I27" s="18" t="s">
        <v>108</v>
      </c>
      <c r="J27" s="18"/>
      <c r="K27" s="18"/>
      <c r="L27" s="18"/>
      <c r="M27" s="18"/>
      <c r="N27" s="18"/>
      <c r="O27" s="18"/>
      <c r="P27" s="18"/>
      <c r="Q27" s="18"/>
      <c r="R27" s="18"/>
      <c r="U27" s="18" t="s">
        <v>50</v>
      </c>
      <c r="V27" s="18" t="s">
        <v>51</v>
      </c>
      <c r="W27" s="18" t="s">
        <v>109</v>
      </c>
      <c r="X27" s="19" t="s">
        <v>109</v>
      </c>
    </row>
    <row r="28" customFormat="false" ht="14.15" hidden="false" customHeight="false" outlineLevel="0" collapsed="false">
      <c r="A28" s="12" t="s">
        <v>26</v>
      </c>
      <c r="B28" s="12" t="n">
        <v>25</v>
      </c>
      <c r="C28" s="13" t="n">
        <v>0.0187037037037037</v>
      </c>
      <c r="D28" s="13" t="n">
        <v>1.12222222222222</v>
      </c>
      <c r="E28" s="15" t="str">
        <f aca="false">CONCATENATE("https://otter.ai/s/eCneHj8bRXeSU--Z2S7hgg?t=",VALUE(C28*24*3600),"s")</f>
        <v>https://otter.ai/s/eCneHj8bRXeSU--Z2S7hgg?t=1616s</v>
      </c>
      <c r="F28" s="16" t="s">
        <v>110</v>
      </c>
      <c r="G28" s="20" t="n">
        <v>1.12222222222222</v>
      </c>
      <c r="H28" s="18" t="s">
        <v>28</v>
      </c>
      <c r="I28" s="18" t="s">
        <v>111</v>
      </c>
      <c r="J28" s="18"/>
      <c r="K28" s="18"/>
      <c r="L28" s="18" t="s">
        <v>112</v>
      </c>
      <c r="M28" s="18"/>
      <c r="N28" s="18"/>
      <c r="O28" s="18"/>
      <c r="P28" s="18"/>
      <c r="Q28" s="18"/>
      <c r="R28" s="18" t="s">
        <v>113</v>
      </c>
      <c r="S28" s="18" t="n">
        <v>1</v>
      </c>
      <c r="T28" s="18"/>
      <c r="U28" s="18" t="s">
        <v>50</v>
      </c>
      <c r="V28" s="18" t="s">
        <v>51</v>
      </c>
      <c r="W28" s="18" t="s">
        <v>114</v>
      </c>
      <c r="X28" s="19" t="s">
        <v>114</v>
      </c>
    </row>
    <row r="29" customFormat="false" ht="14.15" hidden="false" customHeight="false" outlineLevel="0" collapsed="false">
      <c r="A29" s="12" t="s">
        <v>26</v>
      </c>
      <c r="B29" s="12" t="n">
        <v>26</v>
      </c>
      <c r="C29" s="13" t="n">
        <v>0.0193981481481482</v>
      </c>
      <c r="D29" s="13" t="n">
        <v>1.16388888888889</v>
      </c>
      <c r="E29" s="15" t="str">
        <f aca="false">CONCATENATE("https://otter.ai/s/eCneHj8bRXeSU--Z2S7hgg?t=",VALUE(C29*24*3600),"s")</f>
        <v>https://otter.ai/s/eCneHj8bRXeSU--Z2S7hgg?t=1676s</v>
      </c>
      <c r="F29" s="16" t="s">
        <v>115</v>
      </c>
      <c r="G29" s="20" t="n">
        <v>1.16388888888889</v>
      </c>
      <c r="H29" s="18" t="s">
        <v>28</v>
      </c>
      <c r="I29" s="18" t="s">
        <v>116</v>
      </c>
      <c r="J29" s="18"/>
      <c r="K29" s="18"/>
      <c r="L29" s="18"/>
      <c r="M29" s="18"/>
      <c r="N29" s="18"/>
      <c r="O29" s="18"/>
      <c r="P29" s="18"/>
      <c r="Q29" s="18"/>
      <c r="R29" s="18"/>
      <c r="S29" s="18" t="n">
        <v>1</v>
      </c>
      <c r="T29" s="18"/>
      <c r="U29" s="18" t="s">
        <v>50</v>
      </c>
      <c r="V29" s="18" t="s">
        <v>51</v>
      </c>
      <c r="W29" s="18" t="s">
        <v>117</v>
      </c>
      <c r="X29" s="19" t="s">
        <v>117</v>
      </c>
    </row>
    <row r="30" customFormat="false" ht="14.15" hidden="false" customHeight="false" outlineLevel="0" collapsed="false">
      <c r="A30" s="12" t="s">
        <v>26</v>
      </c>
      <c r="B30" s="12" t="n">
        <v>27</v>
      </c>
      <c r="C30" s="13" t="n">
        <v>0.0202083333333333</v>
      </c>
      <c r="D30" s="13" t="n">
        <v>1.2125</v>
      </c>
      <c r="E30" s="15" t="str">
        <f aca="false">CONCATENATE("https://otter.ai/s/eCneHj8bRXeSU--Z2S7hgg?t=",VALUE(C30*24*3600),"s")</f>
        <v>https://otter.ai/s/eCneHj8bRXeSU--Z2S7hgg?t=1746s</v>
      </c>
      <c r="F30" s="16" t="s">
        <v>118</v>
      </c>
      <c r="G30" s="20" t="n">
        <v>1.2125</v>
      </c>
      <c r="H30" s="18" t="s">
        <v>28</v>
      </c>
      <c r="I30" s="18" t="s">
        <v>119</v>
      </c>
      <c r="J30" s="18" t="s">
        <v>120</v>
      </c>
      <c r="K30" s="18" t="s">
        <v>20</v>
      </c>
      <c r="L30" s="18"/>
      <c r="M30" s="18"/>
      <c r="N30" s="18"/>
      <c r="O30" s="18"/>
      <c r="P30" s="18"/>
      <c r="Q30" s="18"/>
      <c r="R30" s="18"/>
      <c r="S30" s="18" t="n">
        <v>1</v>
      </c>
      <c r="T30" s="18"/>
      <c r="U30" s="18" t="s">
        <v>50</v>
      </c>
      <c r="V30" s="18" t="s">
        <v>51</v>
      </c>
      <c r="W30" s="18" t="s">
        <v>121</v>
      </c>
      <c r="X30" s="19" t="s">
        <v>121</v>
      </c>
    </row>
    <row r="31" customFormat="false" ht="14.15" hidden="false" customHeight="false" outlineLevel="0" collapsed="false">
      <c r="A31" s="12" t="s">
        <v>26</v>
      </c>
      <c r="B31" s="12" t="n">
        <v>28</v>
      </c>
      <c r="C31" s="13" t="n">
        <v>0.0208333333333333</v>
      </c>
      <c r="D31" s="13" t="n">
        <v>1.25</v>
      </c>
      <c r="E31" s="15" t="str">
        <f aca="false">CONCATENATE("https://otter.ai/s/eCneHj8bRXeSU--Z2S7hgg?t=",VALUE(C31*24*3600),"s")</f>
        <v>https://otter.ai/s/eCneHj8bRXeSU--Z2S7hgg?t=1800s</v>
      </c>
      <c r="F31" s="16" t="s">
        <v>122</v>
      </c>
      <c r="G31" s="20" t="n">
        <v>1.25</v>
      </c>
      <c r="H31" s="18" t="s">
        <v>28</v>
      </c>
      <c r="I31" s="18" t="s">
        <v>123</v>
      </c>
      <c r="J31" s="18"/>
      <c r="K31" s="18"/>
      <c r="L31" s="18"/>
      <c r="M31" s="18"/>
      <c r="N31" s="18"/>
      <c r="O31" s="18"/>
      <c r="P31" s="18"/>
      <c r="Q31" s="18"/>
      <c r="R31" s="18"/>
      <c r="U31" s="18" t="s">
        <v>50</v>
      </c>
      <c r="V31" s="18" t="s">
        <v>51</v>
      </c>
      <c r="W31" s="18" t="s">
        <v>124</v>
      </c>
      <c r="X31" s="19" t="s">
        <v>124</v>
      </c>
    </row>
    <row r="32" customFormat="false" ht="14.15" hidden="false" customHeight="false" outlineLevel="0" collapsed="false">
      <c r="A32" s="12" t="s">
        <v>26</v>
      </c>
      <c r="B32" s="12" t="n">
        <v>29</v>
      </c>
      <c r="C32" s="13" t="n">
        <v>0.0222222222222222</v>
      </c>
      <c r="D32" s="13" t="n">
        <v>1.33333333333333</v>
      </c>
      <c r="E32" s="15" t="str">
        <f aca="false">CONCATENATE("https://otter.ai/s/eCneHj8bRXeSU--Z2S7hgg?t=",VALUE(C32*24*3600),"s")</f>
        <v>https://otter.ai/s/eCneHj8bRXeSU--Z2S7hgg?t=1920s</v>
      </c>
      <c r="F32" s="16" t="s">
        <v>125</v>
      </c>
      <c r="G32" s="20" t="n">
        <v>1.33333333333333</v>
      </c>
      <c r="H32" s="18" t="s">
        <v>28</v>
      </c>
      <c r="I32" s="18" t="s">
        <v>123</v>
      </c>
      <c r="J32" s="18"/>
      <c r="K32" s="18"/>
      <c r="L32" s="18"/>
      <c r="M32" s="18"/>
      <c r="N32" s="18"/>
      <c r="O32" s="18"/>
      <c r="P32" s="18"/>
      <c r="Q32" s="18"/>
      <c r="R32" s="18"/>
      <c r="U32" s="18" t="s">
        <v>50</v>
      </c>
      <c r="V32" s="18" t="s">
        <v>51</v>
      </c>
      <c r="W32" s="18" t="s">
        <v>126</v>
      </c>
      <c r="X32" s="19" t="s">
        <v>126</v>
      </c>
    </row>
    <row r="33" customFormat="false" ht="14.15" hidden="false" customHeight="false" outlineLevel="0" collapsed="false">
      <c r="A33" s="12" t="s">
        <v>26</v>
      </c>
      <c r="B33" s="12" t="n">
        <v>30</v>
      </c>
      <c r="C33" s="13" t="n">
        <v>0.0232638888888889</v>
      </c>
      <c r="D33" s="13" t="n">
        <v>1.39583333333333</v>
      </c>
      <c r="E33" s="15" t="str">
        <f aca="false">CONCATENATE("https://otter.ai/s/eCneHj8bRXeSU--Z2S7hgg?t=",VALUE(C33*24*3600),"s")</f>
        <v>https://otter.ai/s/eCneHj8bRXeSU--Z2S7hgg?t=2010s</v>
      </c>
      <c r="F33" s="16" t="s">
        <v>127</v>
      </c>
      <c r="G33" s="20" t="n">
        <v>1.39583333333333</v>
      </c>
      <c r="H33" s="18" t="s">
        <v>28</v>
      </c>
      <c r="I33" s="18" t="s">
        <v>105</v>
      </c>
      <c r="J33" s="18"/>
      <c r="K33" s="18"/>
      <c r="L33" s="18"/>
      <c r="M33" s="18"/>
      <c r="N33" s="18"/>
      <c r="O33" s="18"/>
      <c r="P33" s="18"/>
      <c r="Q33" s="18"/>
      <c r="R33" s="18"/>
      <c r="U33" s="18" t="s">
        <v>50</v>
      </c>
      <c r="V33" s="18" t="s">
        <v>51</v>
      </c>
      <c r="W33" s="18" t="s">
        <v>128</v>
      </c>
      <c r="X33" s="19" t="s">
        <v>128</v>
      </c>
    </row>
    <row r="34" customFormat="false" ht="14.15" hidden="false" customHeight="false" outlineLevel="0" collapsed="false">
      <c r="A34" s="12" t="s">
        <v>26</v>
      </c>
      <c r="B34" s="12" t="n">
        <v>31</v>
      </c>
      <c r="C34" s="13" t="n">
        <v>0.0245949074074074</v>
      </c>
      <c r="D34" s="13" t="n">
        <v>1.47569444444444</v>
      </c>
      <c r="E34" s="15" t="str">
        <f aca="false">CONCATENATE("https://otter.ai/s/eCneHj8bRXeSU--Z2S7hgg?t=",VALUE(C34*24*3600),"s")</f>
        <v>https://otter.ai/s/eCneHj8bRXeSU--Z2S7hgg?t=2125s</v>
      </c>
      <c r="F34" s="16" t="s">
        <v>129</v>
      </c>
      <c r="G34" s="20" t="n">
        <v>1.47569444444444</v>
      </c>
      <c r="H34" s="18" t="s">
        <v>28</v>
      </c>
      <c r="I34" s="18" t="s">
        <v>130</v>
      </c>
      <c r="J34" s="18"/>
      <c r="K34" s="18"/>
      <c r="L34" s="18"/>
      <c r="M34" s="18"/>
      <c r="N34" s="18"/>
      <c r="O34" s="18"/>
      <c r="P34" s="18"/>
      <c r="Q34" s="18"/>
      <c r="R34" s="18" t="s">
        <v>131</v>
      </c>
      <c r="S34" s="18" t="n">
        <v>1</v>
      </c>
      <c r="T34" s="18"/>
      <c r="U34" s="18" t="s">
        <v>50</v>
      </c>
      <c r="V34" s="18" t="s">
        <v>51</v>
      </c>
      <c r="W34" s="18" t="s">
        <v>132</v>
      </c>
      <c r="X34" s="19" t="s">
        <v>132</v>
      </c>
    </row>
    <row r="35" customFormat="false" ht="14.15" hidden="false" customHeight="false" outlineLevel="0" collapsed="false">
      <c r="A35" s="12" t="s">
        <v>26</v>
      </c>
      <c r="B35" s="12" t="n">
        <v>32</v>
      </c>
      <c r="C35" s="13" t="n">
        <v>0.025</v>
      </c>
      <c r="D35" s="13" t="n">
        <v>1.5</v>
      </c>
      <c r="E35" s="15" t="str">
        <f aca="false">CONCATENATE("https://otter.ai/s/eCneHj8bRXeSU--Z2S7hgg?t=",VALUE(C35*24*3600),"s")</f>
        <v>https://otter.ai/s/eCneHj8bRXeSU--Z2S7hgg?t=2160s</v>
      </c>
      <c r="F35" s="16" t="s">
        <v>133</v>
      </c>
      <c r="G35" s="20" t="n">
        <v>1.5</v>
      </c>
      <c r="H35" s="18" t="s">
        <v>28</v>
      </c>
      <c r="I35" s="18" t="s">
        <v>134</v>
      </c>
      <c r="J35" s="18" t="s">
        <v>120</v>
      </c>
      <c r="K35" s="18"/>
      <c r="L35" s="18"/>
      <c r="M35" s="18"/>
      <c r="N35" s="18"/>
      <c r="O35" s="18"/>
      <c r="P35" s="18"/>
      <c r="Q35" s="18"/>
      <c r="R35" s="18"/>
      <c r="U35" s="18" t="s">
        <v>50</v>
      </c>
      <c r="V35" s="18" t="s">
        <v>51</v>
      </c>
      <c r="W35" s="18" t="s">
        <v>135</v>
      </c>
      <c r="X35" s="19" t="s">
        <v>135</v>
      </c>
    </row>
    <row r="36" customFormat="false" ht="14.15" hidden="false" customHeight="false" outlineLevel="0" collapsed="false">
      <c r="A36" s="12" t="s">
        <v>26</v>
      </c>
      <c r="B36" s="12" t="n">
        <v>33</v>
      </c>
      <c r="C36" s="13" t="n">
        <v>0.0261342592592593</v>
      </c>
      <c r="D36" s="13" t="n">
        <v>1.56805555555556</v>
      </c>
      <c r="E36" s="15" t="str">
        <f aca="false">CONCATENATE("https://otter.ai/s/eCneHj8bRXeSU--Z2S7hgg?t=",VALUE(C36*24*3600),"s")</f>
        <v>https://otter.ai/s/eCneHj8bRXeSU--Z2S7hgg?t=2258s</v>
      </c>
      <c r="F36" s="16" t="s">
        <v>136</v>
      </c>
      <c r="G36" s="20" t="n">
        <v>1.56805555555556</v>
      </c>
      <c r="H36" s="18" t="s">
        <v>28</v>
      </c>
      <c r="I36" s="18" t="s">
        <v>137</v>
      </c>
      <c r="J36" s="18"/>
      <c r="K36" s="18"/>
      <c r="L36" s="18"/>
      <c r="M36" s="18"/>
      <c r="N36" s="18"/>
      <c r="O36" s="18"/>
      <c r="P36" s="18"/>
      <c r="Q36" s="18"/>
      <c r="R36" s="18"/>
      <c r="U36" s="18" t="s">
        <v>50</v>
      </c>
      <c r="V36" s="18" t="s">
        <v>51</v>
      </c>
      <c r="W36" s="18" t="s">
        <v>138</v>
      </c>
      <c r="X36" s="19" t="s">
        <v>138</v>
      </c>
    </row>
    <row r="37" customFormat="false" ht="13.8" hidden="false" customHeight="false" outlineLevel="0" collapsed="false">
      <c r="A37" s="12" t="s">
        <v>26</v>
      </c>
      <c r="B37" s="12" t="n">
        <v>34</v>
      </c>
      <c r="C37" s="13" t="n">
        <v>0.0265277777777778</v>
      </c>
      <c r="D37" s="13" t="n">
        <v>1.59166666666667</v>
      </c>
      <c r="E37" s="15" t="str">
        <f aca="false">CONCATENATE("https://otter.ai/s/eCneHj8bRXeSU--Z2S7hgg?t=",VALUE(C37*24*3600),"s")</f>
        <v>https://otter.ai/s/eCneHj8bRXeSU--Z2S7hgg?t=2292s</v>
      </c>
      <c r="F37" s="16" t="s">
        <v>139</v>
      </c>
      <c r="H37" s="18" t="s">
        <v>28</v>
      </c>
      <c r="V37" s="19"/>
    </row>
    <row r="38" customFormat="false" ht="14.15" hidden="false" customHeight="false" outlineLevel="0" collapsed="false">
      <c r="A38" s="12" t="s">
        <v>26</v>
      </c>
      <c r="B38" s="12" t="n">
        <v>35</v>
      </c>
      <c r="C38" s="13" t="n">
        <v>0.0265740740740741</v>
      </c>
      <c r="D38" s="13" t="n">
        <v>1.59444444444444</v>
      </c>
      <c r="E38" s="15" t="str">
        <f aca="false">CONCATENATE("https://otter.ai/s/eCneHj8bRXeSU--Z2S7hgg?t=",VALUE(C38*24*3600),"s")</f>
        <v>https://otter.ai/s/eCneHj8bRXeSU--Z2S7hgg?t=2296s</v>
      </c>
      <c r="F38" s="16" t="s">
        <v>140</v>
      </c>
      <c r="G38" s="20" t="n">
        <v>1.59444444444444</v>
      </c>
      <c r="H38" s="18" t="s">
        <v>28</v>
      </c>
      <c r="I38" s="18" t="s">
        <v>141</v>
      </c>
      <c r="J38" s="18"/>
      <c r="K38" s="18"/>
      <c r="L38" s="18" t="s">
        <v>142</v>
      </c>
      <c r="M38" s="18"/>
      <c r="N38" s="18"/>
      <c r="O38" s="18"/>
      <c r="P38" s="18"/>
      <c r="Q38" s="18"/>
      <c r="R38" s="18"/>
      <c r="S38" s="18" t="n">
        <v>1</v>
      </c>
      <c r="U38" s="18" t="s">
        <v>50</v>
      </c>
      <c r="V38" s="18" t="s">
        <v>51</v>
      </c>
      <c r="W38" s="18" t="s">
        <v>143</v>
      </c>
      <c r="X38" s="19" t="s">
        <v>143</v>
      </c>
    </row>
    <row r="39" customFormat="false" ht="14.15" hidden="false" customHeight="false" outlineLevel="0" collapsed="false">
      <c r="A39" s="12" t="s">
        <v>26</v>
      </c>
      <c r="B39" s="12" t="n">
        <v>36</v>
      </c>
      <c r="C39" s="13" t="n">
        <v>0.0279513888888889</v>
      </c>
      <c r="D39" s="13" t="n">
        <v>1.67708333333333</v>
      </c>
      <c r="E39" s="15" t="str">
        <f aca="false">CONCATENATE("https://otter.ai/s/eCneHj8bRXeSU--Z2S7hgg?t=",VALUE(C39*24*3600),"s")</f>
        <v>https://otter.ai/s/eCneHj8bRXeSU--Z2S7hgg?t=2415s</v>
      </c>
      <c r="F39" s="16" t="s">
        <v>144</v>
      </c>
      <c r="G39" s="20" t="n">
        <v>1.67777777777778</v>
      </c>
      <c r="H39" s="18" t="s">
        <v>28</v>
      </c>
      <c r="I39" s="18" t="s">
        <v>145</v>
      </c>
      <c r="J39" s="18"/>
      <c r="K39" s="18" t="s">
        <v>20</v>
      </c>
      <c r="L39" s="18" t="s">
        <v>112</v>
      </c>
      <c r="M39" s="18"/>
      <c r="N39" s="18"/>
      <c r="O39" s="18"/>
      <c r="P39" s="18"/>
      <c r="Q39" s="18"/>
      <c r="R39" s="18"/>
      <c r="S39" s="18" t="n">
        <v>1</v>
      </c>
      <c r="U39" s="18" t="s">
        <v>50</v>
      </c>
      <c r="V39" s="18" t="s">
        <v>51</v>
      </c>
      <c r="W39" s="18" t="s">
        <v>146</v>
      </c>
      <c r="X39" s="19" t="s">
        <v>146</v>
      </c>
    </row>
    <row r="40" customFormat="false" ht="14.15" hidden="false" customHeight="false" outlineLevel="0" collapsed="false">
      <c r="A40" s="12" t="s">
        <v>26</v>
      </c>
      <c r="B40" s="12" t="n">
        <v>37</v>
      </c>
      <c r="C40" s="13" t="n">
        <v>0.028587962962963</v>
      </c>
      <c r="D40" s="13" t="n">
        <v>1.71527777777778</v>
      </c>
      <c r="E40" s="15" t="str">
        <f aca="false">CONCATENATE("https://otter.ai/s/eCneHj8bRXeSU--Z2S7hgg?t=",VALUE(C40*24*3600),"s")</f>
        <v>https://otter.ai/s/eCneHj8bRXeSU--Z2S7hgg?t=2470s</v>
      </c>
      <c r="F40" s="16" t="s">
        <v>147</v>
      </c>
      <c r="G40" s="20" t="n">
        <v>1.71597222222222</v>
      </c>
      <c r="H40" s="18" t="s">
        <v>28</v>
      </c>
      <c r="I40" s="18" t="s">
        <v>148</v>
      </c>
      <c r="J40" s="18"/>
      <c r="K40" s="18"/>
      <c r="L40" s="18"/>
      <c r="M40" s="18"/>
      <c r="N40" s="18"/>
      <c r="O40" s="18"/>
      <c r="P40" s="18"/>
      <c r="Q40" s="18"/>
      <c r="R40" s="18"/>
      <c r="U40" s="18" t="s">
        <v>50</v>
      </c>
      <c r="V40" s="18" t="s">
        <v>51</v>
      </c>
      <c r="W40" s="18" t="s">
        <v>149</v>
      </c>
      <c r="X40" s="19" t="s">
        <v>149</v>
      </c>
    </row>
    <row r="41" customFormat="false" ht="14.15" hidden="false" customHeight="false" outlineLevel="0" collapsed="false">
      <c r="A41" s="12" t="s">
        <v>26</v>
      </c>
      <c r="B41" s="12" t="n">
        <v>38</v>
      </c>
      <c r="C41" s="13" t="n">
        <v>0.0294907407407407</v>
      </c>
      <c r="D41" s="13" t="n">
        <v>1.76944444444444</v>
      </c>
      <c r="E41" s="15" t="str">
        <f aca="false">CONCATENATE("https://otter.ai/s/eCneHj8bRXeSU--Z2S7hgg?t=",VALUE(C41*24*3600),"s")</f>
        <v>https://otter.ai/s/eCneHj8bRXeSU--Z2S7hgg?t=2548s</v>
      </c>
      <c r="F41" s="16" t="s">
        <v>150</v>
      </c>
      <c r="G41" s="20" t="n">
        <v>1.77013888888889</v>
      </c>
      <c r="H41" s="18" t="s">
        <v>28</v>
      </c>
      <c r="I41" s="18" t="s">
        <v>151</v>
      </c>
      <c r="J41" s="18"/>
      <c r="K41" s="18"/>
      <c r="L41" s="18" t="s">
        <v>152</v>
      </c>
      <c r="M41" s="18"/>
      <c r="N41" s="18"/>
      <c r="O41" s="18"/>
      <c r="P41" s="18"/>
      <c r="Q41" s="18"/>
      <c r="R41" s="18"/>
      <c r="S41" s="18" t="n">
        <v>1</v>
      </c>
      <c r="U41" s="18" t="s">
        <v>50</v>
      </c>
      <c r="V41" s="18" t="s">
        <v>51</v>
      </c>
      <c r="W41" s="18" t="s">
        <v>153</v>
      </c>
      <c r="X41" s="19" t="s">
        <v>153</v>
      </c>
    </row>
    <row r="42" customFormat="false" ht="14.15" hidden="false" customHeight="false" outlineLevel="0" collapsed="false">
      <c r="A42" s="12" t="s">
        <v>26</v>
      </c>
      <c r="B42" s="12" t="n">
        <v>39</v>
      </c>
      <c r="C42" s="13" t="n">
        <v>0.0303472222222222</v>
      </c>
      <c r="D42" s="13" t="n">
        <v>1.82083333333333</v>
      </c>
      <c r="E42" s="15" t="str">
        <f aca="false">CONCATENATE("https://otter.ai/s/eCneHj8bRXeSU--Z2S7hgg?t=",VALUE(C42*24*3600),"s")</f>
        <v>https://otter.ai/s/eCneHj8bRXeSU--Z2S7hgg?t=2622s</v>
      </c>
      <c r="F42" s="16" t="s">
        <v>154</v>
      </c>
      <c r="G42" s="20" t="n">
        <v>1.82013888888889</v>
      </c>
      <c r="H42" s="18" t="s">
        <v>28</v>
      </c>
      <c r="I42" s="18" t="s">
        <v>155</v>
      </c>
      <c r="J42" s="18"/>
      <c r="K42" s="18" t="s">
        <v>20</v>
      </c>
      <c r="L42" s="18"/>
      <c r="M42" s="18"/>
      <c r="N42" s="18"/>
      <c r="O42" s="18"/>
      <c r="P42" s="18"/>
      <c r="Q42" s="18"/>
      <c r="R42" s="18"/>
      <c r="S42" s="18" t="n">
        <v>1</v>
      </c>
      <c r="U42" s="18" t="s">
        <v>50</v>
      </c>
      <c r="V42" s="18" t="s">
        <v>51</v>
      </c>
      <c r="W42" s="18" t="s">
        <v>156</v>
      </c>
      <c r="X42" s="19" t="s">
        <v>156</v>
      </c>
    </row>
    <row r="43" customFormat="false" ht="14.15" hidden="false" customHeight="false" outlineLevel="0" collapsed="false">
      <c r="A43" s="12" t="s">
        <v>26</v>
      </c>
      <c r="B43" s="12" t="n">
        <v>40</v>
      </c>
      <c r="C43" s="13" t="n">
        <v>0.0309837962962963</v>
      </c>
      <c r="D43" s="13" t="n">
        <v>1.85902777777778</v>
      </c>
      <c r="E43" s="15" t="str">
        <f aca="false">CONCATENATE("https://otter.ai/s/eCneHj8bRXeSU--Z2S7hgg?t=",VALUE(C43*24*3600),"s")</f>
        <v>https://otter.ai/s/eCneHj8bRXeSU--Z2S7hgg?t=2677s</v>
      </c>
      <c r="F43" s="16" t="s">
        <v>157</v>
      </c>
      <c r="G43" s="20" t="n">
        <v>1.85902777777778</v>
      </c>
      <c r="H43" s="18" t="s">
        <v>28</v>
      </c>
      <c r="I43" s="18" t="s">
        <v>158</v>
      </c>
      <c r="J43" s="18"/>
      <c r="K43" s="18"/>
      <c r="L43" s="18"/>
      <c r="M43" s="18"/>
      <c r="N43" s="18"/>
      <c r="O43" s="18"/>
      <c r="P43" s="18"/>
      <c r="Q43" s="18"/>
      <c r="R43" s="18"/>
      <c r="U43" s="18" t="s">
        <v>50</v>
      </c>
      <c r="V43" s="18" t="s">
        <v>51</v>
      </c>
      <c r="W43" s="18" t="s">
        <v>159</v>
      </c>
      <c r="X43" s="19" t="s">
        <v>159</v>
      </c>
    </row>
    <row r="44" customFormat="false" ht="14.15" hidden="false" customHeight="false" outlineLevel="0" collapsed="false">
      <c r="A44" s="12" t="s">
        <v>26</v>
      </c>
      <c r="B44" s="12" t="n">
        <v>41</v>
      </c>
      <c r="C44" s="13" t="n">
        <v>0.0321296296296296</v>
      </c>
      <c r="D44" s="13" t="n">
        <v>1.92777777777778</v>
      </c>
      <c r="E44" s="15" t="str">
        <f aca="false">CONCATENATE("https://otter.ai/s/eCneHj8bRXeSU--Z2S7hgg?t=",VALUE(C44*24*3600),"s")</f>
        <v>https://otter.ai/s/eCneHj8bRXeSU--Z2S7hgg?t=2776s</v>
      </c>
      <c r="F44" s="16" t="s">
        <v>160</v>
      </c>
      <c r="G44" s="20" t="n">
        <v>1.92777777777778</v>
      </c>
      <c r="H44" s="18" t="s">
        <v>28</v>
      </c>
      <c r="I44" s="18" t="s">
        <v>161</v>
      </c>
      <c r="J44" s="18"/>
      <c r="K44" s="18"/>
      <c r="L44" s="18"/>
      <c r="M44" s="18"/>
      <c r="N44" s="18"/>
      <c r="O44" s="18"/>
      <c r="P44" s="18"/>
      <c r="Q44" s="18"/>
      <c r="R44" s="18"/>
      <c r="U44" s="18" t="s">
        <v>50</v>
      </c>
      <c r="V44" s="18" t="s">
        <v>51</v>
      </c>
      <c r="W44" s="18" t="s">
        <v>162</v>
      </c>
      <c r="X44" s="19" t="s">
        <v>162</v>
      </c>
    </row>
    <row r="45" customFormat="false" ht="14.15" hidden="false" customHeight="false" outlineLevel="0" collapsed="false">
      <c r="A45" s="12" t="s">
        <v>26</v>
      </c>
      <c r="B45" s="12" t="n">
        <v>42</v>
      </c>
      <c r="C45" s="13" t="n">
        <v>0.0326273148148148</v>
      </c>
      <c r="D45" s="13" t="n">
        <v>1.95763888888889</v>
      </c>
      <c r="E45" s="15" t="str">
        <f aca="false">CONCATENATE("https://otter.ai/s/eCneHj8bRXeSU--Z2S7hgg?t=",VALUE(C45*24*3600),"s")</f>
        <v>https://otter.ai/s/eCneHj8bRXeSU--Z2S7hgg?t=2819s</v>
      </c>
      <c r="F45" s="16" t="s">
        <v>163</v>
      </c>
      <c r="G45" s="20" t="n">
        <v>1.95833333333333</v>
      </c>
      <c r="H45" s="18" t="s">
        <v>28</v>
      </c>
      <c r="I45" s="18" t="s">
        <v>164</v>
      </c>
      <c r="J45" s="18"/>
      <c r="K45" s="18" t="s">
        <v>20</v>
      </c>
      <c r="L45" s="18"/>
      <c r="M45" s="18"/>
      <c r="N45" s="18"/>
      <c r="O45" s="18"/>
      <c r="P45" s="18"/>
      <c r="Q45" s="18"/>
      <c r="R45" s="18"/>
      <c r="S45" s="18" t="n">
        <v>1</v>
      </c>
      <c r="U45" s="18" t="s">
        <v>50</v>
      </c>
      <c r="V45" s="18" t="s">
        <v>51</v>
      </c>
      <c r="W45" s="18" t="s">
        <v>165</v>
      </c>
      <c r="X45" s="19" t="s">
        <v>165</v>
      </c>
    </row>
    <row r="46" customFormat="false" ht="14.15" hidden="false" customHeight="false" outlineLevel="0" collapsed="false">
      <c r="A46" s="12" t="s">
        <v>26</v>
      </c>
      <c r="B46" s="12" t="n">
        <v>43</v>
      </c>
      <c r="C46" s="13" t="n">
        <v>0.0339583333333333</v>
      </c>
      <c r="D46" s="13" t="n">
        <v>2.0375</v>
      </c>
      <c r="E46" s="15" t="str">
        <f aca="false">CONCATENATE("https://otter.ai/s/eCneHj8bRXeSU--Z2S7hgg?t=",VALUE(C46*24*3600),"s")</f>
        <v>https://otter.ai/s/eCneHj8bRXeSU--Z2S7hgg?t=2934s</v>
      </c>
      <c r="F46" s="16" t="s">
        <v>166</v>
      </c>
      <c r="G46" s="20" t="n">
        <v>2.03819444444444</v>
      </c>
      <c r="H46" s="18" t="s">
        <v>28</v>
      </c>
      <c r="I46" s="18" t="s">
        <v>167</v>
      </c>
      <c r="J46" s="18"/>
      <c r="K46" s="18"/>
      <c r="L46" s="18"/>
      <c r="M46" s="18"/>
      <c r="N46" s="18"/>
      <c r="O46" s="18"/>
      <c r="P46" s="18"/>
      <c r="Q46" s="18"/>
      <c r="R46" s="18"/>
      <c r="U46" s="18" t="s">
        <v>50</v>
      </c>
      <c r="V46" s="18" t="s">
        <v>51</v>
      </c>
      <c r="W46" s="18" t="s">
        <v>168</v>
      </c>
      <c r="X46" s="19" t="s">
        <v>168</v>
      </c>
    </row>
    <row r="47" customFormat="false" ht="14.15" hidden="false" customHeight="false" outlineLevel="0" collapsed="false">
      <c r="A47" s="12" t="s">
        <v>26</v>
      </c>
      <c r="B47" s="12" t="n">
        <v>44</v>
      </c>
      <c r="C47" s="13" t="n">
        <v>0.0342592592592593</v>
      </c>
      <c r="D47" s="13" t="n">
        <v>2.05555555555556</v>
      </c>
      <c r="E47" s="15" t="str">
        <f aca="false">CONCATENATE("https://otter.ai/s/eCneHj8bRXeSU--Z2S7hgg?t=",VALUE(C47*24*3600),"s")</f>
        <v>https://otter.ai/s/eCneHj8bRXeSU--Z2S7hgg?t=2960s</v>
      </c>
      <c r="F47" s="16" t="s">
        <v>169</v>
      </c>
      <c r="G47" s="20" t="n">
        <v>2.05625</v>
      </c>
      <c r="H47" s="18" t="s">
        <v>28</v>
      </c>
      <c r="I47" s="18" t="s">
        <v>170</v>
      </c>
      <c r="J47" s="18"/>
      <c r="K47" s="18"/>
      <c r="L47" s="18"/>
      <c r="M47" s="18"/>
      <c r="N47" s="18"/>
      <c r="O47" s="18"/>
      <c r="P47" s="18"/>
      <c r="Q47" s="18"/>
      <c r="R47" s="18"/>
      <c r="U47" s="18" t="s">
        <v>50</v>
      </c>
      <c r="V47" s="18" t="s">
        <v>51</v>
      </c>
      <c r="W47" s="18" t="s">
        <v>171</v>
      </c>
      <c r="X47" s="19" t="s">
        <v>171</v>
      </c>
    </row>
    <row r="48" customFormat="false" ht="14.15" hidden="false" customHeight="false" outlineLevel="0" collapsed="false">
      <c r="A48" s="12" t="s">
        <v>26</v>
      </c>
      <c r="B48" s="12" t="n">
        <v>45</v>
      </c>
      <c r="C48" s="13" t="n">
        <v>0.0349189814814815</v>
      </c>
      <c r="D48" s="13" t="n">
        <v>2.09513888888889</v>
      </c>
      <c r="E48" s="15" t="str">
        <f aca="false">CONCATENATE("https://otter.ai/s/eCneHj8bRXeSU--Z2S7hgg?t=",VALUE(C48*24*3600),"s")</f>
        <v>https://otter.ai/s/eCneHj8bRXeSU--Z2S7hgg?t=3017s</v>
      </c>
      <c r="F48" s="16" t="s">
        <v>172</v>
      </c>
      <c r="G48" s="20" t="n">
        <v>2.09513888888889</v>
      </c>
      <c r="H48" s="18" t="s">
        <v>28</v>
      </c>
      <c r="J48" s="18"/>
      <c r="K48" s="18"/>
      <c r="L48" s="18" t="s">
        <v>112</v>
      </c>
      <c r="M48" s="18"/>
      <c r="N48" s="18"/>
      <c r="O48" s="18"/>
      <c r="P48" s="18"/>
      <c r="Q48" s="18"/>
      <c r="R48" s="18"/>
      <c r="S48" s="18" t="n">
        <v>1</v>
      </c>
      <c r="U48" s="18" t="s">
        <v>50</v>
      </c>
      <c r="V48" s="18" t="s">
        <v>51</v>
      </c>
      <c r="W48" s="18" t="s">
        <v>173</v>
      </c>
      <c r="X48" s="19" t="s">
        <v>173</v>
      </c>
    </row>
    <row r="49" customFormat="false" ht="14.15" hidden="false" customHeight="false" outlineLevel="0" collapsed="false">
      <c r="A49" s="12" t="s">
        <v>26</v>
      </c>
      <c r="B49" s="12" t="n">
        <v>46</v>
      </c>
      <c r="C49" s="13" t="n">
        <v>0.0353587962962963</v>
      </c>
      <c r="D49" s="13" t="n">
        <v>2.12152777777778</v>
      </c>
      <c r="E49" s="15" t="str">
        <f aca="false">CONCATENATE("https://otter.ai/s/eCneHj8bRXeSU--Z2S7hgg?t=",VALUE(C49*24*3600),"s")</f>
        <v>https://otter.ai/s/eCneHj8bRXeSU--Z2S7hgg?t=3055s</v>
      </c>
      <c r="F49" s="16" t="s">
        <v>174</v>
      </c>
      <c r="G49" s="20" t="n">
        <v>2.12152777777778</v>
      </c>
      <c r="H49" s="18" t="s">
        <v>28</v>
      </c>
      <c r="I49" s="18" t="s">
        <v>175</v>
      </c>
      <c r="J49" s="18"/>
      <c r="K49" s="18"/>
      <c r="L49" s="18"/>
      <c r="M49" s="18"/>
      <c r="N49" s="18"/>
      <c r="O49" s="18"/>
      <c r="P49" s="18"/>
      <c r="Q49" s="18"/>
      <c r="R49" s="18"/>
      <c r="U49" s="18" t="s">
        <v>50</v>
      </c>
      <c r="V49" s="18" t="s">
        <v>51</v>
      </c>
      <c r="W49" s="18" t="s">
        <v>176</v>
      </c>
      <c r="X49" s="19" t="s">
        <v>176</v>
      </c>
    </row>
    <row r="50" customFormat="false" ht="14.15" hidden="false" customHeight="false" outlineLevel="0" collapsed="false">
      <c r="A50" s="12" t="s">
        <v>26</v>
      </c>
      <c r="B50" s="12" t="n">
        <v>47</v>
      </c>
      <c r="C50" s="13" t="n">
        <v>0.0364351851851852</v>
      </c>
      <c r="D50" s="13" t="n">
        <v>2.18611111111111</v>
      </c>
      <c r="E50" s="15" t="str">
        <f aca="false">CONCATENATE("https://otter.ai/s/eCneHj8bRXeSU--Z2S7hgg?t=",VALUE(C50*24*3600),"s")</f>
        <v>https://otter.ai/s/eCneHj8bRXeSU--Z2S7hgg?t=3148s</v>
      </c>
      <c r="F50" s="16" t="s">
        <v>177</v>
      </c>
      <c r="G50" s="20" t="n">
        <v>2.18611111111111</v>
      </c>
      <c r="H50" s="18" t="s">
        <v>28</v>
      </c>
      <c r="I50" s="18" t="s">
        <v>178</v>
      </c>
      <c r="J50" s="18"/>
      <c r="K50" s="18"/>
      <c r="L50" s="18"/>
      <c r="M50" s="18"/>
      <c r="N50" s="18"/>
      <c r="O50" s="18"/>
      <c r="P50" s="18"/>
      <c r="Q50" s="18"/>
      <c r="R50" s="18"/>
      <c r="U50" s="18" t="s">
        <v>50</v>
      </c>
      <c r="V50" s="18" t="s">
        <v>51</v>
      </c>
      <c r="W50" s="18" t="s">
        <v>179</v>
      </c>
      <c r="X50" s="19" t="s">
        <v>179</v>
      </c>
    </row>
    <row r="51" customFormat="false" ht="14.15" hidden="false" customHeight="false" outlineLevel="0" collapsed="false">
      <c r="A51" s="12" t="s">
        <v>26</v>
      </c>
      <c r="B51" s="12" t="n">
        <v>48</v>
      </c>
      <c r="C51" s="13" t="n">
        <v>0.0367592592592593</v>
      </c>
      <c r="D51" s="13" t="n">
        <v>2.20555555555556</v>
      </c>
      <c r="E51" s="15" t="str">
        <f aca="false">CONCATENATE("https://otter.ai/s/eCneHj8bRXeSU--Z2S7hgg?t=",VALUE(C51*24*3600),"s")</f>
        <v>https://otter.ai/s/eCneHj8bRXeSU--Z2S7hgg?t=3176s</v>
      </c>
      <c r="F51" s="16" t="s">
        <v>180</v>
      </c>
      <c r="G51" s="20" t="n">
        <v>2.20555555555556</v>
      </c>
      <c r="H51" s="18" t="s">
        <v>28</v>
      </c>
      <c r="I51" s="18" t="s">
        <v>181</v>
      </c>
      <c r="J51" s="18"/>
      <c r="K51" s="18"/>
      <c r="L51" s="18"/>
      <c r="M51" s="18" t="n">
        <v>8</v>
      </c>
      <c r="N51" s="18"/>
      <c r="O51" s="18"/>
      <c r="P51" s="18"/>
      <c r="Q51" s="18"/>
      <c r="R51" s="18"/>
      <c r="S51" s="18" t="n">
        <v>1</v>
      </c>
      <c r="U51" s="18" t="s">
        <v>50</v>
      </c>
      <c r="V51" s="18" t="s">
        <v>51</v>
      </c>
      <c r="W51" s="18" t="s">
        <v>182</v>
      </c>
      <c r="X51" s="19" t="s">
        <v>182</v>
      </c>
    </row>
    <row r="52" customFormat="false" ht="14.15" hidden="false" customHeight="false" outlineLevel="0" collapsed="false">
      <c r="A52" s="12" t="s">
        <v>26</v>
      </c>
      <c r="B52" s="12" t="n">
        <v>49</v>
      </c>
      <c r="C52" s="13" t="n">
        <v>0.0372337962962963</v>
      </c>
      <c r="D52" s="13" t="n">
        <v>2.23402777777778</v>
      </c>
      <c r="E52" s="15" t="str">
        <f aca="false">CONCATENATE("https://otter.ai/s/eCneHj8bRXeSU--Z2S7hgg?t=",VALUE(C52*24*3600),"s")</f>
        <v>https://otter.ai/s/eCneHj8bRXeSU--Z2S7hgg?t=3217s</v>
      </c>
      <c r="F52" s="16" t="s">
        <v>183</v>
      </c>
      <c r="G52" s="20" t="n">
        <v>2.23333333333333</v>
      </c>
      <c r="H52" s="18" t="s">
        <v>28</v>
      </c>
      <c r="I52" s="18" t="s">
        <v>184</v>
      </c>
      <c r="J52" s="18"/>
      <c r="K52" s="18"/>
      <c r="L52" s="18"/>
      <c r="M52" s="18"/>
      <c r="N52" s="18"/>
      <c r="O52" s="18"/>
      <c r="P52" s="18"/>
      <c r="Q52" s="18"/>
      <c r="R52" s="18"/>
      <c r="U52" s="18" t="s">
        <v>50</v>
      </c>
      <c r="V52" s="18" t="s">
        <v>51</v>
      </c>
      <c r="W52" s="18" t="s">
        <v>185</v>
      </c>
      <c r="X52" s="19" t="s">
        <v>185</v>
      </c>
    </row>
    <row r="53" customFormat="false" ht="14.15" hidden="false" customHeight="false" outlineLevel="0" collapsed="false">
      <c r="A53" s="12" t="s">
        <v>26</v>
      </c>
      <c r="B53" s="12" t="n">
        <v>50</v>
      </c>
      <c r="C53" s="13" t="n">
        <v>0.0375810185185185</v>
      </c>
      <c r="D53" s="13" t="n">
        <v>2.25486111111111</v>
      </c>
      <c r="E53" s="15" t="str">
        <f aca="false">CONCATENATE("https://otter.ai/s/eCneHj8bRXeSU--Z2S7hgg?t=",VALUE(C53*24*3600),"s")</f>
        <v>https://otter.ai/s/eCneHj8bRXeSU--Z2S7hgg?t=3247s</v>
      </c>
      <c r="F53" s="16" t="s">
        <v>186</v>
      </c>
      <c r="G53" s="20" t="n">
        <v>2.25486111111111</v>
      </c>
      <c r="H53" s="12" t="s">
        <v>187</v>
      </c>
      <c r="J53" s="18"/>
      <c r="K53" s="18"/>
      <c r="L53" s="18"/>
      <c r="M53" s="18"/>
      <c r="N53" s="18"/>
      <c r="O53" s="18"/>
      <c r="P53" s="18"/>
      <c r="Q53" s="18"/>
      <c r="R53" s="18"/>
      <c r="U53" s="18" t="s">
        <v>50</v>
      </c>
      <c r="V53" s="18" t="s">
        <v>51</v>
      </c>
      <c r="W53" s="18" t="s">
        <v>188</v>
      </c>
      <c r="X53" s="19" t="s">
        <v>188</v>
      </c>
    </row>
    <row r="54" customFormat="false" ht="14.15" hidden="false" customHeight="false" outlineLevel="0" collapsed="false">
      <c r="A54" s="12" t="s">
        <v>26</v>
      </c>
      <c r="B54" s="12" t="n">
        <v>51</v>
      </c>
      <c r="C54" s="13" t="n">
        <v>0.0378703703703704</v>
      </c>
      <c r="D54" s="13" t="n">
        <v>2.27222222222222</v>
      </c>
      <c r="E54" s="15" t="str">
        <f aca="false">CONCATENATE("https://otter.ai/s/eCneHj8bRXeSU--Z2S7hgg?t=",VALUE(C54*24*3600),"s")</f>
        <v>https://otter.ai/s/eCneHj8bRXeSU--Z2S7hgg?t=3272s</v>
      </c>
      <c r="F54" s="16" t="s">
        <v>189</v>
      </c>
      <c r="G54" s="20" t="n">
        <v>2.27152777777778</v>
      </c>
      <c r="H54" s="12" t="s">
        <v>187</v>
      </c>
      <c r="J54" s="18"/>
      <c r="K54" s="18"/>
      <c r="L54" s="18"/>
      <c r="M54" s="18" t="n">
        <v>8</v>
      </c>
      <c r="N54" s="18"/>
      <c r="O54" s="18"/>
      <c r="P54" s="18"/>
      <c r="Q54" s="18"/>
      <c r="R54" s="18"/>
      <c r="S54" s="18" t="n">
        <v>1</v>
      </c>
      <c r="U54" s="18" t="s">
        <v>50</v>
      </c>
      <c r="V54" s="18" t="s">
        <v>51</v>
      </c>
      <c r="W54" s="18" t="s">
        <v>190</v>
      </c>
      <c r="X54" s="19" t="s">
        <v>190</v>
      </c>
    </row>
    <row r="55" customFormat="false" ht="14.15" hidden="false" customHeight="false" outlineLevel="0" collapsed="false">
      <c r="A55" s="12" t="s">
        <v>26</v>
      </c>
      <c r="B55" s="12" t="n">
        <v>52</v>
      </c>
      <c r="C55" s="13" t="n">
        <v>0.038275462962963</v>
      </c>
      <c r="D55" s="13" t="n">
        <v>2.29652777777778</v>
      </c>
      <c r="E55" s="15" t="str">
        <f aca="false">CONCATENATE("https://otter.ai/s/eCneHj8bRXeSU--Z2S7hgg?t=",VALUE(C55*24*3600),"s")</f>
        <v>https://otter.ai/s/eCneHj8bRXeSU--Z2S7hgg?t=3307s</v>
      </c>
      <c r="F55" s="16" t="s">
        <v>191</v>
      </c>
      <c r="G55" s="20" t="n">
        <v>2.29652777777778</v>
      </c>
      <c r="H55" s="12" t="s">
        <v>187</v>
      </c>
      <c r="I55" s="18"/>
      <c r="J55" s="18"/>
      <c r="K55" s="18"/>
      <c r="L55" s="18"/>
      <c r="M55" s="18"/>
      <c r="N55" s="18"/>
      <c r="O55" s="18"/>
      <c r="P55" s="18"/>
      <c r="Q55" s="18"/>
      <c r="R55" s="18"/>
      <c r="U55" s="18" t="s">
        <v>50</v>
      </c>
      <c r="V55" s="18" t="s">
        <v>51</v>
      </c>
      <c r="W55" s="18" t="s">
        <v>192</v>
      </c>
      <c r="X55" s="19" t="s">
        <v>192</v>
      </c>
    </row>
    <row r="56" customFormat="false" ht="14.15" hidden="false" customHeight="false" outlineLevel="0" collapsed="false">
      <c r="A56" s="12" t="s">
        <v>26</v>
      </c>
      <c r="B56" s="12" t="n">
        <v>53</v>
      </c>
      <c r="C56" s="13" t="n">
        <v>0.0389467592592593</v>
      </c>
      <c r="D56" s="13" t="n">
        <v>2.33680555555556</v>
      </c>
      <c r="E56" s="15" t="str">
        <f aca="false">CONCATENATE("https://otter.ai/s/eCneHj8bRXeSU--Z2S7hgg?t=",VALUE(C56*24*3600),"s")</f>
        <v>https://otter.ai/s/eCneHj8bRXeSU--Z2S7hgg?t=3365s</v>
      </c>
      <c r="F56" s="16" t="s">
        <v>193</v>
      </c>
      <c r="G56" s="20" t="n">
        <v>2.3375</v>
      </c>
      <c r="H56" s="12" t="s">
        <v>187</v>
      </c>
      <c r="I56" s="18"/>
      <c r="J56" s="18"/>
      <c r="K56" s="18"/>
      <c r="L56" s="18"/>
      <c r="M56" s="18"/>
      <c r="N56" s="18"/>
      <c r="O56" s="18"/>
      <c r="P56" s="18"/>
      <c r="Q56" s="18"/>
      <c r="R56" s="18"/>
      <c r="U56" s="18" t="s">
        <v>50</v>
      </c>
      <c r="V56" s="18" t="s">
        <v>51</v>
      </c>
      <c r="W56" s="18" t="s">
        <v>194</v>
      </c>
      <c r="X56" s="19" t="s">
        <v>194</v>
      </c>
    </row>
    <row r="57" customFormat="false" ht="14.15" hidden="false" customHeight="false" outlineLevel="0" collapsed="false">
      <c r="A57" s="12" t="s">
        <v>26</v>
      </c>
      <c r="B57" s="12" t="n">
        <v>54</v>
      </c>
      <c r="C57" s="13" t="n">
        <v>0.0399305555555556</v>
      </c>
      <c r="D57" s="13" t="n">
        <v>2.39583333333333</v>
      </c>
      <c r="E57" s="15" t="str">
        <f aca="false">CONCATENATE("https://otter.ai/s/eCneHj8bRXeSU--Z2S7hgg?t=",VALUE(C57*24*3600),"s")</f>
        <v>https://otter.ai/s/eCneHj8bRXeSU--Z2S7hgg?t=3450s</v>
      </c>
      <c r="F57" s="16" t="s">
        <v>195</v>
      </c>
      <c r="G57" s="20" t="n">
        <v>2.39583333333333</v>
      </c>
      <c r="H57" s="12" t="s">
        <v>187</v>
      </c>
      <c r="I57" s="18"/>
      <c r="J57" s="18"/>
      <c r="K57" s="18"/>
      <c r="L57" s="18"/>
      <c r="M57" s="18"/>
      <c r="N57" s="18"/>
      <c r="O57" s="18"/>
      <c r="P57" s="18"/>
      <c r="Q57" s="18"/>
      <c r="R57" s="18"/>
      <c r="U57" s="18" t="s">
        <v>50</v>
      </c>
      <c r="V57" s="18" t="s">
        <v>51</v>
      </c>
      <c r="W57" s="18" t="s">
        <v>196</v>
      </c>
      <c r="X57" s="19" t="s">
        <v>196</v>
      </c>
    </row>
    <row r="58" customFormat="false" ht="14.15" hidden="false" customHeight="false" outlineLevel="0" collapsed="false">
      <c r="A58" s="12" t="s">
        <v>26</v>
      </c>
      <c r="B58" s="12" t="n">
        <v>55</v>
      </c>
      <c r="C58" s="13" t="n">
        <v>0.0406944444444444</v>
      </c>
      <c r="D58" s="13" t="n">
        <v>2.44166666666667</v>
      </c>
      <c r="E58" s="15" t="str">
        <f aca="false">CONCATENATE("https://otter.ai/s/eCneHj8bRXeSU--Z2S7hgg?t=",VALUE(C58*24*3600),"s")</f>
        <v>https://otter.ai/s/eCneHj8bRXeSU--Z2S7hgg?t=3516s</v>
      </c>
      <c r="F58" s="16" t="s">
        <v>197</v>
      </c>
      <c r="G58" s="20" t="n">
        <v>2.44166666666667</v>
      </c>
      <c r="H58" s="12" t="s">
        <v>187</v>
      </c>
      <c r="I58" s="18"/>
      <c r="J58" s="18"/>
      <c r="K58" s="18"/>
      <c r="L58" s="18"/>
      <c r="M58" s="18"/>
      <c r="N58" s="18"/>
      <c r="O58" s="18"/>
      <c r="P58" s="18"/>
      <c r="Q58" s="18"/>
      <c r="R58" s="18"/>
      <c r="U58" s="18" t="s">
        <v>50</v>
      </c>
      <c r="V58" s="18" t="s">
        <v>51</v>
      </c>
      <c r="W58" s="18" t="s">
        <v>198</v>
      </c>
      <c r="X58" s="19" t="s">
        <v>198</v>
      </c>
    </row>
    <row r="59" customFormat="false" ht="14.15" hidden="false" customHeight="false" outlineLevel="0" collapsed="false">
      <c r="A59" s="12" t="s">
        <v>26</v>
      </c>
      <c r="B59" s="12" t="n">
        <v>56</v>
      </c>
      <c r="C59" s="13" t="n">
        <v>0.041400462962963</v>
      </c>
      <c r="D59" s="13" t="n">
        <v>2.48402777777778</v>
      </c>
      <c r="E59" s="15" t="str">
        <f aca="false">CONCATENATE("https://otter.ai/s/eCneHj8bRXeSU--Z2S7hgg?t=",VALUE(C59*24*3600),"s")</f>
        <v>https://otter.ai/s/eCneHj8bRXeSU--Z2S7hgg?t=3577s</v>
      </c>
      <c r="F59" s="16" t="s">
        <v>199</v>
      </c>
      <c r="G59" s="20" t="n">
        <v>2.48402777777778</v>
      </c>
      <c r="H59" s="12" t="s">
        <v>187</v>
      </c>
      <c r="I59" s="18"/>
      <c r="J59" s="18"/>
      <c r="K59" s="18"/>
      <c r="L59" s="18"/>
      <c r="M59" s="18"/>
      <c r="N59" s="18"/>
      <c r="O59" s="18"/>
      <c r="P59" s="18"/>
      <c r="Q59" s="18"/>
      <c r="R59" s="18"/>
      <c r="U59" s="18" t="s">
        <v>50</v>
      </c>
      <c r="V59" s="18" t="s">
        <v>51</v>
      </c>
      <c r="W59" s="18" t="s">
        <v>200</v>
      </c>
      <c r="X59" s="19" t="s">
        <v>200</v>
      </c>
    </row>
    <row r="60" customFormat="false" ht="14.15" hidden="false" customHeight="false" outlineLevel="0" collapsed="false">
      <c r="A60" s="12" t="s">
        <v>26</v>
      </c>
      <c r="B60" s="12" t="n">
        <v>57</v>
      </c>
      <c r="C60" s="13" t="n">
        <v>0.0415046296296296</v>
      </c>
      <c r="D60" s="13" t="n">
        <v>2.49027777777778</v>
      </c>
      <c r="E60" s="15" t="str">
        <f aca="false">CONCATENATE("https://otter.ai/s/eCneHj8bRXeSU--Z2S7hgg?t=",VALUE(C60*24*3600),"s")</f>
        <v>https://otter.ai/s/eCneHj8bRXeSU--Z2S7hgg?t=3586s</v>
      </c>
      <c r="F60" s="16" t="s">
        <v>201</v>
      </c>
      <c r="G60" s="20" t="n">
        <v>2.49027777777778</v>
      </c>
      <c r="H60" s="12" t="s">
        <v>187</v>
      </c>
      <c r="I60" s="18"/>
      <c r="J60" s="18"/>
      <c r="K60" s="18"/>
      <c r="L60" s="18"/>
      <c r="M60" s="18"/>
      <c r="N60" s="18"/>
      <c r="O60" s="18"/>
      <c r="P60" s="18"/>
      <c r="Q60" s="18"/>
      <c r="R60" s="18"/>
      <c r="U60" s="18" t="s">
        <v>50</v>
      </c>
      <c r="V60" s="18" t="s">
        <v>51</v>
      </c>
      <c r="W60" s="18" t="s">
        <v>202</v>
      </c>
      <c r="X60" s="19" t="s">
        <v>202</v>
      </c>
    </row>
    <row r="61" customFormat="false" ht="14.15" hidden="false" customHeight="false" outlineLevel="0" collapsed="false">
      <c r="A61" s="12" t="s">
        <v>26</v>
      </c>
      <c r="B61" s="12" t="n">
        <v>58</v>
      </c>
      <c r="C61" s="13" t="n">
        <v>0.0420949074074074</v>
      </c>
      <c r="D61" s="13" t="n">
        <v>0.0420949074074074</v>
      </c>
      <c r="E61" s="15" t="str">
        <f aca="false">CONCATENATE("https://otter.ai/s/eCneHj8bRXeSU--Z2S7hgg?t=",VALUE(C61*24*3600),"s")</f>
        <v>https://otter.ai/s/eCneHj8bRXeSU--Z2S7hgg?t=3637s</v>
      </c>
      <c r="F61" s="16" t="s">
        <v>203</v>
      </c>
      <c r="G61" s="21" t="n">
        <v>0.0420949074074074</v>
      </c>
      <c r="H61" s="12" t="s">
        <v>187</v>
      </c>
      <c r="I61" s="18"/>
      <c r="J61" s="18"/>
      <c r="K61" s="18" t="s">
        <v>20</v>
      </c>
      <c r="L61" s="18"/>
      <c r="M61" s="18"/>
      <c r="N61" s="18"/>
      <c r="O61" s="18"/>
      <c r="P61" s="18"/>
      <c r="Q61" s="18"/>
      <c r="R61" s="18"/>
      <c r="S61" s="18" t="n">
        <v>1</v>
      </c>
      <c r="U61" s="18" t="s">
        <v>50</v>
      </c>
      <c r="V61" s="18" t="s">
        <v>51</v>
      </c>
      <c r="W61" s="18" t="s">
        <v>204</v>
      </c>
      <c r="X61" s="19" t="s">
        <v>204</v>
      </c>
    </row>
    <row r="62" customFormat="false" ht="14.15" hidden="false" customHeight="false" outlineLevel="0" collapsed="false">
      <c r="A62" s="12" t="s">
        <v>26</v>
      </c>
      <c r="B62" s="12" t="n">
        <v>59</v>
      </c>
      <c r="C62" s="13" t="n">
        <v>0.0434722222222222</v>
      </c>
      <c r="D62" s="13" t="n">
        <v>0.0434722222222222</v>
      </c>
      <c r="E62" s="15" t="str">
        <f aca="false">CONCATENATE("https://otter.ai/s/eCneHj8bRXeSU--Z2S7hgg?t=",VALUE(C62*24*3600),"s")</f>
        <v>https://otter.ai/s/eCneHj8bRXeSU--Z2S7hgg?t=3756s</v>
      </c>
      <c r="F62" s="16" t="s">
        <v>205</v>
      </c>
      <c r="G62" s="21" t="n">
        <v>0.0434722222222222</v>
      </c>
      <c r="H62" s="12" t="s">
        <v>187</v>
      </c>
      <c r="I62" s="18"/>
      <c r="J62" s="18"/>
      <c r="L62" s="18"/>
      <c r="M62" s="18"/>
      <c r="N62" s="18"/>
      <c r="O62" s="18"/>
      <c r="P62" s="18"/>
      <c r="Q62" s="18"/>
      <c r="R62" s="18"/>
      <c r="U62" s="18" t="s">
        <v>50</v>
      </c>
      <c r="V62" s="18" t="s">
        <v>51</v>
      </c>
      <c r="W62" s="18" t="s">
        <v>206</v>
      </c>
      <c r="X62" s="19" t="s">
        <v>206</v>
      </c>
    </row>
    <row r="63" customFormat="false" ht="14.15" hidden="false" customHeight="false" outlineLevel="0" collapsed="false">
      <c r="A63" s="12" t="s">
        <v>26</v>
      </c>
      <c r="B63" s="12" t="n">
        <v>60</v>
      </c>
      <c r="C63" s="13" t="n">
        <v>0.0440856481481482</v>
      </c>
      <c r="D63" s="13" t="n">
        <v>0.0440856481481482</v>
      </c>
      <c r="E63" s="15" t="str">
        <f aca="false">CONCATENATE("https://otter.ai/s/eCneHj8bRXeSU--Z2S7hgg?t=",VALUE(C63*24*3600),"s")</f>
        <v>https://otter.ai/s/eCneHj8bRXeSU--Z2S7hgg?t=3809s</v>
      </c>
      <c r="F63" s="16" t="s">
        <v>207</v>
      </c>
      <c r="G63" s="21" t="n">
        <v>0.0440856481481482</v>
      </c>
      <c r="H63" s="12" t="s">
        <v>187</v>
      </c>
      <c r="J63" s="18"/>
      <c r="K63" s="18"/>
      <c r="L63" s="18"/>
      <c r="M63" s="18" t="n">
        <v>8</v>
      </c>
      <c r="N63" s="18"/>
      <c r="O63" s="18"/>
      <c r="P63" s="18"/>
      <c r="Q63" s="18"/>
      <c r="R63" s="18"/>
      <c r="S63" s="18" t="n">
        <v>1</v>
      </c>
      <c r="U63" s="18" t="s">
        <v>50</v>
      </c>
      <c r="V63" s="18" t="s">
        <v>51</v>
      </c>
      <c r="W63" s="18" t="s">
        <v>208</v>
      </c>
      <c r="X63" s="19" t="s">
        <v>208</v>
      </c>
    </row>
    <row r="64" customFormat="false" ht="14.15" hidden="false" customHeight="false" outlineLevel="0" collapsed="false">
      <c r="A64" s="12" t="s">
        <v>26</v>
      </c>
      <c r="B64" s="12" t="n">
        <v>61</v>
      </c>
      <c r="C64" s="13" t="n">
        <v>0.0446643518518519</v>
      </c>
      <c r="D64" s="13" t="n">
        <v>0.0446643518518519</v>
      </c>
      <c r="E64" s="15" t="str">
        <f aca="false">CONCATENATE("https://otter.ai/s/eCneHj8bRXeSU--Z2S7hgg?t=",VALUE(C64*24*3600),"s")</f>
        <v>https://otter.ai/s/eCneHj8bRXeSU--Z2S7hgg?t=3859s</v>
      </c>
      <c r="F64" s="16" t="s">
        <v>209</v>
      </c>
      <c r="G64" s="21" t="n">
        <v>0.0446643518518519</v>
      </c>
      <c r="H64" s="12" t="s">
        <v>187</v>
      </c>
      <c r="J64" s="18"/>
      <c r="K64" s="18"/>
      <c r="L64" s="18" t="s">
        <v>210</v>
      </c>
      <c r="M64" s="18"/>
      <c r="N64" s="18"/>
      <c r="O64" s="18"/>
      <c r="P64" s="18"/>
      <c r="Q64" s="18"/>
      <c r="R64" s="18"/>
      <c r="S64" s="18" t="n">
        <v>1</v>
      </c>
      <c r="U64" s="18" t="s">
        <v>50</v>
      </c>
      <c r="V64" s="18" t="s">
        <v>51</v>
      </c>
      <c r="W64" s="18" t="s">
        <v>211</v>
      </c>
      <c r="X64" s="19" t="s">
        <v>211</v>
      </c>
    </row>
    <row r="65" customFormat="false" ht="14.15" hidden="false" customHeight="false" outlineLevel="0" collapsed="false">
      <c r="A65" s="12" t="s">
        <v>26</v>
      </c>
      <c r="B65" s="12" t="n">
        <v>62</v>
      </c>
      <c r="C65" s="13" t="n">
        <v>0.0456712962962963</v>
      </c>
      <c r="D65" s="13" t="n">
        <v>0.0456712962962963</v>
      </c>
      <c r="E65" s="15" t="str">
        <f aca="false">CONCATENATE("https://otter.ai/s/eCneHj8bRXeSU--Z2S7hgg?t=",VALUE(C65*24*3600),"s")</f>
        <v>https://otter.ai/s/eCneHj8bRXeSU--Z2S7hgg?t=3946s</v>
      </c>
      <c r="F65" s="16" t="s">
        <v>212</v>
      </c>
      <c r="G65" s="21" t="n">
        <v>0.0456712962962963</v>
      </c>
      <c r="H65" s="12" t="s">
        <v>187</v>
      </c>
      <c r="I65" s="18"/>
      <c r="J65" s="18"/>
      <c r="K65" s="18"/>
      <c r="L65" s="18"/>
      <c r="M65" s="18"/>
      <c r="N65" s="18"/>
      <c r="O65" s="18"/>
      <c r="P65" s="18"/>
      <c r="Q65" s="18"/>
      <c r="R65" s="18"/>
      <c r="U65" s="18" t="s">
        <v>50</v>
      </c>
      <c r="V65" s="18" t="s">
        <v>51</v>
      </c>
      <c r="W65" s="18" t="s">
        <v>213</v>
      </c>
      <c r="X65" s="19" t="s">
        <v>213</v>
      </c>
    </row>
    <row r="66" customFormat="false" ht="14.15" hidden="false" customHeight="false" outlineLevel="0" collapsed="false">
      <c r="A66" s="12" t="s">
        <v>26</v>
      </c>
      <c r="B66" s="12" t="n">
        <v>63</v>
      </c>
      <c r="C66" s="13" t="n">
        <v>0.0459837962962963</v>
      </c>
      <c r="D66" s="13" t="n">
        <v>0.0459837962962963</v>
      </c>
      <c r="E66" s="15" t="str">
        <f aca="false">CONCATENATE("https://otter.ai/s/eCneHj8bRXeSU--Z2S7hgg?t=",VALUE(C66*24*3600),"s")</f>
        <v>https://otter.ai/s/eCneHj8bRXeSU--Z2S7hgg?t=3973s</v>
      </c>
      <c r="F66" s="16" t="s">
        <v>214</v>
      </c>
      <c r="G66" s="21" t="n">
        <v>0.0459953703703704</v>
      </c>
      <c r="H66" s="12" t="s">
        <v>187</v>
      </c>
      <c r="I66" s="18"/>
      <c r="J66" s="18"/>
      <c r="K66" s="18"/>
      <c r="L66" s="18"/>
      <c r="M66" s="18"/>
      <c r="N66" s="18"/>
      <c r="O66" s="18"/>
      <c r="P66" s="18"/>
      <c r="Q66" s="18"/>
      <c r="R66" s="18"/>
      <c r="U66" s="18" t="s">
        <v>50</v>
      </c>
      <c r="V66" s="18"/>
      <c r="W66" s="18" t="s">
        <v>215</v>
      </c>
      <c r="X66" s="19" t="s">
        <v>215</v>
      </c>
    </row>
    <row r="67" customFormat="false" ht="14.15" hidden="false" customHeight="false" outlineLevel="0" collapsed="false">
      <c r="A67" s="12" t="s">
        <v>26</v>
      </c>
      <c r="B67" s="12" t="n">
        <v>64</v>
      </c>
      <c r="C67" s="13" t="n">
        <v>0.0462962962962963</v>
      </c>
      <c r="D67" s="13" t="n">
        <v>0.0462962962962963</v>
      </c>
      <c r="E67" s="15" t="str">
        <f aca="false">CONCATENATE("https://otter.ai/s/eCneHj8bRXeSU--Z2S7hgg?t=",VALUE(C67*24*3600),"s")</f>
        <v>https://otter.ai/s/eCneHj8bRXeSU--Z2S7hgg?t=4000s</v>
      </c>
      <c r="F67" s="16" t="s">
        <v>216</v>
      </c>
      <c r="G67" s="21" t="n">
        <v>0.0462962962962963</v>
      </c>
      <c r="H67" s="12" t="s">
        <v>187</v>
      </c>
      <c r="I67" s="18"/>
      <c r="J67" s="18"/>
      <c r="K67" s="18"/>
      <c r="L67" s="18"/>
      <c r="M67" s="18"/>
      <c r="N67" s="18"/>
      <c r="O67" s="18"/>
      <c r="P67" s="18"/>
      <c r="Q67" s="18"/>
      <c r="R67" s="18"/>
      <c r="U67" s="18" t="s">
        <v>50</v>
      </c>
      <c r="V67" s="18" t="s">
        <v>51</v>
      </c>
      <c r="W67" s="18" t="s">
        <v>217</v>
      </c>
      <c r="X67" s="19" t="s">
        <v>217</v>
      </c>
    </row>
    <row r="68" customFormat="false" ht="14.15" hidden="false" customHeight="false" outlineLevel="0" collapsed="false">
      <c r="A68" s="12" t="s">
        <v>26</v>
      </c>
      <c r="B68" s="12" t="n">
        <v>65</v>
      </c>
      <c r="C68" s="13" t="n">
        <v>0.0470949074074074</v>
      </c>
      <c r="D68" s="13" t="n">
        <v>0.0470949074074074</v>
      </c>
      <c r="E68" s="15" t="str">
        <f aca="false">CONCATENATE("https://otter.ai/s/eCneHj8bRXeSU--Z2S7hgg?t=",VALUE(C68*24*3600),"s")</f>
        <v>https://otter.ai/s/eCneHj8bRXeSU--Z2S7hgg?t=4069s</v>
      </c>
      <c r="F68" s="16" t="s">
        <v>218</v>
      </c>
      <c r="G68" s="21" t="n">
        <v>0.0471064814814815</v>
      </c>
      <c r="H68" s="12" t="s">
        <v>187</v>
      </c>
      <c r="I68" s="18"/>
      <c r="J68" s="18"/>
      <c r="K68" s="18"/>
      <c r="L68" s="18"/>
      <c r="M68" s="18"/>
      <c r="N68" s="18"/>
      <c r="O68" s="18"/>
      <c r="P68" s="18"/>
      <c r="Q68" s="18"/>
      <c r="R68" s="18"/>
      <c r="U68" s="18" t="s">
        <v>50</v>
      </c>
      <c r="V68" s="18" t="s">
        <v>51</v>
      </c>
      <c r="W68" s="18" t="s">
        <v>219</v>
      </c>
      <c r="X68" s="19" t="s">
        <v>219</v>
      </c>
    </row>
    <row r="69" customFormat="false" ht="14.15" hidden="false" customHeight="false" outlineLevel="0" collapsed="false">
      <c r="A69" s="12" t="s">
        <v>26</v>
      </c>
      <c r="B69" s="12" t="n">
        <v>66</v>
      </c>
      <c r="C69" s="13" t="n">
        <v>0.0479976851851852</v>
      </c>
      <c r="D69" s="13" t="n">
        <v>0.0479976851851852</v>
      </c>
      <c r="E69" s="15" t="str">
        <f aca="false">CONCATENATE("https://otter.ai/s/eCneHj8bRXeSU--Z2S7hgg?t=",VALUE(C69*24*3600),"s")</f>
        <v>https://otter.ai/s/eCneHj8bRXeSU--Z2S7hgg?t=4147s</v>
      </c>
      <c r="F69" s="16" t="s">
        <v>220</v>
      </c>
      <c r="G69" s="21" t="n">
        <v>0.0479861111111111</v>
      </c>
      <c r="H69" s="12" t="s">
        <v>187</v>
      </c>
      <c r="J69" s="18"/>
      <c r="K69" s="18"/>
      <c r="L69" s="18"/>
      <c r="M69" s="18"/>
      <c r="N69" s="18"/>
      <c r="O69" s="18" t="n">
        <v>5</v>
      </c>
      <c r="P69" s="18"/>
      <c r="Q69" s="18"/>
      <c r="R69" s="18"/>
      <c r="S69" s="18" t="n">
        <v>1</v>
      </c>
      <c r="U69" s="18" t="s">
        <v>50</v>
      </c>
      <c r="V69" s="18" t="s">
        <v>51</v>
      </c>
      <c r="W69" s="18" t="s">
        <v>221</v>
      </c>
      <c r="X69" s="19" t="s">
        <v>221</v>
      </c>
    </row>
    <row r="70" customFormat="false" ht="14.15" hidden="false" customHeight="false" outlineLevel="0" collapsed="false">
      <c r="A70" s="12" t="s">
        <v>26</v>
      </c>
      <c r="B70" s="12" t="n">
        <v>67</v>
      </c>
      <c r="C70" s="13" t="n">
        <v>0.0489351851851852</v>
      </c>
      <c r="D70" s="13" t="n">
        <v>0.0489351851851852</v>
      </c>
      <c r="E70" s="15" t="str">
        <f aca="false">CONCATENATE("https://otter.ai/s/eCneHj8bRXeSU--Z2S7hgg?t=",VALUE(C70*24*3600),"s")</f>
        <v>https://otter.ai/s/eCneHj8bRXeSU--Z2S7hgg?t=4228s</v>
      </c>
      <c r="F70" s="16" t="s">
        <v>222</v>
      </c>
      <c r="G70" s="21" t="n">
        <v>0.0489351851851852</v>
      </c>
      <c r="H70" s="12" t="s">
        <v>187</v>
      </c>
      <c r="J70" s="18"/>
      <c r="K70" s="18"/>
      <c r="L70" s="18"/>
      <c r="M70" s="18" t="n">
        <v>8</v>
      </c>
      <c r="N70" s="18"/>
      <c r="O70" s="18"/>
      <c r="P70" s="18"/>
      <c r="Q70" s="18"/>
      <c r="R70" s="18"/>
      <c r="S70" s="18" t="n">
        <v>1</v>
      </c>
      <c r="U70" s="18" t="s">
        <v>50</v>
      </c>
      <c r="V70" s="18" t="s">
        <v>51</v>
      </c>
      <c r="W70" s="18" t="s">
        <v>223</v>
      </c>
      <c r="X70" s="19" t="s">
        <v>223</v>
      </c>
    </row>
    <row r="71" customFormat="false" ht="14.15" hidden="false" customHeight="false" outlineLevel="0" collapsed="false">
      <c r="A71" s="12" t="s">
        <v>26</v>
      </c>
      <c r="B71" s="12" t="n">
        <v>68</v>
      </c>
      <c r="C71" s="13" t="n">
        <v>0.0496875</v>
      </c>
      <c r="D71" s="13" t="n">
        <v>0.0496875</v>
      </c>
      <c r="E71" s="15" t="str">
        <f aca="false">CONCATENATE("https://otter.ai/s/eCneHj8bRXeSU--Z2S7hgg?t=",VALUE(C71*24*3600),"s")</f>
        <v>https://otter.ai/s/eCneHj8bRXeSU--Z2S7hgg?t=4293s</v>
      </c>
      <c r="F71" s="16" t="s">
        <v>224</v>
      </c>
      <c r="G71" s="21" t="n">
        <v>0.0496990740740741</v>
      </c>
      <c r="H71" s="12" t="s">
        <v>187</v>
      </c>
      <c r="I71" s="18"/>
      <c r="J71" s="18"/>
      <c r="K71" s="18"/>
      <c r="L71" s="18"/>
      <c r="M71" s="18"/>
      <c r="N71" s="18"/>
      <c r="O71" s="18"/>
      <c r="P71" s="18"/>
      <c r="Q71" s="18"/>
      <c r="R71" s="18"/>
      <c r="U71" s="18" t="s">
        <v>50</v>
      </c>
      <c r="V71" s="18" t="s">
        <v>51</v>
      </c>
      <c r="W71" s="18" t="s">
        <v>225</v>
      </c>
      <c r="X71" s="19" t="s">
        <v>225</v>
      </c>
    </row>
    <row r="72" customFormat="false" ht="14.15" hidden="false" customHeight="false" outlineLevel="0" collapsed="false">
      <c r="A72" s="12" t="s">
        <v>26</v>
      </c>
      <c r="B72" s="12" t="n">
        <v>69</v>
      </c>
      <c r="C72" s="13" t="n">
        <v>0.05</v>
      </c>
      <c r="D72" s="13" t="n">
        <v>0.05</v>
      </c>
      <c r="E72" s="15" t="str">
        <f aca="false">CONCATENATE("https://otter.ai/s/eCneHj8bRXeSU--Z2S7hgg?t=",VALUE(C72*24*3600),"s")</f>
        <v>https://otter.ai/s/eCneHj8bRXeSU--Z2S7hgg?t=4320s</v>
      </c>
      <c r="F72" s="16" t="s">
        <v>226</v>
      </c>
      <c r="G72" s="21" t="n">
        <v>0.05</v>
      </c>
      <c r="H72" s="12" t="s">
        <v>187</v>
      </c>
      <c r="J72" s="18"/>
      <c r="K72" s="18"/>
      <c r="L72" s="18"/>
      <c r="M72" s="18"/>
      <c r="N72" s="18"/>
      <c r="O72" s="18" t="n">
        <v>2</v>
      </c>
      <c r="P72" s="18"/>
      <c r="Q72" s="18"/>
      <c r="R72" s="18"/>
      <c r="S72" s="18" t="n">
        <v>1</v>
      </c>
      <c r="U72" s="18" t="s">
        <v>50</v>
      </c>
      <c r="V72" s="18" t="s">
        <v>51</v>
      </c>
      <c r="W72" s="18" t="s">
        <v>227</v>
      </c>
      <c r="X72" s="19" t="s">
        <v>227</v>
      </c>
    </row>
    <row r="73" customFormat="false" ht="14.15" hidden="false" customHeight="false" outlineLevel="0" collapsed="false">
      <c r="A73" s="12" t="s">
        <v>26</v>
      </c>
      <c r="B73" s="12" t="n">
        <v>70</v>
      </c>
      <c r="C73" s="13" t="n">
        <v>0.0513310185185185</v>
      </c>
      <c r="D73" s="13" t="n">
        <v>0.0513310185185185</v>
      </c>
      <c r="E73" s="15" t="str">
        <f aca="false">CONCATENATE("https://otter.ai/s/eCneHj8bRXeSU--Z2S7hgg?t=",VALUE(C73*24*3600),"s")</f>
        <v>https://otter.ai/s/eCneHj8bRXeSU--Z2S7hgg?t=4435s</v>
      </c>
      <c r="F73" s="16" t="s">
        <v>228</v>
      </c>
      <c r="G73" s="21" t="n">
        <v>0.0513310185185185</v>
      </c>
      <c r="H73" s="12" t="s">
        <v>187</v>
      </c>
      <c r="J73" s="18"/>
      <c r="K73" s="18"/>
      <c r="L73" s="18" t="s">
        <v>112</v>
      </c>
      <c r="M73" s="18"/>
      <c r="N73" s="18"/>
      <c r="O73" s="18"/>
      <c r="P73" s="18"/>
      <c r="Q73" s="18"/>
      <c r="R73" s="18"/>
      <c r="S73" s="18" t="n">
        <v>1</v>
      </c>
      <c r="U73" s="18" t="s">
        <v>50</v>
      </c>
      <c r="V73" s="18" t="s">
        <v>51</v>
      </c>
      <c r="W73" s="18" t="s">
        <v>229</v>
      </c>
      <c r="X73" s="19" t="s">
        <v>229</v>
      </c>
    </row>
    <row r="74" customFormat="false" ht="14.15" hidden="false" customHeight="false" outlineLevel="0" collapsed="false">
      <c r="A74" s="12" t="s">
        <v>26</v>
      </c>
      <c r="B74" s="12" t="n">
        <v>71</v>
      </c>
      <c r="C74" s="13" t="n">
        <v>0.051712962962963</v>
      </c>
      <c r="D74" s="13" t="n">
        <v>0.051712962962963</v>
      </c>
      <c r="E74" s="15" t="str">
        <f aca="false">CONCATENATE("https://otter.ai/s/eCneHj8bRXeSU--Z2S7hgg?t=",VALUE(C74*24*3600),"s")</f>
        <v>https://otter.ai/s/eCneHj8bRXeSU--Z2S7hgg?t=4468s</v>
      </c>
      <c r="F74" s="16" t="s">
        <v>230</v>
      </c>
      <c r="G74" s="21" t="n">
        <v>0.051712962962963</v>
      </c>
      <c r="H74" s="12" t="s">
        <v>187</v>
      </c>
      <c r="I74" s="18"/>
      <c r="J74" s="18"/>
      <c r="K74" s="18"/>
      <c r="L74" s="18"/>
      <c r="M74" s="18"/>
      <c r="N74" s="18"/>
      <c r="O74" s="18"/>
      <c r="P74" s="18"/>
      <c r="Q74" s="18"/>
      <c r="R74" s="18"/>
      <c r="U74" s="18" t="s">
        <v>50</v>
      </c>
      <c r="V74" s="18" t="s">
        <v>51</v>
      </c>
      <c r="W74" s="18" t="s">
        <v>231</v>
      </c>
      <c r="X74" s="19" t="s">
        <v>231</v>
      </c>
    </row>
    <row r="75" customFormat="false" ht="14.15" hidden="false" customHeight="false" outlineLevel="0" collapsed="false">
      <c r="A75" s="12" t="s">
        <v>26</v>
      </c>
      <c r="B75" s="12" t="n">
        <v>72</v>
      </c>
      <c r="C75" s="13" t="n">
        <v>0.052037037037037</v>
      </c>
      <c r="D75" s="13" t="n">
        <v>0.052037037037037</v>
      </c>
      <c r="E75" s="15" t="str">
        <f aca="false">CONCATENATE("https://otter.ai/s/eCneHj8bRXeSU--Z2S7hgg?t=",VALUE(C75*24*3600),"s")</f>
        <v>https://otter.ai/s/eCneHj8bRXeSU--Z2S7hgg?t=4496s</v>
      </c>
      <c r="F75" s="16" t="s">
        <v>232</v>
      </c>
      <c r="G75" s="21" t="n">
        <v>0.052037037037037</v>
      </c>
      <c r="H75" s="12" t="s">
        <v>187</v>
      </c>
      <c r="I75" s="18"/>
      <c r="J75" s="18"/>
      <c r="K75" s="18" t="s">
        <v>20</v>
      </c>
      <c r="L75" s="18" t="s">
        <v>233</v>
      </c>
      <c r="M75" s="18"/>
      <c r="N75" s="18"/>
      <c r="O75" s="18"/>
      <c r="P75" s="18"/>
      <c r="Q75" s="18"/>
      <c r="R75" s="18"/>
      <c r="S75" s="18" t="n">
        <v>1</v>
      </c>
      <c r="U75" s="18" t="s">
        <v>50</v>
      </c>
      <c r="V75" s="18" t="s">
        <v>51</v>
      </c>
      <c r="W75" s="18" t="s">
        <v>234</v>
      </c>
      <c r="X75" s="19" t="s">
        <v>234</v>
      </c>
    </row>
    <row r="76" customFormat="false" ht="14.15" hidden="false" customHeight="false" outlineLevel="0" collapsed="false">
      <c r="A76" s="12" t="s">
        <v>26</v>
      </c>
      <c r="B76" s="12" t="n">
        <v>73</v>
      </c>
      <c r="C76" s="13" t="n">
        <v>0.0527199074074074</v>
      </c>
      <c r="D76" s="13" t="n">
        <v>0.0527199074074074</v>
      </c>
      <c r="E76" s="15" t="str">
        <f aca="false">CONCATENATE("https://otter.ai/s/eCneHj8bRXeSU--Z2S7hgg?t=",VALUE(C76*24*3600),"s")</f>
        <v>https://otter.ai/s/eCneHj8bRXeSU--Z2S7hgg?t=4555s</v>
      </c>
      <c r="F76" s="16" t="s">
        <v>235</v>
      </c>
      <c r="G76" s="21" t="n">
        <v>0.0527199074074074</v>
      </c>
      <c r="H76" s="12" t="s">
        <v>187</v>
      </c>
      <c r="I76" s="18"/>
      <c r="J76" s="18"/>
      <c r="K76" s="18"/>
      <c r="L76" s="18"/>
      <c r="M76" s="18"/>
      <c r="N76" s="18"/>
      <c r="O76" s="18"/>
      <c r="P76" s="18"/>
      <c r="Q76" s="18"/>
      <c r="R76" s="18"/>
      <c r="U76" s="18" t="s">
        <v>50</v>
      </c>
      <c r="V76" s="18" t="s">
        <v>51</v>
      </c>
      <c r="W76" s="18" t="s">
        <v>236</v>
      </c>
      <c r="X76" s="19" t="s">
        <v>236</v>
      </c>
    </row>
    <row r="77" customFormat="false" ht="14.15" hidden="false" customHeight="false" outlineLevel="0" collapsed="false">
      <c r="A77" s="12" t="s">
        <v>26</v>
      </c>
      <c r="B77" s="12" t="n">
        <v>74</v>
      </c>
      <c r="C77" s="13" t="n">
        <v>0.0531365740740741</v>
      </c>
      <c r="D77" s="13" t="n">
        <v>0.0531365740740741</v>
      </c>
      <c r="E77" s="15" t="str">
        <f aca="false">CONCATENATE("https://otter.ai/s/eCneHj8bRXeSU--Z2S7hgg?t=",VALUE(C77*24*3600),"s")</f>
        <v>https://otter.ai/s/eCneHj8bRXeSU--Z2S7hgg?t=4591s</v>
      </c>
      <c r="F77" s="16" t="s">
        <v>237</v>
      </c>
      <c r="G77" s="21" t="n">
        <v>0.0531365740740741</v>
      </c>
      <c r="H77" s="12" t="s">
        <v>187</v>
      </c>
      <c r="I77" s="18"/>
      <c r="J77" s="18"/>
      <c r="K77" s="18"/>
      <c r="L77" s="18"/>
      <c r="M77" s="18"/>
      <c r="N77" s="18"/>
      <c r="O77" s="18"/>
      <c r="P77" s="18"/>
      <c r="Q77" s="18"/>
      <c r="R77" s="18"/>
      <c r="U77" s="18" t="s">
        <v>50</v>
      </c>
      <c r="V77" s="18" t="s">
        <v>51</v>
      </c>
      <c r="W77" s="18" t="s">
        <v>238</v>
      </c>
      <c r="X77" s="19" t="s">
        <v>238</v>
      </c>
    </row>
    <row r="78" customFormat="false" ht="14.15" hidden="false" customHeight="false" outlineLevel="0" collapsed="false">
      <c r="A78" s="12" t="s">
        <v>26</v>
      </c>
      <c r="B78" s="12" t="n">
        <v>75</v>
      </c>
      <c r="C78" s="13" t="n">
        <v>0.0534953703703704</v>
      </c>
      <c r="D78" s="13" t="n">
        <v>0.0534953703703704</v>
      </c>
      <c r="E78" s="15" t="str">
        <f aca="false">CONCATENATE("https://otter.ai/s/eCneHj8bRXeSU--Z2S7hgg?t=",VALUE(C78*24*3600),"s")</f>
        <v>https://otter.ai/s/eCneHj8bRXeSU--Z2S7hgg?t=4622s</v>
      </c>
      <c r="F78" s="16" t="s">
        <v>239</v>
      </c>
      <c r="G78" s="21" t="n">
        <v>0.0534837962962963</v>
      </c>
      <c r="H78" s="12" t="s">
        <v>187</v>
      </c>
      <c r="J78" s="18"/>
      <c r="K78" s="18" t="s">
        <v>20</v>
      </c>
      <c r="L78" s="18"/>
      <c r="M78" s="18" t="n">
        <v>8</v>
      </c>
      <c r="N78" s="18"/>
      <c r="O78" s="18"/>
      <c r="P78" s="18"/>
      <c r="Q78" s="18"/>
      <c r="R78" s="18"/>
      <c r="S78" s="18" t="n">
        <v>1</v>
      </c>
      <c r="U78" s="18" t="s">
        <v>50</v>
      </c>
      <c r="V78" s="18" t="s">
        <v>51</v>
      </c>
      <c r="W78" s="18" t="s">
        <v>240</v>
      </c>
      <c r="X78" s="19" t="s">
        <v>240</v>
      </c>
    </row>
    <row r="79" customFormat="false" ht="14.15" hidden="false" customHeight="false" outlineLevel="0" collapsed="false">
      <c r="A79" s="12" t="s">
        <v>26</v>
      </c>
      <c r="B79" s="12" t="n">
        <v>76</v>
      </c>
      <c r="C79" s="13" t="n">
        <v>0.0542013888888889</v>
      </c>
      <c r="D79" s="13" t="n">
        <v>0.0542013888888889</v>
      </c>
      <c r="E79" s="15" t="str">
        <f aca="false">CONCATENATE("https://otter.ai/s/eCneHj8bRXeSU--Z2S7hgg?t=",VALUE(C79*24*3600),"s")</f>
        <v>https://otter.ai/s/eCneHj8bRXeSU--Z2S7hgg?t=4683s</v>
      </c>
      <c r="F79" s="16" t="s">
        <v>241</v>
      </c>
      <c r="G79" s="21" t="n">
        <v>0.0542013888888889</v>
      </c>
      <c r="H79" s="12" t="s">
        <v>187</v>
      </c>
      <c r="J79" s="18"/>
      <c r="K79" s="18"/>
      <c r="L79" s="18"/>
      <c r="M79" s="18"/>
      <c r="N79" s="18"/>
      <c r="O79" s="18" t="n">
        <v>2</v>
      </c>
      <c r="P79" s="18"/>
      <c r="Q79" s="18"/>
      <c r="R79" s="18"/>
      <c r="S79" s="18" t="n">
        <v>1</v>
      </c>
      <c r="U79" s="18" t="s">
        <v>50</v>
      </c>
      <c r="V79" s="18" t="s">
        <v>51</v>
      </c>
      <c r="W79" s="18" t="s">
        <v>242</v>
      </c>
      <c r="X79" s="19" t="s">
        <v>242</v>
      </c>
    </row>
    <row r="80" customFormat="false" ht="14.15" hidden="false" customHeight="false" outlineLevel="0" collapsed="false">
      <c r="A80" s="12" t="s">
        <v>26</v>
      </c>
      <c r="B80" s="12" t="n">
        <v>77</v>
      </c>
      <c r="C80" s="13" t="n">
        <v>0.0546064814814815</v>
      </c>
      <c r="D80" s="13" t="n">
        <v>0.0546064814814815</v>
      </c>
      <c r="E80" s="15" t="str">
        <f aca="false">CONCATENATE("https://otter.ai/s/eCneHj8bRXeSU--Z2S7hgg?t=",VALUE(C80*24*3600),"s")</f>
        <v>https://otter.ai/s/eCneHj8bRXeSU--Z2S7hgg?t=4718s</v>
      </c>
      <c r="F80" s="16" t="s">
        <v>243</v>
      </c>
      <c r="G80" s="21" t="n">
        <v>0.0546064814814815</v>
      </c>
      <c r="H80" s="12" t="s">
        <v>187</v>
      </c>
      <c r="I80" s="18"/>
      <c r="J80" s="18"/>
      <c r="K80" s="18"/>
      <c r="L80" s="18"/>
      <c r="M80" s="18"/>
      <c r="N80" s="18"/>
      <c r="O80" s="18"/>
      <c r="P80" s="18"/>
      <c r="Q80" s="18"/>
      <c r="R80" s="18"/>
      <c r="U80" s="18" t="s">
        <v>50</v>
      </c>
      <c r="V80" s="18" t="s">
        <v>51</v>
      </c>
      <c r="W80" s="18" t="s">
        <v>244</v>
      </c>
      <c r="X80" s="19" t="s">
        <v>244</v>
      </c>
    </row>
    <row r="81" customFormat="false" ht="14.15" hidden="false" customHeight="false" outlineLevel="0" collapsed="false">
      <c r="A81" s="12" t="s">
        <v>26</v>
      </c>
      <c r="B81" s="12" t="n">
        <v>78</v>
      </c>
      <c r="C81" s="13" t="n">
        <v>0.055775462962963</v>
      </c>
      <c r="D81" s="13" t="n">
        <v>0.055775462962963</v>
      </c>
      <c r="E81" s="15" t="str">
        <f aca="false">CONCATENATE("https://otter.ai/s/eCneHj8bRXeSU--Z2S7hgg?t=",VALUE(C81*24*3600),"s")</f>
        <v>https://otter.ai/s/eCneHj8bRXeSU--Z2S7hgg?t=4819s</v>
      </c>
      <c r="F81" s="16" t="s">
        <v>245</v>
      </c>
      <c r="G81" s="21" t="n">
        <v>0.055775462962963</v>
      </c>
      <c r="H81" s="12" t="s">
        <v>187</v>
      </c>
      <c r="I81" s="18"/>
      <c r="J81" s="18"/>
      <c r="K81" s="18"/>
      <c r="L81" s="18"/>
      <c r="M81" s="18"/>
      <c r="N81" s="18"/>
      <c r="O81" s="18"/>
      <c r="P81" s="18"/>
      <c r="Q81" s="18"/>
      <c r="R81" s="18"/>
      <c r="U81" s="18" t="s">
        <v>50</v>
      </c>
      <c r="V81" s="18" t="s">
        <v>51</v>
      </c>
      <c r="W81" s="18" t="s">
        <v>246</v>
      </c>
      <c r="X81" s="19" t="s">
        <v>246</v>
      </c>
    </row>
    <row r="82" customFormat="false" ht="14.15" hidden="false" customHeight="false" outlineLevel="0" collapsed="false">
      <c r="A82" s="12" t="s">
        <v>26</v>
      </c>
      <c r="B82" s="12" t="n">
        <v>79</v>
      </c>
      <c r="C82" s="13" t="n">
        <v>0.0560185185185185</v>
      </c>
      <c r="D82" s="13" t="n">
        <v>0.0560185185185185</v>
      </c>
      <c r="E82" s="15" t="str">
        <f aca="false">CONCATENATE("https://otter.ai/s/eCneHj8bRXeSU--Z2S7hgg?t=",VALUE(C82*24*3600),"s")</f>
        <v>https://otter.ai/s/eCneHj8bRXeSU--Z2S7hgg?t=4840s</v>
      </c>
      <c r="F82" s="16" t="s">
        <v>247</v>
      </c>
      <c r="G82" s="21" t="n">
        <v>0.0560300925925926</v>
      </c>
      <c r="H82" s="12" t="s">
        <v>187</v>
      </c>
      <c r="J82" s="18"/>
      <c r="K82" s="18"/>
      <c r="L82" s="18"/>
      <c r="M82" s="18" t="n">
        <v>3</v>
      </c>
      <c r="N82" s="18"/>
      <c r="O82" s="18"/>
      <c r="P82" s="18"/>
      <c r="Q82" s="18"/>
      <c r="R82" s="18"/>
      <c r="S82" s="18" t="n">
        <v>1</v>
      </c>
      <c r="U82" s="18" t="s">
        <v>50</v>
      </c>
      <c r="V82" s="18" t="s">
        <v>51</v>
      </c>
      <c r="W82" s="18" t="s">
        <v>248</v>
      </c>
      <c r="X82" s="19" t="s">
        <v>248</v>
      </c>
    </row>
    <row r="83" customFormat="false" ht="14.15" hidden="false" customHeight="false" outlineLevel="0" collapsed="false">
      <c r="A83" s="12" t="s">
        <v>26</v>
      </c>
      <c r="B83" s="12" t="n">
        <v>80</v>
      </c>
      <c r="C83" s="13" t="n">
        <v>0.0567361111111111</v>
      </c>
      <c r="D83" s="13" t="n">
        <v>0.0567361111111111</v>
      </c>
      <c r="E83" s="15" t="str">
        <f aca="false">CONCATENATE("https://otter.ai/s/eCneHj8bRXeSU--Z2S7hgg?t=",VALUE(C83*24*3600),"s")</f>
        <v>https://otter.ai/s/eCneHj8bRXeSU--Z2S7hgg?t=4902s</v>
      </c>
      <c r="F83" s="16" t="s">
        <v>249</v>
      </c>
      <c r="G83" s="21" t="n">
        <v>0.0567476851851852</v>
      </c>
      <c r="H83" s="12" t="s">
        <v>187</v>
      </c>
      <c r="J83" s="18"/>
      <c r="K83" s="18"/>
      <c r="L83" s="18"/>
      <c r="M83" s="18"/>
      <c r="N83" s="18"/>
      <c r="O83" s="18"/>
      <c r="P83" s="18"/>
      <c r="Q83" s="18"/>
      <c r="R83" s="18"/>
      <c r="U83" s="18" t="s">
        <v>50</v>
      </c>
      <c r="V83" s="18" t="s">
        <v>51</v>
      </c>
      <c r="W83" s="18" t="s">
        <v>250</v>
      </c>
      <c r="X83" s="19" t="s">
        <v>250</v>
      </c>
    </row>
    <row r="84" customFormat="false" ht="14.15" hidden="false" customHeight="false" outlineLevel="0" collapsed="false">
      <c r="A84" s="12" t="s">
        <v>26</v>
      </c>
      <c r="B84" s="12" t="n">
        <v>81</v>
      </c>
      <c r="C84" s="13" t="n">
        <v>0.056875</v>
      </c>
      <c r="D84" s="13" t="n">
        <v>0.056875</v>
      </c>
      <c r="E84" s="15" t="str">
        <f aca="false">CONCATENATE("https://otter.ai/s/eCneHj8bRXeSU--Z2S7hgg?t=",VALUE(C84*24*3600),"s")</f>
        <v>https://otter.ai/s/eCneHj8bRXeSU--Z2S7hgg?t=4914s</v>
      </c>
      <c r="F84" s="16" t="s">
        <v>251</v>
      </c>
      <c r="G84" s="21" t="n">
        <v>0.0568634259259259</v>
      </c>
      <c r="H84" s="12" t="s">
        <v>187</v>
      </c>
      <c r="J84" s="18"/>
      <c r="K84" s="18"/>
      <c r="L84" s="18"/>
      <c r="M84" s="18" t="n">
        <v>8</v>
      </c>
      <c r="N84" s="18"/>
      <c r="O84" s="18"/>
      <c r="P84" s="18"/>
      <c r="Q84" s="18"/>
      <c r="R84" s="18"/>
      <c r="S84" s="18" t="n">
        <v>1</v>
      </c>
      <c r="U84" s="18" t="s">
        <v>50</v>
      </c>
      <c r="V84" s="18" t="s">
        <v>51</v>
      </c>
      <c r="W84" s="18" t="s">
        <v>252</v>
      </c>
      <c r="X84" s="19" t="s">
        <v>252</v>
      </c>
    </row>
    <row r="85" customFormat="false" ht="14.15" hidden="false" customHeight="false" outlineLevel="0" collapsed="false">
      <c r="A85" s="12" t="s">
        <v>26</v>
      </c>
      <c r="B85" s="12" t="n">
        <v>82</v>
      </c>
      <c r="C85" s="13" t="n">
        <v>0.057349537037037</v>
      </c>
      <c r="D85" s="13" t="n">
        <v>0.057349537037037</v>
      </c>
      <c r="E85" s="15" t="str">
        <f aca="false">CONCATENATE("https://otter.ai/s/eCneHj8bRXeSU--Z2S7hgg?t=",VALUE(C85*24*3600),"s")</f>
        <v>https://otter.ai/s/eCneHj8bRXeSU--Z2S7hgg?t=4955s</v>
      </c>
      <c r="F85" s="16" t="s">
        <v>253</v>
      </c>
      <c r="G85" s="21" t="n">
        <v>0.057349537037037</v>
      </c>
      <c r="H85" s="12" t="s">
        <v>187</v>
      </c>
      <c r="J85" s="18"/>
      <c r="K85" s="18" t="s">
        <v>20</v>
      </c>
      <c r="L85" s="18"/>
      <c r="M85" s="18" t="n">
        <v>7</v>
      </c>
      <c r="N85" s="18"/>
      <c r="O85" s="18"/>
      <c r="P85" s="18"/>
      <c r="Q85" s="18"/>
      <c r="R85" s="18"/>
      <c r="S85" s="18" t="n">
        <v>1</v>
      </c>
      <c r="U85" s="18" t="s">
        <v>50</v>
      </c>
      <c r="V85" s="18" t="s">
        <v>51</v>
      </c>
      <c r="W85" s="18" t="s">
        <v>254</v>
      </c>
      <c r="X85" s="19" t="s">
        <v>254</v>
      </c>
    </row>
    <row r="86" customFormat="false" ht="14.15" hidden="false" customHeight="false" outlineLevel="0" collapsed="false">
      <c r="A86" s="12" t="s">
        <v>26</v>
      </c>
      <c r="B86" s="12" t="n">
        <v>83</v>
      </c>
      <c r="C86" s="13" t="n">
        <v>0.0586342592592593</v>
      </c>
      <c r="D86" s="13" t="n">
        <v>0.0586342592592593</v>
      </c>
      <c r="E86" s="15" t="str">
        <f aca="false">CONCATENATE("https://otter.ai/s/eCneHj8bRXeSU--Z2S7hgg?t=",VALUE(C86*24*3600),"s")</f>
        <v>https://otter.ai/s/eCneHj8bRXeSU--Z2S7hgg?t=5066s</v>
      </c>
      <c r="F86" s="16" t="s">
        <v>255</v>
      </c>
      <c r="G86" s="21" t="n">
        <v>0.0586342592592593</v>
      </c>
      <c r="H86" s="12" t="s">
        <v>187</v>
      </c>
      <c r="J86" s="18"/>
      <c r="K86" s="18"/>
      <c r="L86" s="18"/>
      <c r="M86" s="18"/>
      <c r="N86" s="18"/>
      <c r="O86" s="18"/>
      <c r="P86" s="18"/>
      <c r="Q86" s="18"/>
      <c r="R86" s="18"/>
      <c r="U86" s="18" t="s">
        <v>50</v>
      </c>
      <c r="V86" s="18" t="s">
        <v>51</v>
      </c>
      <c r="W86" s="18" t="s">
        <v>256</v>
      </c>
      <c r="X86" s="19" t="s">
        <v>256</v>
      </c>
    </row>
    <row r="87" customFormat="false" ht="14.15" hidden="false" customHeight="false" outlineLevel="0" collapsed="false">
      <c r="A87" s="12" t="s">
        <v>26</v>
      </c>
      <c r="B87" s="12" t="n">
        <v>84</v>
      </c>
      <c r="C87" s="13" t="n">
        <v>0.0592824074074074</v>
      </c>
      <c r="D87" s="13" t="n">
        <v>0.0592824074074074</v>
      </c>
      <c r="E87" s="15" t="str">
        <f aca="false">CONCATENATE("https://otter.ai/s/eCneHj8bRXeSU--Z2S7hgg?t=",VALUE(C87*24*3600),"s")</f>
        <v>https://otter.ai/s/eCneHj8bRXeSU--Z2S7hgg?t=5122s</v>
      </c>
      <c r="F87" s="16" t="s">
        <v>257</v>
      </c>
      <c r="G87" s="21" t="n">
        <v>0.0592824074074074</v>
      </c>
      <c r="H87" s="12" t="s">
        <v>187</v>
      </c>
      <c r="J87" s="18"/>
      <c r="K87" s="18" t="s">
        <v>20</v>
      </c>
      <c r="L87" s="18"/>
      <c r="M87" s="18" t="n">
        <v>9</v>
      </c>
      <c r="N87" s="18"/>
      <c r="O87" s="18"/>
      <c r="P87" s="18"/>
      <c r="Q87" s="18"/>
      <c r="R87" s="18"/>
      <c r="S87" s="18" t="n">
        <v>1</v>
      </c>
      <c r="U87" s="18" t="s">
        <v>50</v>
      </c>
      <c r="V87" s="18" t="s">
        <v>51</v>
      </c>
      <c r="W87" s="18" t="s">
        <v>258</v>
      </c>
      <c r="X87" s="19" t="s">
        <v>258</v>
      </c>
    </row>
    <row r="88" customFormat="false" ht="14.15" hidden="false" customHeight="false" outlineLevel="0" collapsed="false">
      <c r="A88" s="12" t="s">
        <v>26</v>
      </c>
      <c r="B88" s="12" t="n">
        <v>85</v>
      </c>
      <c r="C88" s="13" t="n">
        <v>0.060150462962963</v>
      </c>
      <c r="D88" s="13" t="n">
        <v>0.060150462962963</v>
      </c>
      <c r="E88" s="15" t="str">
        <f aca="false">CONCATENATE("https://otter.ai/s/eCneHj8bRXeSU--Z2S7hgg?t=",VALUE(C88*24*3600),"s")</f>
        <v>https://otter.ai/s/eCneHj8bRXeSU--Z2S7hgg?t=5197s</v>
      </c>
      <c r="F88" s="16" t="s">
        <v>259</v>
      </c>
      <c r="G88" s="21" t="n">
        <v>0.060150462962963</v>
      </c>
      <c r="H88" s="12" t="s">
        <v>187</v>
      </c>
      <c r="I88" s="18"/>
      <c r="J88" s="18"/>
      <c r="K88" s="18"/>
      <c r="L88" s="18"/>
      <c r="M88" s="18"/>
      <c r="N88" s="18"/>
      <c r="O88" s="18"/>
      <c r="P88" s="18"/>
      <c r="Q88" s="18"/>
      <c r="R88" s="18"/>
      <c r="U88" s="18" t="s">
        <v>50</v>
      </c>
      <c r="V88" s="18" t="s">
        <v>51</v>
      </c>
      <c r="W88" s="18" t="s">
        <v>260</v>
      </c>
      <c r="X88" s="19" t="s">
        <v>260</v>
      </c>
    </row>
    <row r="89" customFormat="false" ht="14.15" hidden="false" customHeight="false" outlineLevel="0" collapsed="false">
      <c r="A89" s="12" t="s">
        <v>26</v>
      </c>
      <c r="B89" s="12" t="n">
        <v>86</v>
      </c>
      <c r="C89" s="13" t="n">
        <v>0.0603356481481482</v>
      </c>
      <c r="D89" s="13" t="n">
        <v>0.0603356481481482</v>
      </c>
      <c r="E89" s="15" t="str">
        <f aca="false">CONCATENATE("https://otter.ai/s/eCneHj8bRXeSU--Z2S7hgg?t=",VALUE(C89*24*3600),"s")</f>
        <v>https://otter.ai/s/eCneHj8bRXeSU--Z2S7hgg?t=5213s</v>
      </c>
      <c r="F89" s="16" t="s">
        <v>261</v>
      </c>
      <c r="G89" s="21" t="n">
        <v>0.0603356481481482</v>
      </c>
      <c r="H89" s="12" t="s">
        <v>187</v>
      </c>
      <c r="J89" s="18"/>
      <c r="K89" s="18"/>
      <c r="L89" s="18"/>
      <c r="M89" s="18" t="n">
        <v>8</v>
      </c>
      <c r="N89" s="18"/>
      <c r="O89" s="18"/>
      <c r="P89" s="18"/>
      <c r="Q89" s="18"/>
      <c r="R89" s="18"/>
      <c r="S89" s="18" t="n">
        <v>1</v>
      </c>
      <c r="U89" s="18" t="s">
        <v>50</v>
      </c>
      <c r="V89" s="18" t="s">
        <v>51</v>
      </c>
      <c r="W89" s="18" t="s">
        <v>262</v>
      </c>
      <c r="X89" s="19" t="s">
        <v>263</v>
      </c>
    </row>
    <row r="90" customFormat="false" ht="14.15" hidden="false" customHeight="false" outlineLevel="0" collapsed="false">
      <c r="A90" s="12" t="s">
        <v>26</v>
      </c>
      <c r="B90" s="12" t="n">
        <v>87</v>
      </c>
      <c r="C90" s="13" t="n">
        <v>0.0612615740740741</v>
      </c>
      <c r="D90" s="13" t="n">
        <v>0.0612615740740741</v>
      </c>
      <c r="E90" s="15" t="str">
        <f aca="false">CONCATENATE("https://otter.ai/s/eCneHj8bRXeSU--Z2S7hgg?t=",VALUE(C90*24*3600),"s")</f>
        <v>https://otter.ai/s/eCneHj8bRXeSU--Z2S7hgg?t=5293s</v>
      </c>
      <c r="F90" s="16" t="s">
        <v>264</v>
      </c>
      <c r="G90" s="21" t="n">
        <v>0.0612615740740741</v>
      </c>
      <c r="H90" s="12" t="s">
        <v>187</v>
      </c>
      <c r="J90" s="18"/>
      <c r="K90" s="18"/>
      <c r="L90" s="18"/>
      <c r="M90" s="18"/>
      <c r="N90" s="18"/>
      <c r="O90" s="18"/>
      <c r="P90" s="18"/>
      <c r="Q90" s="18" t="n">
        <v>30327</v>
      </c>
      <c r="R90" s="18" t="s">
        <v>265</v>
      </c>
      <c r="S90" s="18" t="n">
        <v>1</v>
      </c>
      <c r="U90" s="18" t="s">
        <v>50</v>
      </c>
      <c r="V90" s="18" t="s">
        <v>51</v>
      </c>
      <c r="W90" s="18" t="s">
        <v>266</v>
      </c>
      <c r="X90" s="19" t="s">
        <v>266</v>
      </c>
    </row>
    <row r="91" customFormat="false" ht="14.15" hidden="false" customHeight="false" outlineLevel="0" collapsed="false">
      <c r="A91" s="12" t="s">
        <v>26</v>
      </c>
      <c r="B91" s="12" t="n">
        <v>88</v>
      </c>
      <c r="C91" s="13" t="n">
        <v>0.0616666666666667</v>
      </c>
      <c r="D91" s="13" t="n">
        <v>0.0616666666666667</v>
      </c>
      <c r="E91" s="15" t="str">
        <f aca="false">CONCATENATE("https://otter.ai/s/eCneHj8bRXeSU--Z2S7hgg?t=",VALUE(C91*24*3600),"s")</f>
        <v>https://otter.ai/s/eCneHj8bRXeSU--Z2S7hgg?t=5328s</v>
      </c>
      <c r="F91" s="16" t="s">
        <v>267</v>
      </c>
      <c r="G91" s="21" t="n">
        <v>0.0616550925925926</v>
      </c>
      <c r="H91" s="12" t="s">
        <v>187</v>
      </c>
      <c r="I91" s="18"/>
      <c r="J91" s="18"/>
      <c r="K91" s="18"/>
      <c r="L91" s="18"/>
      <c r="M91" s="18"/>
      <c r="N91" s="18"/>
      <c r="O91" s="18"/>
      <c r="P91" s="18"/>
      <c r="Q91" s="18"/>
      <c r="R91" s="18"/>
      <c r="U91" s="18" t="s">
        <v>50</v>
      </c>
      <c r="V91" s="18" t="s">
        <v>51</v>
      </c>
      <c r="W91" s="18" t="s">
        <v>268</v>
      </c>
      <c r="X91" s="19" t="s">
        <v>268</v>
      </c>
    </row>
    <row r="92" customFormat="false" ht="14.15" hidden="false" customHeight="false" outlineLevel="0" collapsed="false">
      <c r="A92" s="12" t="s">
        <v>26</v>
      </c>
      <c r="B92" s="12" t="n">
        <v>89</v>
      </c>
      <c r="C92" s="13" t="n">
        <v>0.062025462962963</v>
      </c>
      <c r="D92" s="13" t="n">
        <v>0.062025462962963</v>
      </c>
      <c r="E92" s="15" t="str">
        <f aca="false">CONCATENATE("https://otter.ai/s/eCneHj8bRXeSU--Z2S7hgg?t=",VALUE(C92*24*3600),"s")</f>
        <v>https://otter.ai/s/eCneHj8bRXeSU--Z2S7hgg?t=5359s</v>
      </c>
      <c r="F92" s="16" t="s">
        <v>269</v>
      </c>
      <c r="G92" s="21" t="n">
        <v>0.062025462962963</v>
      </c>
      <c r="H92" s="12" t="s">
        <v>187</v>
      </c>
      <c r="I92" s="18"/>
      <c r="J92" s="18"/>
      <c r="K92" s="18"/>
      <c r="L92" s="18"/>
      <c r="M92" s="18"/>
      <c r="N92" s="18"/>
      <c r="O92" s="18"/>
      <c r="P92" s="18"/>
      <c r="Q92" s="18"/>
      <c r="R92" s="18"/>
      <c r="U92" s="18" t="s">
        <v>50</v>
      </c>
      <c r="V92" s="18" t="s">
        <v>51</v>
      </c>
      <c r="W92" s="18" t="s">
        <v>270</v>
      </c>
      <c r="X92" s="19" t="s">
        <v>270</v>
      </c>
    </row>
    <row r="93" customFormat="false" ht="14.15" hidden="false" customHeight="false" outlineLevel="0" collapsed="false">
      <c r="A93" s="12" t="s">
        <v>26</v>
      </c>
      <c r="B93" s="12" t="n">
        <v>90</v>
      </c>
      <c r="C93" s="13" t="n">
        <v>0.0624189814814815</v>
      </c>
      <c r="D93" s="13" t="n">
        <v>0.0624189814814815</v>
      </c>
      <c r="E93" s="15" t="str">
        <f aca="false">CONCATENATE("https://otter.ai/s/eCneHj8bRXeSU--Z2S7hgg?t=",VALUE(C93*24*3600),"s")</f>
        <v>https://otter.ai/s/eCneHj8bRXeSU--Z2S7hgg?t=5393s</v>
      </c>
      <c r="F93" s="16" t="s">
        <v>271</v>
      </c>
      <c r="G93" s="21" t="n">
        <v>0.0624189814814815</v>
      </c>
      <c r="H93" s="12" t="s">
        <v>187</v>
      </c>
      <c r="J93" s="18"/>
      <c r="K93" s="18"/>
      <c r="L93" s="18"/>
      <c r="M93" s="18" t="n">
        <v>8</v>
      </c>
      <c r="N93" s="18"/>
      <c r="O93" s="18"/>
      <c r="P93" s="18"/>
      <c r="Q93" s="18" t="n">
        <v>30307</v>
      </c>
      <c r="R93" s="18" t="s">
        <v>272</v>
      </c>
      <c r="S93" s="18" t="n">
        <v>1</v>
      </c>
      <c r="U93" s="18" t="s">
        <v>50</v>
      </c>
      <c r="V93" s="18" t="s">
        <v>51</v>
      </c>
      <c r="W93" s="18" t="s">
        <v>273</v>
      </c>
      <c r="X93" s="19" t="s">
        <v>273</v>
      </c>
    </row>
    <row r="94" customFormat="false" ht="14.15" hidden="false" customHeight="false" outlineLevel="0" collapsed="false">
      <c r="A94" s="12" t="s">
        <v>26</v>
      </c>
      <c r="B94" s="12" t="n">
        <v>91</v>
      </c>
      <c r="C94" s="13" t="n">
        <v>0.0631597222222222</v>
      </c>
      <c r="D94" s="13" t="n">
        <v>0.0631597222222222</v>
      </c>
      <c r="E94" s="15" t="str">
        <f aca="false">CONCATENATE("https://otter.ai/s/eCneHj8bRXeSU--Z2S7hgg?t=",VALUE(C94*24*3600),"s")</f>
        <v>https://otter.ai/s/eCneHj8bRXeSU--Z2S7hgg?t=5457s</v>
      </c>
      <c r="F94" s="16" t="s">
        <v>274</v>
      </c>
      <c r="G94" s="21" t="n">
        <v>0.0631597222222222</v>
      </c>
      <c r="H94" s="12" t="s">
        <v>187</v>
      </c>
      <c r="I94" s="18"/>
      <c r="J94" s="18"/>
      <c r="K94" s="18"/>
      <c r="L94" s="18"/>
      <c r="M94" s="18"/>
      <c r="N94" s="18"/>
      <c r="O94" s="18"/>
      <c r="P94" s="18"/>
      <c r="Q94" s="18"/>
      <c r="R94" s="18"/>
      <c r="U94" s="18" t="s">
        <v>50</v>
      </c>
      <c r="V94" s="18" t="s">
        <v>51</v>
      </c>
      <c r="W94" s="18" t="s">
        <v>275</v>
      </c>
      <c r="X94" s="19" t="s">
        <v>275</v>
      </c>
    </row>
    <row r="95" customFormat="false" ht="14.15" hidden="false" customHeight="false" outlineLevel="0" collapsed="false">
      <c r="A95" s="12" t="s">
        <v>26</v>
      </c>
      <c r="B95" s="12" t="n">
        <v>92</v>
      </c>
      <c r="C95" s="13" t="n">
        <v>0.0636805555555556</v>
      </c>
      <c r="D95" s="13" t="n">
        <v>0.0636805555555556</v>
      </c>
      <c r="E95" s="15" t="str">
        <f aca="false">CONCATENATE("https://otter.ai/s/eCneHj8bRXeSU--Z2S7hgg?t=",VALUE(C95*24*3600),"s")</f>
        <v>https://otter.ai/s/eCneHj8bRXeSU--Z2S7hgg?t=5502s</v>
      </c>
      <c r="F95" s="16" t="s">
        <v>276</v>
      </c>
      <c r="G95" s="21" t="n">
        <v>0.0636805555555556</v>
      </c>
      <c r="H95" s="12" t="s">
        <v>187</v>
      </c>
      <c r="J95" s="18"/>
      <c r="K95" s="18"/>
      <c r="L95" s="18"/>
      <c r="M95" s="18" t="n">
        <v>6</v>
      </c>
      <c r="N95" s="18"/>
      <c r="O95" s="18"/>
      <c r="P95" s="18"/>
      <c r="Q95" s="18"/>
      <c r="R95" s="18"/>
      <c r="S95" s="18" t="n">
        <v>1</v>
      </c>
      <c r="U95" s="18" t="s">
        <v>50</v>
      </c>
      <c r="V95" s="18" t="s">
        <v>51</v>
      </c>
      <c r="W95" s="18" t="s">
        <v>277</v>
      </c>
      <c r="X95" s="19" t="s">
        <v>277</v>
      </c>
    </row>
    <row r="96" customFormat="false" ht="14.15" hidden="false" customHeight="false" outlineLevel="0" collapsed="false">
      <c r="A96" s="12" t="s">
        <v>26</v>
      </c>
      <c r="B96" s="12" t="n">
        <v>93</v>
      </c>
      <c r="C96" s="13" t="n">
        <v>0.0644907407407408</v>
      </c>
      <c r="D96" s="13" t="n">
        <v>0.0644907407407408</v>
      </c>
      <c r="E96" s="15" t="str">
        <f aca="false">CONCATENATE("https://otter.ai/s/eCneHj8bRXeSU--Z2S7hgg?t=",VALUE(C96*24*3600),"s")</f>
        <v>https://otter.ai/s/eCneHj8bRXeSU--Z2S7hgg?t=5572s</v>
      </c>
      <c r="F96" s="16" t="s">
        <v>278</v>
      </c>
      <c r="G96" s="21" t="n">
        <v>0.0645023148148148</v>
      </c>
      <c r="H96" s="12" t="s">
        <v>187</v>
      </c>
      <c r="J96" s="18"/>
      <c r="K96" s="18"/>
      <c r="L96" s="18"/>
      <c r="M96" s="18"/>
      <c r="N96" s="18"/>
      <c r="O96" s="18"/>
      <c r="P96" s="18"/>
      <c r="Q96" s="18"/>
      <c r="R96" s="18"/>
      <c r="U96" s="18" t="s">
        <v>50</v>
      </c>
      <c r="V96" s="18" t="s">
        <v>51</v>
      </c>
      <c r="W96" s="18" t="s">
        <v>279</v>
      </c>
      <c r="X96" s="19" t="s">
        <v>279</v>
      </c>
    </row>
    <row r="97" customFormat="false" ht="14.15" hidden="false" customHeight="false" outlineLevel="0" collapsed="false">
      <c r="A97" s="12" t="s">
        <v>26</v>
      </c>
      <c r="B97" s="12" t="n">
        <v>94</v>
      </c>
      <c r="C97" s="13" t="n">
        <v>0.0652430555555556</v>
      </c>
      <c r="D97" s="13" t="n">
        <v>0.0652430555555556</v>
      </c>
      <c r="E97" s="15" t="str">
        <f aca="false">CONCATENATE("https://otter.ai/s/eCneHj8bRXeSU--Z2S7hgg?t=",VALUE(C97*24*3600),"s")</f>
        <v>https://otter.ai/s/eCneHj8bRXeSU--Z2S7hgg?t=5637s</v>
      </c>
      <c r="F97" s="16" t="s">
        <v>280</v>
      </c>
      <c r="G97" s="21" t="n">
        <v>0.0652314814814815</v>
      </c>
      <c r="H97" s="12" t="s">
        <v>187</v>
      </c>
      <c r="J97" s="18" t="s">
        <v>120</v>
      </c>
      <c r="K97" s="18"/>
      <c r="L97" s="18"/>
      <c r="M97" s="18" t="n">
        <v>8</v>
      </c>
      <c r="N97" s="18"/>
      <c r="O97" s="18"/>
      <c r="P97" s="18"/>
      <c r="Q97" s="18"/>
      <c r="R97" s="18"/>
      <c r="S97" s="18" t="n">
        <v>1</v>
      </c>
      <c r="U97" s="18" t="s">
        <v>50</v>
      </c>
      <c r="V97" s="18" t="s">
        <v>51</v>
      </c>
      <c r="W97" s="18" t="s">
        <v>281</v>
      </c>
      <c r="X97" s="19" t="s">
        <v>281</v>
      </c>
    </row>
    <row r="98" customFormat="false" ht="14.15" hidden="false" customHeight="false" outlineLevel="0" collapsed="false">
      <c r="A98" s="12" t="s">
        <v>26</v>
      </c>
      <c r="B98" s="12" t="n">
        <v>95</v>
      </c>
      <c r="C98" s="13" t="n">
        <v>0.0658564814814815</v>
      </c>
      <c r="D98" s="13" t="n">
        <v>0.0658564814814815</v>
      </c>
      <c r="E98" s="15" t="str">
        <f aca="false">CONCATENATE("https://otter.ai/s/eCneHj8bRXeSU--Z2S7hgg?t=",VALUE(C98*24*3600),"s")</f>
        <v>https://otter.ai/s/eCneHj8bRXeSU--Z2S7hgg?t=5690s</v>
      </c>
      <c r="F98" s="16" t="s">
        <v>282</v>
      </c>
      <c r="G98" s="21" t="n">
        <v>0.0658564814814815</v>
      </c>
      <c r="H98" s="12" t="s">
        <v>187</v>
      </c>
      <c r="J98" s="18"/>
      <c r="K98" s="18"/>
      <c r="L98" s="18"/>
      <c r="M98" s="18"/>
      <c r="N98" s="18"/>
      <c r="O98" s="18"/>
      <c r="P98" s="18"/>
      <c r="Q98" s="18"/>
      <c r="R98" s="18"/>
      <c r="U98" s="18" t="s">
        <v>50</v>
      </c>
      <c r="V98" s="18" t="s">
        <v>51</v>
      </c>
      <c r="W98" s="18" t="s">
        <v>283</v>
      </c>
      <c r="X98" s="19" t="s">
        <v>283</v>
      </c>
    </row>
    <row r="99" customFormat="false" ht="14.15" hidden="false" customHeight="false" outlineLevel="0" collapsed="false">
      <c r="A99" s="12" t="s">
        <v>26</v>
      </c>
      <c r="B99" s="12" t="n">
        <v>96</v>
      </c>
      <c r="C99" s="13" t="n">
        <v>0.0662615740740741</v>
      </c>
      <c r="D99" s="13" t="n">
        <v>0.0662615740740741</v>
      </c>
      <c r="E99" s="15" t="str">
        <f aca="false">CONCATENATE("https://otter.ai/s/eCneHj8bRXeSU--Z2S7hgg?t=",VALUE(C99*24*3600),"s")</f>
        <v>https://otter.ai/s/eCneHj8bRXeSU--Z2S7hgg?t=5725s</v>
      </c>
      <c r="F99" s="16" t="s">
        <v>284</v>
      </c>
      <c r="G99" s="21" t="n">
        <v>0.0662731481481482</v>
      </c>
      <c r="H99" s="12" t="s">
        <v>187</v>
      </c>
      <c r="J99" s="18"/>
      <c r="K99" s="18"/>
      <c r="L99" s="18"/>
      <c r="M99" s="18" t="n">
        <v>8</v>
      </c>
      <c r="N99" s="18"/>
      <c r="O99" s="18"/>
      <c r="P99" s="18"/>
      <c r="Q99" s="18"/>
      <c r="R99" s="18"/>
      <c r="S99" s="18" t="n">
        <v>1</v>
      </c>
      <c r="U99" s="18" t="s">
        <v>50</v>
      </c>
      <c r="V99" s="18" t="s">
        <v>51</v>
      </c>
      <c r="W99" s="18" t="s">
        <v>285</v>
      </c>
      <c r="X99" s="19" t="s">
        <v>285</v>
      </c>
    </row>
    <row r="100" customFormat="false" ht="14.15" hidden="false" customHeight="false" outlineLevel="0" collapsed="false">
      <c r="A100" s="12" t="s">
        <v>26</v>
      </c>
      <c r="B100" s="12" t="n">
        <v>97</v>
      </c>
      <c r="C100" s="13" t="n">
        <v>0.0669560185185185</v>
      </c>
      <c r="D100" s="13" t="n">
        <v>0.0669560185185185</v>
      </c>
      <c r="E100" s="15" t="str">
        <f aca="false">CONCATENATE("https://otter.ai/s/eCneHj8bRXeSU--Z2S7hgg?t=",VALUE(C100*24*3600),"s")</f>
        <v>https://otter.ai/s/eCneHj8bRXeSU--Z2S7hgg?t=5785s</v>
      </c>
      <c r="F100" s="16" t="s">
        <v>286</v>
      </c>
      <c r="G100" s="21" t="n">
        <v>0.0669560185185185</v>
      </c>
      <c r="H100" s="12" t="s">
        <v>187</v>
      </c>
      <c r="I100" s="18"/>
      <c r="J100" s="18"/>
      <c r="K100" s="18"/>
      <c r="L100" s="18"/>
      <c r="M100" s="18"/>
      <c r="N100" s="18"/>
      <c r="O100" s="18"/>
      <c r="P100" s="18"/>
      <c r="Q100" s="18"/>
      <c r="R100" s="18"/>
      <c r="U100" s="18" t="s">
        <v>50</v>
      </c>
      <c r="V100" s="18" t="s">
        <v>51</v>
      </c>
      <c r="W100" s="18" t="s">
        <v>287</v>
      </c>
      <c r="X100" s="19" t="s">
        <v>287</v>
      </c>
    </row>
    <row r="101" customFormat="false" ht="14.15" hidden="false" customHeight="false" outlineLevel="0" collapsed="false">
      <c r="A101" s="12" t="s">
        <v>26</v>
      </c>
      <c r="B101" s="12" t="n">
        <v>98</v>
      </c>
      <c r="C101" s="13" t="n">
        <v>0.0674189814814815</v>
      </c>
      <c r="D101" s="13" t="n">
        <v>0.0674189814814815</v>
      </c>
      <c r="E101" s="15" t="str">
        <f aca="false">CONCATENATE("https://otter.ai/s/eCneHj8bRXeSU--Z2S7hgg?t=",VALUE(C101*24*3600),"s")</f>
        <v>https://otter.ai/s/eCneHj8bRXeSU--Z2S7hgg?t=5825s</v>
      </c>
      <c r="F101" s="16" t="s">
        <v>288</v>
      </c>
      <c r="G101" s="21" t="n">
        <v>0.0674189814814815</v>
      </c>
      <c r="H101" s="12" t="s">
        <v>187</v>
      </c>
      <c r="I101" s="18"/>
      <c r="J101" s="18"/>
      <c r="K101" s="18"/>
      <c r="L101" s="18"/>
      <c r="M101" s="18"/>
      <c r="N101" s="18"/>
      <c r="O101" s="18"/>
      <c r="P101" s="18"/>
      <c r="Q101" s="18"/>
      <c r="R101" s="18"/>
      <c r="U101" s="18" t="s">
        <v>50</v>
      </c>
      <c r="V101" s="18" t="s">
        <v>51</v>
      </c>
      <c r="W101" s="18" t="s">
        <v>289</v>
      </c>
      <c r="X101" s="19" t="s">
        <v>289</v>
      </c>
    </row>
    <row r="102" customFormat="false" ht="14.15" hidden="false" customHeight="false" outlineLevel="0" collapsed="false">
      <c r="A102" s="12" t="s">
        <v>26</v>
      </c>
      <c r="B102" s="12" t="n">
        <v>99</v>
      </c>
      <c r="C102" s="13" t="n">
        <v>0.0676388888888889</v>
      </c>
      <c r="D102" s="13" t="n">
        <v>0.0676388888888889</v>
      </c>
      <c r="E102" s="15" t="str">
        <f aca="false">CONCATENATE("https://otter.ai/s/eCneHj8bRXeSU--Z2S7hgg?t=",VALUE(C102*24*3600),"s")</f>
        <v>https://otter.ai/s/eCneHj8bRXeSU--Z2S7hgg?t=5844s</v>
      </c>
      <c r="F102" s="16" t="s">
        <v>290</v>
      </c>
      <c r="G102" s="21" t="n">
        <v>0.067662037037037</v>
      </c>
      <c r="H102" s="12" t="s">
        <v>187</v>
      </c>
      <c r="J102" s="18"/>
      <c r="K102" s="18"/>
      <c r="L102" s="18"/>
      <c r="M102" s="18"/>
      <c r="N102" s="18"/>
      <c r="O102" s="18"/>
      <c r="P102" s="18"/>
      <c r="Q102" s="18" t="n">
        <v>30319</v>
      </c>
      <c r="R102" s="18" t="s">
        <v>291</v>
      </c>
      <c r="S102" s="18" t="n">
        <v>1</v>
      </c>
      <c r="U102" s="18" t="s">
        <v>50</v>
      </c>
      <c r="V102" s="18" t="s">
        <v>51</v>
      </c>
      <c r="W102" s="18" t="s">
        <v>292</v>
      </c>
      <c r="X102" s="19" t="s">
        <v>292</v>
      </c>
    </row>
    <row r="103" customFormat="false" ht="14.15" hidden="false" customHeight="false" outlineLevel="0" collapsed="false">
      <c r="A103" s="12" t="s">
        <v>26</v>
      </c>
      <c r="B103" s="12" t="n">
        <v>100</v>
      </c>
      <c r="C103" s="13" t="n">
        <v>0.0681365740740741</v>
      </c>
      <c r="D103" s="13" t="n">
        <v>0.0681365740740741</v>
      </c>
      <c r="E103" s="15" t="str">
        <f aca="false">CONCATENATE("https://otter.ai/s/eCneHj8bRXeSU--Z2S7hgg?t=",VALUE(C103*24*3600),"s")</f>
        <v>https://otter.ai/s/eCneHj8bRXeSU--Z2S7hgg?t=5887s</v>
      </c>
      <c r="F103" s="16" t="s">
        <v>293</v>
      </c>
      <c r="G103" s="21" t="n">
        <v>0.0681365740740741</v>
      </c>
      <c r="H103" s="12" t="s">
        <v>187</v>
      </c>
      <c r="J103" s="18"/>
      <c r="K103" s="18"/>
      <c r="L103" s="18" t="s">
        <v>112</v>
      </c>
      <c r="M103" s="18"/>
      <c r="N103" s="18"/>
      <c r="O103" s="18"/>
      <c r="P103" s="18"/>
      <c r="Q103" s="18"/>
      <c r="R103" s="18"/>
      <c r="S103" s="18" t="n">
        <v>1</v>
      </c>
      <c r="U103" s="18" t="s">
        <v>50</v>
      </c>
      <c r="V103" s="18" t="s">
        <v>51</v>
      </c>
      <c r="W103" s="18" t="s">
        <v>294</v>
      </c>
      <c r="X103" s="19" t="s">
        <v>294</v>
      </c>
    </row>
    <row r="104" customFormat="false" ht="14.15" hidden="false" customHeight="false" outlineLevel="0" collapsed="false">
      <c r="A104" s="12" t="s">
        <v>26</v>
      </c>
      <c r="B104" s="12" t="n">
        <v>101</v>
      </c>
      <c r="C104" s="13" t="n">
        <v>0.0693981481481482</v>
      </c>
      <c r="D104" s="13" t="n">
        <v>0.0693981481481482</v>
      </c>
      <c r="E104" s="15" t="str">
        <f aca="false">CONCATENATE("https://otter.ai/s/eCneHj8bRXeSU--Z2S7hgg?t=",VALUE(C104*24*3600),"s")</f>
        <v>https://otter.ai/s/eCneHj8bRXeSU--Z2S7hgg?t=5996s</v>
      </c>
      <c r="F104" s="16" t="s">
        <v>295</v>
      </c>
      <c r="G104" s="21" t="n">
        <v>0.0693981481481482</v>
      </c>
      <c r="H104" s="12" t="s">
        <v>187</v>
      </c>
      <c r="I104" s="18"/>
      <c r="J104" s="18"/>
      <c r="K104" s="18"/>
      <c r="L104" s="18"/>
      <c r="M104" s="18"/>
      <c r="N104" s="18"/>
      <c r="O104" s="18"/>
      <c r="P104" s="18"/>
      <c r="Q104" s="18"/>
      <c r="R104" s="18"/>
      <c r="U104" s="18" t="s">
        <v>50</v>
      </c>
      <c r="V104" s="18" t="s">
        <v>51</v>
      </c>
      <c r="W104" s="18" t="s">
        <v>296</v>
      </c>
      <c r="X104" s="19" t="s">
        <v>296</v>
      </c>
    </row>
    <row r="105" customFormat="false" ht="14.15" hidden="false" customHeight="false" outlineLevel="0" collapsed="false">
      <c r="A105" s="12" t="s">
        <v>26</v>
      </c>
      <c r="B105" s="12" t="n">
        <v>102</v>
      </c>
      <c r="C105" s="13" t="n">
        <v>0.0701620370370371</v>
      </c>
      <c r="D105" s="13" t="n">
        <v>0.0701620370370371</v>
      </c>
      <c r="E105" s="15" t="str">
        <f aca="false">CONCATENATE("https://otter.ai/s/eCneHj8bRXeSU--Z2S7hgg?t=",VALUE(C105*24*3600),"s")</f>
        <v>https://otter.ai/s/eCneHj8bRXeSU--Z2S7hgg?t=6062s</v>
      </c>
      <c r="F105" s="16" t="s">
        <v>297</v>
      </c>
      <c r="G105" s="21" t="n">
        <v>0.0701620370370371</v>
      </c>
      <c r="H105" s="12" t="s">
        <v>187</v>
      </c>
      <c r="J105" s="18"/>
      <c r="K105" s="18"/>
      <c r="L105" s="18"/>
      <c r="M105" s="18" t="n">
        <v>8</v>
      </c>
      <c r="N105" s="18"/>
      <c r="O105" s="18"/>
      <c r="P105" s="18"/>
      <c r="Q105" s="18"/>
      <c r="R105" s="18"/>
      <c r="S105" s="18" t="n">
        <v>1</v>
      </c>
      <c r="U105" s="18" t="s">
        <v>50</v>
      </c>
      <c r="V105" s="18" t="s">
        <v>51</v>
      </c>
      <c r="W105" s="18" t="s">
        <v>298</v>
      </c>
      <c r="X105" s="19" t="s">
        <v>298</v>
      </c>
    </row>
    <row r="106" customFormat="false" ht="14.15" hidden="false" customHeight="false" outlineLevel="0" collapsed="false">
      <c r="A106" s="12" t="s">
        <v>26</v>
      </c>
      <c r="B106" s="12" t="n">
        <v>103</v>
      </c>
      <c r="C106" s="13" t="n">
        <v>0.0707175925925926</v>
      </c>
      <c r="D106" s="13" t="n">
        <v>0.0707175925925926</v>
      </c>
      <c r="E106" s="15" t="str">
        <f aca="false">CONCATENATE("https://otter.ai/s/eCneHj8bRXeSU--Z2S7hgg?t=",VALUE(C106*24*3600),"s")</f>
        <v>https://otter.ai/s/eCneHj8bRXeSU--Z2S7hgg?t=6110s</v>
      </c>
      <c r="F106" s="16" t="s">
        <v>299</v>
      </c>
      <c r="G106" s="21" t="n">
        <v>0.0707175925925926</v>
      </c>
      <c r="H106" s="12" t="s">
        <v>187</v>
      </c>
      <c r="I106" s="18"/>
      <c r="J106" s="18"/>
      <c r="K106" s="18"/>
      <c r="L106" s="18"/>
      <c r="M106" s="18"/>
      <c r="N106" s="18"/>
      <c r="O106" s="18"/>
      <c r="P106" s="18"/>
      <c r="Q106" s="18"/>
      <c r="R106" s="18"/>
      <c r="U106" s="18" t="s">
        <v>50</v>
      </c>
      <c r="V106" s="18" t="s">
        <v>51</v>
      </c>
      <c r="W106" s="18" t="s">
        <v>300</v>
      </c>
      <c r="X106" s="19" t="s">
        <v>300</v>
      </c>
    </row>
    <row r="107" customFormat="false" ht="14.15" hidden="false" customHeight="false" outlineLevel="0" collapsed="false">
      <c r="A107" s="12" t="s">
        <v>26</v>
      </c>
      <c r="B107" s="12" t="n">
        <v>104</v>
      </c>
      <c r="C107" s="13" t="n">
        <v>0.0715046296296296</v>
      </c>
      <c r="D107" s="13" t="n">
        <v>0.0715046296296296</v>
      </c>
      <c r="E107" s="15" t="str">
        <f aca="false">CONCATENATE("https://otter.ai/s/eCneHj8bRXeSU--Z2S7hgg?t=",VALUE(C107*24*3600),"s")</f>
        <v>https://otter.ai/s/eCneHj8bRXeSU--Z2S7hgg?t=6178s</v>
      </c>
      <c r="F107" s="16" t="s">
        <v>301</v>
      </c>
      <c r="G107" s="21" t="n">
        <v>0.0714930555555556</v>
      </c>
      <c r="H107" s="12" t="s">
        <v>187</v>
      </c>
      <c r="J107" s="18"/>
      <c r="K107" s="18"/>
      <c r="L107" s="18" t="s">
        <v>112</v>
      </c>
      <c r="M107" s="18"/>
      <c r="N107" s="18"/>
      <c r="O107" s="18"/>
      <c r="P107" s="18"/>
      <c r="Q107" s="18"/>
      <c r="R107" s="18"/>
      <c r="S107" s="18" t="n">
        <v>1</v>
      </c>
      <c r="U107" s="18" t="s">
        <v>50</v>
      </c>
      <c r="V107" s="18" t="s">
        <v>51</v>
      </c>
      <c r="W107" s="18" t="s">
        <v>302</v>
      </c>
      <c r="X107" s="19" t="s">
        <v>302</v>
      </c>
    </row>
    <row r="108" customFormat="false" ht="14.15" hidden="false" customHeight="false" outlineLevel="0" collapsed="false">
      <c r="A108" s="12" t="s">
        <v>26</v>
      </c>
      <c r="B108" s="12" t="n">
        <v>105</v>
      </c>
      <c r="C108" s="13" t="n">
        <v>0.0720138888888889</v>
      </c>
      <c r="D108" s="13" t="n">
        <v>0.0720138888888889</v>
      </c>
      <c r="E108" s="15" t="str">
        <f aca="false">CONCATENATE("https://otter.ai/s/eCneHj8bRXeSU--Z2S7hgg?t=",VALUE(C108*24*3600),"s")</f>
        <v>https://otter.ai/s/eCneHj8bRXeSU--Z2S7hgg?t=6222s</v>
      </c>
      <c r="F108" s="16" t="s">
        <v>303</v>
      </c>
      <c r="G108" s="21" t="n">
        <v>0.0720138888888889</v>
      </c>
      <c r="H108" s="12" t="s">
        <v>187</v>
      </c>
      <c r="I108" s="18"/>
      <c r="J108" s="18"/>
      <c r="K108" s="18"/>
      <c r="L108" s="18"/>
      <c r="M108" s="18"/>
      <c r="N108" s="18"/>
      <c r="O108" s="18"/>
      <c r="P108" s="18"/>
      <c r="Q108" s="18"/>
      <c r="R108" s="18"/>
      <c r="U108" s="18" t="s">
        <v>304</v>
      </c>
      <c r="V108" s="18" t="s">
        <v>31</v>
      </c>
      <c r="W108" s="18" t="s">
        <v>305</v>
      </c>
      <c r="X108" s="19" t="s">
        <v>305</v>
      </c>
    </row>
    <row r="109" customFormat="false" ht="14.15" hidden="false" customHeight="false" outlineLevel="0" collapsed="false">
      <c r="A109" s="12" t="s">
        <v>26</v>
      </c>
      <c r="B109" s="12" t="n">
        <v>106</v>
      </c>
      <c r="C109" s="13" t="n">
        <v>0.072349537037037</v>
      </c>
      <c r="D109" s="13" t="n">
        <v>0.072349537037037</v>
      </c>
      <c r="E109" s="15" t="str">
        <f aca="false">CONCATENATE("https://otter.ai/s/eCneHj8bRXeSU--Z2S7hgg?t=",VALUE(C109*24*3600),"s")</f>
        <v>https://otter.ai/s/eCneHj8bRXeSU--Z2S7hgg?t=6251s</v>
      </c>
      <c r="F109" s="16" t="s">
        <v>306</v>
      </c>
      <c r="G109" s="21" t="n">
        <v>0.072349537037037</v>
      </c>
      <c r="H109" s="12" t="s">
        <v>187</v>
      </c>
      <c r="J109" s="18"/>
      <c r="K109" s="18"/>
      <c r="L109" s="18" t="s">
        <v>307</v>
      </c>
      <c r="M109" s="18"/>
      <c r="N109" s="18"/>
      <c r="O109" s="18"/>
      <c r="P109" s="18"/>
      <c r="Q109" s="18" t="n">
        <v>30304</v>
      </c>
      <c r="R109" s="18"/>
      <c r="S109" s="18" t="n">
        <v>1</v>
      </c>
      <c r="U109" s="18" t="s">
        <v>50</v>
      </c>
      <c r="V109" s="18" t="s">
        <v>51</v>
      </c>
      <c r="W109" s="18" t="s">
        <v>308</v>
      </c>
      <c r="X109" s="19" t="s">
        <v>308</v>
      </c>
    </row>
    <row r="110" customFormat="false" ht="14.15" hidden="false" customHeight="false" outlineLevel="0" collapsed="false">
      <c r="A110" s="12" t="s">
        <v>26</v>
      </c>
      <c r="B110" s="12" t="n">
        <v>107</v>
      </c>
      <c r="C110" s="13" t="n">
        <v>0.0734953703703704</v>
      </c>
      <c r="D110" s="13" t="n">
        <v>0.0734953703703704</v>
      </c>
      <c r="E110" s="15" t="str">
        <f aca="false">CONCATENATE("https://otter.ai/s/eCneHj8bRXeSU--Z2S7hgg?t=",VALUE(C110*24*3600),"s")</f>
        <v>https://otter.ai/s/eCneHj8bRXeSU--Z2S7hgg?t=6350s</v>
      </c>
      <c r="F110" s="16" t="s">
        <v>309</v>
      </c>
      <c r="G110" s="21" t="n">
        <v>0.0734953703703704</v>
      </c>
      <c r="H110" s="12" t="s">
        <v>187</v>
      </c>
      <c r="I110" s="18"/>
      <c r="J110" s="18"/>
      <c r="K110" s="18"/>
      <c r="L110" s="18"/>
      <c r="M110" s="18"/>
      <c r="N110" s="18"/>
      <c r="O110" s="18"/>
      <c r="P110" s="18"/>
      <c r="Q110" s="18"/>
      <c r="R110" s="18"/>
      <c r="U110" s="18" t="s">
        <v>50</v>
      </c>
      <c r="V110" s="18" t="s">
        <v>51</v>
      </c>
      <c r="W110" s="18" t="s">
        <v>310</v>
      </c>
      <c r="X110" s="19" t="s">
        <v>310</v>
      </c>
    </row>
    <row r="111" customFormat="false" ht="14.15" hidden="false" customHeight="false" outlineLevel="0" collapsed="false">
      <c r="A111" s="12" t="s">
        <v>26</v>
      </c>
      <c r="B111" s="12" t="n">
        <v>108</v>
      </c>
      <c r="C111" s="13" t="n">
        <v>0.0738425925925926</v>
      </c>
      <c r="D111" s="13" t="n">
        <v>0.0738425925925926</v>
      </c>
      <c r="E111" s="15" t="str">
        <f aca="false">CONCATENATE("https://otter.ai/s/eCneHj8bRXeSU--Z2S7hgg?t=",VALUE(C111*24*3600),"s")</f>
        <v>https://otter.ai/s/eCneHj8bRXeSU--Z2S7hgg?t=6380s</v>
      </c>
      <c r="F111" s="16" t="s">
        <v>311</v>
      </c>
      <c r="G111" s="21" t="n">
        <v>0.0738541666666667</v>
      </c>
      <c r="H111" s="12" t="s">
        <v>187</v>
      </c>
      <c r="I111" s="18"/>
      <c r="J111" s="18"/>
      <c r="K111" s="18"/>
      <c r="L111" s="18"/>
      <c r="M111" s="18"/>
      <c r="N111" s="18"/>
      <c r="O111" s="18"/>
      <c r="P111" s="18"/>
      <c r="Q111" s="18"/>
      <c r="R111" s="18"/>
      <c r="U111" s="18" t="s">
        <v>50</v>
      </c>
      <c r="V111" s="18" t="s">
        <v>51</v>
      </c>
      <c r="W111" s="18" t="s">
        <v>312</v>
      </c>
      <c r="X111" s="19" t="s">
        <v>312</v>
      </c>
    </row>
    <row r="112" customFormat="false" ht="14.15" hidden="false" customHeight="false" outlineLevel="0" collapsed="false">
      <c r="A112" s="12" t="s">
        <v>26</v>
      </c>
      <c r="B112" s="12" t="n">
        <v>109</v>
      </c>
      <c r="C112" s="13" t="n">
        <v>0.0743055555555556</v>
      </c>
      <c r="D112" s="13" t="n">
        <v>0.0743055555555556</v>
      </c>
      <c r="E112" s="15" t="str">
        <f aca="false">CONCATENATE("https://otter.ai/s/eCneHj8bRXeSU--Z2S7hgg?t=",VALUE(C112*24*3600),"s")</f>
        <v>https://otter.ai/s/eCneHj8bRXeSU--Z2S7hgg?t=6420s</v>
      </c>
      <c r="F112" s="16" t="s">
        <v>313</v>
      </c>
      <c r="G112" s="21" t="n">
        <v>0.0743171296296296</v>
      </c>
      <c r="H112" s="12" t="s">
        <v>187</v>
      </c>
      <c r="I112" s="18"/>
      <c r="J112" s="18"/>
      <c r="K112" s="18"/>
      <c r="L112" s="18"/>
      <c r="M112" s="18"/>
      <c r="N112" s="18"/>
      <c r="O112" s="18"/>
      <c r="P112" s="18"/>
      <c r="Q112" s="18"/>
      <c r="R112" s="18"/>
      <c r="U112" s="18" t="s">
        <v>50</v>
      </c>
      <c r="V112" s="18" t="s">
        <v>51</v>
      </c>
      <c r="W112" s="18" t="s">
        <v>314</v>
      </c>
      <c r="X112" s="19" t="s">
        <v>314</v>
      </c>
    </row>
    <row r="113" customFormat="false" ht="14.15" hidden="false" customHeight="false" outlineLevel="0" collapsed="false">
      <c r="A113" s="12" t="s">
        <v>26</v>
      </c>
      <c r="B113" s="12" t="n">
        <v>110</v>
      </c>
      <c r="C113" s="13" t="n">
        <v>0.074837962962963</v>
      </c>
      <c r="D113" s="13" t="n">
        <v>0.074837962962963</v>
      </c>
      <c r="E113" s="15" t="str">
        <f aca="false">CONCATENATE("https://otter.ai/s/eCneHj8bRXeSU--Z2S7hgg?t=",VALUE(C113*24*3600),"s")</f>
        <v>https://otter.ai/s/eCneHj8bRXeSU--Z2S7hgg?t=6466s</v>
      </c>
      <c r="F113" s="16" t="s">
        <v>315</v>
      </c>
      <c r="G113" s="21" t="n">
        <v>0.0748263888888889</v>
      </c>
      <c r="H113" s="12" t="s">
        <v>187</v>
      </c>
      <c r="I113" s="18"/>
      <c r="J113" s="18"/>
      <c r="K113" s="18"/>
      <c r="L113" s="18"/>
      <c r="M113" s="18"/>
      <c r="N113" s="18"/>
      <c r="O113" s="18"/>
      <c r="P113" s="18"/>
      <c r="Q113" s="18"/>
      <c r="R113" s="18"/>
      <c r="U113" s="18" t="s">
        <v>50</v>
      </c>
      <c r="V113" s="18" t="s">
        <v>51</v>
      </c>
      <c r="W113" s="18" t="s">
        <v>316</v>
      </c>
      <c r="X113" s="19" t="s">
        <v>316</v>
      </c>
    </row>
    <row r="114" customFormat="false" ht="14.15" hidden="false" customHeight="false" outlineLevel="0" collapsed="false">
      <c r="A114" s="12" t="s">
        <v>26</v>
      </c>
      <c r="B114" s="12" t="n">
        <v>111</v>
      </c>
      <c r="C114" s="13" t="n">
        <v>0.0756944444444444</v>
      </c>
      <c r="D114" s="13" t="n">
        <v>0.0756944444444444</v>
      </c>
      <c r="E114" s="15" t="str">
        <f aca="false">CONCATENATE("https://otter.ai/s/eCneHj8bRXeSU--Z2S7hgg?t=",VALUE(C114*24*3600),"s")</f>
        <v>https://otter.ai/s/eCneHj8bRXeSU--Z2S7hgg?t=6540s</v>
      </c>
      <c r="F114" s="16" t="s">
        <v>317</v>
      </c>
      <c r="G114" s="21" t="n">
        <v>0.0756944444444444</v>
      </c>
      <c r="H114" s="12" t="s">
        <v>187</v>
      </c>
      <c r="J114" s="18"/>
      <c r="K114" s="18"/>
      <c r="L114" s="18"/>
      <c r="M114" s="18"/>
      <c r="N114" s="18"/>
      <c r="O114" s="18" t="n">
        <v>2</v>
      </c>
      <c r="P114" s="18"/>
      <c r="Q114" s="18"/>
      <c r="R114" s="18"/>
      <c r="S114" s="18" t="n">
        <v>1</v>
      </c>
      <c r="U114" s="18" t="s">
        <v>50</v>
      </c>
      <c r="V114" s="18" t="s">
        <v>51</v>
      </c>
      <c r="W114" s="18" t="s">
        <v>318</v>
      </c>
      <c r="X114" s="19" t="s">
        <v>318</v>
      </c>
    </row>
    <row r="115" customFormat="false" ht="14.15" hidden="false" customHeight="false" outlineLevel="0" collapsed="false">
      <c r="A115" s="12" t="s">
        <v>26</v>
      </c>
      <c r="B115" s="12" t="n">
        <v>112</v>
      </c>
      <c r="C115" s="13" t="n">
        <v>0.076099537037037</v>
      </c>
      <c r="D115" s="13" t="n">
        <v>0.076099537037037</v>
      </c>
      <c r="E115" s="15" t="str">
        <f aca="false">CONCATENATE("https://otter.ai/s/eCneHj8bRXeSU--Z2S7hgg?t=",VALUE(C115*24*3600),"s")</f>
        <v>https://otter.ai/s/eCneHj8bRXeSU--Z2S7hgg?t=6575s</v>
      </c>
      <c r="F115" s="16" t="s">
        <v>319</v>
      </c>
      <c r="G115" s="21" t="n">
        <v>0.076087962962963</v>
      </c>
      <c r="H115" s="12" t="s">
        <v>187</v>
      </c>
      <c r="J115" s="18"/>
      <c r="K115" s="18"/>
      <c r="L115" s="18"/>
      <c r="M115" s="18"/>
      <c r="N115" s="18"/>
      <c r="O115" s="18"/>
      <c r="P115" s="18"/>
      <c r="Q115" s="18"/>
      <c r="R115" s="18"/>
      <c r="U115" s="18" t="s">
        <v>50</v>
      </c>
      <c r="V115" s="18" t="s">
        <v>51</v>
      </c>
      <c r="W115" s="18" t="s">
        <v>320</v>
      </c>
      <c r="X115" s="19" t="s">
        <v>320</v>
      </c>
    </row>
    <row r="116" customFormat="false" ht="14.15" hidden="false" customHeight="false" outlineLevel="0" collapsed="false">
      <c r="A116" s="12" t="s">
        <v>26</v>
      </c>
      <c r="B116" s="12" t="n">
        <v>113</v>
      </c>
      <c r="C116" s="13" t="n">
        <v>0.0765393518518519</v>
      </c>
      <c r="D116" s="13" t="n">
        <v>0.0765393518518519</v>
      </c>
      <c r="E116" s="15" t="str">
        <f aca="false">CONCATENATE("https://otter.ai/s/eCneHj8bRXeSU--Z2S7hgg?t=",VALUE(C116*24*3600),"s")</f>
        <v>https://otter.ai/s/eCneHj8bRXeSU--Z2S7hgg?t=6613s</v>
      </c>
      <c r="F116" s="16" t="s">
        <v>321</v>
      </c>
      <c r="G116" s="21" t="n">
        <v>0.0765393518518519</v>
      </c>
      <c r="H116" s="12" t="s">
        <v>187</v>
      </c>
      <c r="J116" s="18"/>
      <c r="K116" s="18"/>
      <c r="L116" s="18"/>
      <c r="M116" s="18" t="n">
        <v>8</v>
      </c>
      <c r="N116" s="18"/>
      <c r="O116" s="18"/>
      <c r="P116" s="18"/>
      <c r="Q116" s="18"/>
      <c r="R116" s="18"/>
      <c r="S116" s="18" t="n">
        <v>1</v>
      </c>
      <c r="U116" s="18" t="s">
        <v>50</v>
      </c>
      <c r="V116" s="18" t="s">
        <v>51</v>
      </c>
      <c r="W116" s="18" t="s">
        <v>322</v>
      </c>
      <c r="X116" s="19" t="s">
        <v>322</v>
      </c>
    </row>
    <row r="117" customFormat="false" ht="14.15" hidden="false" customHeight="false" outlineLevel="0" collapsed="false">
      <c r="A117" s="12" t="s">
        <v>26</v>
      </c>
      <c r="B117" s="12" t="n">
        <v>114</v>
      </c>
      <c r="C117" s="13" t="n">
        <v>0.0775</v>
      </c>
      <c r="D117" s="13" t="n">
        <v>0.0775</v>
      </c>
      <c r="E117" s="15" t="str">
        <f aca="false">CONCATENATE("https://otter.ai/s/eCneHj8bRXeSU--Z2S7hgg?t=",VALUE(C117*24*3600),"s")</f>
        <v>https://otter.ai/s/eCneHj8bRXeSU--Z2S7hgg?t=6696s</v>
      </c>
      <c r="F117" s="16" t="s">
        <v>323</v>
      </c>
      <c r="G117" s="21" t="n">
        <v>0.0775115740740741</v>
      </c>
      <c r="H117" s="12" t="s">
        <v>187</v>
      </c>
      <c r="J117" s="18"/>
      <c r="K117" s="18"/>
      <c r="L117" s="18"/>
      <c r="M117" s="18" t="n">
        <v>8</v>
      </c>
      <c r="N117" s="18"/>
      <c r="O117" s="18"/>
      <c r="P117" s="18"/>
      <c r="Q117" s="18"/>
      <c r="R117" s="18"/>
      <c r="S117" s="18" t="n">
        <v>1</v>
      </c>
      <c r="U117" s="18" t="s">
        <v>50</v>
      </c>
      <c r="V117" s="18" t="s">
        <v>51</v>
      </c>
      <c r="W117" s="18" t="s">
        <v>324</v>
      </c>
      <c r="X117" s="19" t="s">
        <v>324</v>
      </c>
    </row>
    <row r="118" customFormat="false" ht="14.15" hidden="false" customHeight="false" outlineLevel="0" collapsed="false">
      <c r="A118" s="12" t="s">
        <v>26</v>
      </c>
      <c r="B118" s="12" t="n">
        <v>115</v>
      </c>
      <c r="C118" s="13" t="n">
        <v>0.0782175925925926</v>
      </c>
      <c r="D118" s="13" t="n">
        <v>0.0782175925925926</v>
      </c>
      <c r="E118" s="15" t="str">
        <f aca="false">CONCATENATE("https://otter.ai/s/eCneHj8bRXeSU--Z2S7hgg?t=",VALUE(C118*24*3600),"s")</f>
        <v>https://otter.ai/s/eCneHj8bRXeSU--Z2S7hgg?t=6758s</v>
      </c>
      <c r="F118" s="16" t="s">
        <v>325</v>
      </c>
      <c r="G118" s="21" t="n">
        <v>0.0782175925925926</v>
      </c>
      <c r="H118" s="12" t="s">
        <v>187</v>
      </c>
      <c r="I118" s="18"/>
      <c r="J118" s="18"/>
      <c r="K118" s="18"/>
      <c r="L118" s="18" t="s">
        <v>326</v>
      </c>
      <c r="M118" s="18"/>
      <c r="N118" s="18"/>
      <c r="O118" s="18"/>
      <c r="P118" s="18"/>
      <c r="Q118" s="18"/>
      <c r="R118" s="18"/>
      <c r="S118" s="18" t="n">
        <v>1</v>
      </c>
      <c r="U118" s="18" t="s">
        <v>50</v>
      </c>
      <c r="V118" s="18" t="s">
        <v>51</v>
      </c>
      <c r="W118" s="18" t="s">
        <v>327</v>
      </c>
      <c r="X118" s="19" t="s">
        <v>327</v>
      </c>
    </row>
    <row r="119" customFormat="false" ht="14.15" hidden="false" customHeight="false" outlineLevel="0" collapsed="false">
      <c r="A119" s="12" t="s">
        <v>26</v>
      </c>
      <c r="B119" s="12" t="n">
        <v>116</v>
      </c>
      <c r="C119" s="13" t="n">
        <v>0.0785069444444445</v>
      </c>
      <c r="D119" s="13" t="n">
        <v>0.0785069444444445</v>
      </c>
      <c r="E119" s="15" t="str">
        <f aca="false">CONCATENATE("https://otter.ai/s/eCneHj8bRXeSU--Z2S7hgg?t=",VALUE(C119*24*3600),"s")</f>
        <v>https://otter.ai/s/eCneHj8bRXeSU--Z2S7hgg?t=6783s</v>
      </c>
      <c r="F119" s="16" t="s">
        <v>328</v>
      </c>
      <c r="G119" s="21" t="n">
        <v>0.0785069444444445</v>
      </c>
      <c r="H119" s="12" t="s">
        <v>187</v>
      </c>
      <c r="I119" s="18"/>
      <c r="J119" s="18"/>
      <c r="K119" s="18"/>
      <c r="L119" s="18"/>
      <c r="M119" s="18"/>
      <c r="N119" s="18"/>
      <c r="O119" s="18"/>
      <c r="P119" s="18"/>
      <c r="Q119" s="18"/>
      <c r="R119" s="18"/>
      <c r="U119" s="18" t="s">
        <v>50</v>
      </c>
      <c r="V119" s="18" t="s">
        <v>51</v>
      </c>
      <c r="W119" s="18" t="s">
        <v>329</v>
      </c>
      <c r="X119" s="19" t="s">
        <v>329</v>
      </c>
    </row>
    <row r="120" customFormat="false" ht="14.15" hidden="false" customHeight="false" outlineLevel="0" collapsed="false">
      <c r="A120" s="12" t="s">
        <v>26</v>
      </c>
      <c r="B120" s="12" t="n">
        <v>117</v>
      </c>
      <c r="C120" s="13" t="n">
        <v>0.0787384259259259</v>
      </c>
      <c r="D120" s="13" t="n">
        <v>0.0787384259259259</v>
      </c>
      <c r="E120" s="15" t="str">
        <f aca="false">CONCATENATE("https://otter.ai/s/eCneHj8bRXeSU--Z2S7hgg?t=",VALUE(C120*24*3600),"s")</f>
        <v>https://otter.ai/s/eCneHj8bRXeSU--Z2S7hgg?t=6803s</v>
      </c>
      <c r="F120" s="16" t="s">
        <v>330</v>
      </c>
      <c r="G120" s="21" t="n">
        <v>0.0787268518518519</v>
      </c>
      <c r="H120" s="12" t="s">
        <v>187</v>
      </c>
      <c r="I120" s="18"/>
      <c r="J120" s="18"/>
      <c r="K120" s="18"/>
      <c r="L120" s="18"/>
      <c r="M120" s="18"/>
      <c r="N120" s="18"/>
      <c r="O120" s="18"/>
      <c r="P120" s="18"/>
      <c r="Q120" s="18"/>
      <c r="R120" s="18"/>
      <c r="U120" s="18" t="s">
        <v>50</v>
      </c>
      <c r="V120" s="18" t="s">
        <v>51</v>
      </c>
      <c r="W120" s="18" t="s">
        <v>331</v>
      </c>
      <c r="X120" s="19" t="s">
        <v>331</v>
      </c>
    </row>
    <row r="121" customFormat="false" ht="14.15" hidden="false" customHeight="false" outlineLevel="0" collapsed="false">
      <c r="A121" s="12" t="s">
        <v>26</v>
      </c>
      <c r="B121" s="12" t="n">
        <v>118</v>
      </c>
      <c r="C121" s="13" t="n">
        <v>0.0788888888888889</v>
      </c>
      <c r="D121" s="13" t="n">
        <v>0.0788888888888889</v>
      </c>
      <c r="E121" s="15" t="str">
        <f aca="false">CONCATENATE("https://otter.ai/s/eCneHj8bRXeSU--Z2S7hgg?t=",VALUE(C121*24*3600),"s")</f>
        <v>https://otter.ai/s/eCneHj8bRXeSU--Z2S7hgg?t=6816s</v>
      </c>
      <c r="F121" s="16" t="s">
        <v>332</v>
      </c>
      <c r="G121" s="21" t="n">
        <v>0.078912037037037</v>
      </c>
      <c r="H121" s="12" t="s">
        <v>187</v>
      </c>
      <c r="I121" s="18"/>
      <c r="J121" s="18"/>
      <c r="K121" s="18"/>
      <c r="L121" s="18"/>
      <c r="M121" s="18"/>
      <c r="N121" s="18"/>
      <c r="O121" s="18"/>
      <c r="P121" s="18"/>
      <c r="Q121" s="18"/>
      <c r="R121" s="18"/>
      <c r="U121" s="18" t="s">
        <v>50</v>
      </c>
      <c r="V121" s="18" t="s">
        <v>31</v>
      </c>
      <c r="W121" s="18" t="s">
        <v>333</v>
      </c>
      <c r="X121" s="19" t="s">
        <v>333</v>
      </c>
    </row>
    <row r="122" customFormat="false" ht="14.15" hidden="false" customHeight="false" outlineLevel="0" collapsed="false">
      <c r="A122" s="12" t="s">
        <v>26</v>
      </c>
      <c r="B122" s="12" t="n">
        <v>119</v>
      </c>
      <c r="C122" s="13" t="n">
        <v>0.0796296296296296</v>
      </c>
      <c r="D122" s="13" t="n">
        <v>0.0796296296296296</v>
      </c>
      <c r="E122" s="15" t="str">
        <f aca="false">CONCATENATE("https://otter.ai/s/eCneHj8bRXeSU--Z2S7hgg?t=",VALUE(C122*24*3600),"s")</f>
        <v>https://otter.ai/s/eCneHj8bRXeSU--Z2S7hgg?t=6880s</v>
      </c>
      <c r="F122" s="16" t="s">
        <v>334</v>
      </c>
      <c r="G122" s="21" t="n">
        <v>0.0796296296296296</v>
      </c>
      <c r="H122" s="12" t="s">
        <v>187</v>
      </c>
      <c r="I122" s="18"/>
      <c r="J122" s="18"/>
      <c r="K122" s="18"/>
      <c r="L122" s="18"/>
      <c r="M122" s="18"/>
      <c r="N122" s="18"/>
      <c r="O122" s="18"/>
      <c r="P122" s="18"/>
      <c r="Q122" s="18"/>
      <c r="R122" s="18"/>
      <c r="U122" s="18" t="s">
        <v>50</v>
      </c>
      <c r="V122" s="18" t="s">
        <v>31</v>
      </c>
      <c r="W122" s="18" t="s">
        <v>335</v>
      </c>
      <c r="X122" s="19" t="s">
        <v>335</v>
      </c>
    </row>
    <row r="123" customFormat="false" ht="14.15" hidden="false" customHeight="false" outlineLevel="0" collapsed="false">
      <c r="A123" s="12" t="s">
        <v>26</v>
      </c>
      <c r="B123" s="12" t="n">
        <v>120</v>
      </c>
      <c r="C123" s="13" t="n">
        <v>0.0805787037037037</v>
      </c>
      <c r="D123" s="13" t="n">
        <v>0.0805787037037037</v>
      </c>
      <c r="E123" s="15" t="str">
        <f aca="false">CONCATENATE("https://otter.ai/s/eCneHj8bRXeSU--Z2S7hgg?t=",VALUE(C123*24*3600),"s")</f>
        <v>https://otter.ai/s/eCneHj8bRXeSU--Z2S7hgg?t=6962s</v>
      </c>
      <c r="F123" s="16" t="s">
        <v>336</v>
      </c>
      <c r="G123" s="21" t="n">
        <v>0.0805671296296296</v>
      </c>
      <c r="H123" s="12" t="s">
        <v>187</v>
      </c>
      <c r="I123" s="18"/>
      <c r="J123" s="18"/>
      <c r="K123" s="18"/>
      <c r="L123" s="18"/>
      <c r="M123" s="18"/>
      <c r="N123" s="18"/>
      <c r="O123" s="18"/>
      <c r="P123" s="18"/>
      <c r="Q123" s="18"/>
      <c r="R123" s="18"/>
      <c r="U123" s="18" t="s">
        <v>50</v>
      </c>
      <c r="V123" s="18" t="s">
        <v>51</v>
      </c>
      <c r="W123" s="18" t="s">
        <v>337</v>
      </c>
      <c r="X123" s="19" t="s">
        <v>337</v>
      </c>
    </row>
    <row r="124" customFormat="false" ht="14.15" hidden="false" customHeight="false" outlineLevel="0" collapsed="false">
      <c r="A124" s="12" t="s">
        <v>26</v>
      </c>
      <c r="B124" s="12" t="n">
        <v>121</v>
      </c>
      <c r="C124" s="13" t="n">
        <v>0.0806828703703704</v>
      </c>
      <c r="D124" s="13" t="n">
        <v>0.0806828703703704</v>
      </c>
      <c r="E124" s="15" t="str">
        <f aca="false">CONCATENATE("https://otter.ai/s/eCneHj8bRXeSU--Z2S7hgg?t=",VALUE(C124*24*3600),"s")</f>
        <v>https://otter.ai/s/eCneHj8bRXeSU--Z2S7hgg?t=6971s</v>
      </c>
      <c r="F124" s="16" t="s">
        <v>338</v>
      </c>
      <c r="G124" s="21" t="n">
        <v>0.0806712962962963</v>
      </c>
      <c r="H124" s="12" t="s">
        <v>187</v>
      </c>
      <c r="J124" s="18"/>
      <c r="K124" s="18" t="s">
        <v>20</v>
      </c>
      <c r="L124" s="18"/>
      <c r="M124" s="18" t="n">
        <v>1</v>
      </c>
      <c r="N124" s="18"/>
      <c r="O124" s="18"/>
      <c r="P124" s="18"/>
      <c r="Q124" s="18"/>
      <c r="R124" s="18"/>
      <c r="S124" s="18" t="n">
        <v>1</v>
      </c>
      <c r="U124" s="18" t="s">
        <v>50</v>
      </c>
      <c r="V124" s="18" t="s">
        <v>51</v>
      </c>
      <c r="W124" s="18" t="s">
        <v>339</v>
      </c>
      <c r="X124" s="19" t="s">
        <v>339</v>
      </c>
    </row>
    <row r="125" customFormat="false" ht="14.15" hidden="false" customHeight="false" outlineLevel="0" collapsed="false">
      <c r="A125" s="12" t="s">
        <v>26</v>
      </c>
      <c r="B125" s="12" t="n">
        <v>122</v>
      </c>
      <c r="C125" s="13" t="n">
        <v>0.0814814814814815</v>
      </c>
      <c r="D125" s="13" t="n">
        <v>0.0814814814814815</v>
      </c>
      <c r="E125" s="15" t="str">
        <f aca="false">CONCATENATE("https://otter.ai/s/eCneHj8bRXeSU--Z2S7hgg?t=",VALUE(C125*24*3600),"s")</f>
        <v>https://otter.ai/s/eCneHj8bRXeSU--Z2S7hgg?t=7040s</v>
      </c>
      <c r="F125" s="16" t="s">
        <v>340</v>
      </c>
      <c r="G125" s="21" t="n">
        <v>0.0814814814814815</v>
      </c>
      <c r="H125" s="12" t="s">
        <v>187</v>
      </c>
      <c r="I125" s="18"/>
      <c r="J125" s="18"/>
      <c r="K125" s="18"/>
      <c r="L125" s="18"/>
      <c r="M125" s="18"/>
      <c r="N125" s="18"/>
      <c r="O125" s="18"/>
      <c r="P125" s="18"/>
      <c r="Q125" s="18"/>
      <c r="R125" s="18"/>
      <c r="U125" s="18" t="s">
        <v>50</v>
      </c>
      <c r="V125" s="18" t="s">
        <v>51</v>
      </c>
      <c r="W125" s="18" t="s">
        <v>341</v>
      </c>
      <c r="X125" s="19" t="s">
        <v>341</v>
      </c>
    </row>
    <row r="126" customFormat="false" ht="14.15" hidden="false" customHeight="false" outlineLevel="0" collapsed="false">
      <c r="A126" s="12" t="s">
        <v>26</v>
      </c>
      <c r="B126" s="12" t="n">
        <v>123</v>
      </c>
      <c r="C126" s="13" t="n">
        <v>0.0824768518518519</v>
      </c>
      <c r="D126" s="13" t="n">
        <v>0.0824768518518519</v>
      </c>
      <c r="E126" s="15" t="str">
        <f aca="false">CONCATENATE("https://otter.ai/s/eCneHj8bRXeSU--Z2S7hgg?t=",VALUE(C126*24*3600),"s")</f>
        <v>https://otter.ai/s/eCneHj8bRXeSU--Z2S7hgg?t=7126s</v>
      </c>
      <c r="F126" s="16" t="s">
        <v>342</v>
      </c>
      <c r="G126" s="21" t="n">
        <v>0.0824768518518519</v>
      </c>
      <c r="H126" s="12" t="s">
        <v>187</v>
      </c>
      <c r="I126" s="18"/>
      <c r="J126" s="18"/>
      <c r="K126" s="18"/>
      <c r="L126" s="18"/>
      <c r="M126" s="18"/>
      <c r="N126" s="18"/>
      <c r="O126" s="18"/>
      <c r="P126" s="18"/>
      <c r="Q126" s="18"/>
      <c r="R126" s="18"/>
      <c r="U126" s="18" t="s">
        <v>50</v>
      </c>
      <c r="V126" s="18" t="s">
        <v>51</v>
      </c>
      <c r="W126" s="18" t="s">
        <v>343</v>
      </c>
      <c r="X126" s="19" t="s">
        <v>343</v>
      </c>
    </row>
    <row r="127" customFormat="false" ht="14.15" hidden="false" customHeight="false" outlineLevel="0" collapsed="false">
      <c r="A127" s="12" t="s">
        <v>26</v>
      </c>
      <c r="B127" s="12" t="n">
        <v>124</v>
      </c>
      <c r="C127" s="13" t="n">
        <v>0.0832060185185185</v>
      </c>
      <c r="D127" s="13" t="n">
        <v>0.0832060185185185</v>
      </c>
      <c r="E127" s="15" t="str">
        <f aca="false">CONCATENATE("https://otter.ai/s/eCneHj8bRXeSU--Z2S7hgg?t=",VALUE(C127*24*3600),"s")</f>
        <v>https://otter.ai/s/eCneHj8bRXeSU--Z2S7hgg?t=7189s</v>
      </c>
      <c r="F127" s="16" t="s">
        <v>344</v>
      </c>
      <c r="G127" s="21" t="n">
        <v>0.0832060185185185</v>
      </c>
      <c r="H127" s="12" t="s">
        <v>187</v>
      </c>
      <c r="I127" s="18"/>
      <c r="J127" s="18"/>
      <c r="K127" s="18"/>
      <c r="L127" s="18"/>
      <c r="M127" s="18"/>
      <c r="N127" s="18"/>
      <c r="O127" s="18"/>
      <c r="P127" s="18"/>
      <c r="Q127" s="18"/>
      <c r="R127" s="18"/>
      <c r="U127" s="18" t="s">
        <v>50</v>
      </c>
      <c r="V127" s="18" t="s">
        <v>51</v>
      </c>
      <c r="W127" s="18" t="s">
        <v>345</v>
      </c>
      <c r="X127" s="19" t="s">
        <v>345</v>
      </c>
    </row>
    <row r="128" customFormat="false" ht="14.15" hidden="false" customHeight="false" outlineLevel="0" collapsed="false">
      <c r="A128" s="12" t="s">
        <v>26</v>
      </c>
      <c r="B128" s="12" t="n">
        <v>125</v>
      </c>
      <c r="C128" s="13" t="n">
        <v>0.0839351851851852</v>
      </c>
      <c r="D128" s="13" t="n">
        <v>0.0839351851851852</v>
      </c>
      <c r="E128" s="15" t="str">
        <f aca="false">CONCATENATE("https://otter.ai/s/eCneHj8bRXeSU--Z2S7hgg?t=",VALUE(C128*24*3600),"s")</f>
        <v>https://otter.ai/s/eCneHj8bRXeSU--Z2S7hgg?t=7252s</v>
      </c>
      <c r="F128" s="16" t="s">
        <v>346</v>
      </c>
      <c r="G128" s="21" t="n">
        <v>0.0839467592592593</v>
      </c>
      <c r="H128" s="12" t="s">
        <v>187</v>
      </c>
      <c r="I128" s="18"/>
      <c r="J128" s="18"/>
      <c r="K128" s="18"/>
      <c r="L128" s="18"/>
      <c r="M128" s="18"/>
      <c r="N128" s="18"/>
      <c r="O128" s="18"/>
      <c r="P128" s="18"/>
      <c r="Q128" s="18"/>
      <c r="R128" s="18"/>
      <c r="U128" s="18" t="s">
        <v>347</v>
      </c>
      <c r="V128" s="18" t="s">
        <v>31</v>
      </c>
      <c r="W128" s="18" t="s">
        <v>348</v>
      </c>
      <c r="X128" s="19" t="s">
        <v>348</v>
      </c>
    </row>
    <row r="129" customFormat="false" ht="14.15" hidden="false" customHeight="false" outlineLevel="0" collapsed="false">
      <c r="A129" s="12" t="s">
        <v>26</v>
      </c>
      <c r="B129" s="12" t="n">
        <v>126</v>
      </c>
      <c r="C129" s="13" t="n">
        <v>0.084525462962963</v>
      </c>
      <c r="D129" s="13" t="n">
        <v>0.084525462962963</v>
      </c>
      <c r="E129" s="15" t="str">
        <f aca="false">CONCATENATE("https://otter.ai/s/eCneHj8bRXeSU--Z2S7hgg?t=",VALUE(C129*24*3600),"s")</f>
        <v>https://otter.ai/s/eCneHj8bRXeSU--Z2S7hgg?t=7303s</v>
      </c>
      <c r="F129" s="16" t="s">
        <v>349</v>
      </c>
      <c r="G129" s="21" t="n">
        <v>0.0845138888888889</v>
      </c>
      <c r="H129" s="12" t="s">
        <v>187</v>
      </c>
      <c r="I129" s="18"/>
      <c r="J129" s="18"/>
      <c r="K129" s="18"/>
      <c r="L129" s="18"/>
      <c r="M129" s="18"/>
      <c r="N129" s="18"/>
      <c r="O129" s="18"/>
      <c r="P129" s="18"/>
      <c r="Q129" s="18"/>
      <c r="R129" s="18"/>
      <c r="U129" s="18" t="s">
        <v>50</v>
      </c>
      <c r="V129" s="18" t="s">
        <v>51</v>
      </c>
      <c r="W129" s="18" t="s">
        <v>350</v>
      </c>
      <c r="X129" s="19" t="s">
        <v>350</v>
      </c>
    </row>
    <row r="130" customFormat="false" ht="14.15" hidden="false" customHeight="false" outlineLevel="0" collapsed="false">
      <c r="A130" s="12" t="s">
        <v>26</v>
      </c>
      <c r="B130" s="12" t="n">
        <v>127</v>
      </c>
      <c r="C130" s="13" t="n">
        <v>0.084837962962963</v>
      </c>
      <c r="D130" s="13" t="n">
        <v>0.084837962962963</v>
      </c>
      <c r="E130" s="15" t="str">
        <f aca="false">CONCATENATE("https://otter.ai/s/eCneHj8bRXeSU--Z2S7hgg?t=",VALUE(C130*24*3600),"s")</f>
        <v>https://otter.ai/s/eCneHj8bRXeSU--Z2S7hgg?t=7330s</v>
      </c>
      <c r="F130" s="16" t="s">
        <v>351</v>
      </c>
      <c r="G130" s="21" t="n">
        <v>0.084837962962963</v>
      </c>
      <c r="H130" s="12" t="s">
        <v>187</v>
      </c>
      <c r="I130" s="18"/>
      <c r="J130" s="18"/>
      <c r="K130" s="18"/>
      <c r="L130" s="18"/>
      <c r="M130" s="18"/>
      <c r="N130" s="18"/>
      <c r="O130" s="18"/>
      <c r="P130" s="18"/>
      <c r="Q130" s="18"/>
      <c r="R130" s="18"/>
      <c r="U130" s="18" t="s">
        <v>347</v>
      </c>
      <c r="V130" s="18" t="s">
        <v>31</v>
      </c>
      <c r="W130" s="18" t="s">
        <v>352</v>
      </c>
      <c r="X130" s="19" t="s">
        <v>352</v>
      </c>
    </row>
    <row r="131" customFormat="false" ht="14.15" hidden="false" customHeight="false" outlineLevel="0" collapsed="false">
      <c r="A131" s="12" t="s">
        <v>26</v>
      </c>
      <c r="B131" s="12" t="n">
        <v>128</v>
      </c>
      <c r="C131" s="13" t="n">
        <v>0.0855787037037037</v>
      </c>
      <c r="D131" s="13" t="n">
        <v>0.0855787037037037</v>
      </c>
      <c r="E131" s="15" t="str">
        <f aca="false">CONCATENATE("https://otter.ai/s/eCneHj8bRXeSU--Z2S7hgg?t=",VALUE(C131*24*3600),"s")</f>
        <v>https://otter.ai/s/eCneHj8bRXeSU--Z2S7hgg?t=7394s</v>
      </c>
      <c r="F131" s="16" t="s">
        <v>353</v>
      </c>
      <c r="G131" s="21" t="n">
        <v>0.0855787037037037</v>
      </c>
      <c r="H131" s="12" t="s">
        <v>187</v>
      </c>
      <c r="I131" s="18"/>
      <c r="J131" s="18"/>
      <c r="K131" s="18"/>
      <c r="L131" s="18"/>
      <c r="M131" s="18"/>
      <c r="N131" s="18"/>
      <c r="O131" s="18"/>
      <c r="P131" s="18"/>
      <c r="Q131" s="18"/>
      <c r="R131" s="18"/>
      <c r="U131" s="18" t="s">
        <v>347</v>
      </c>
      <c r="V131" s="18" t="s">
        <v>31</v>
      </c>
      <c r="W131" s="18" t="s">
        <v>354</v>
      </c>
      <c r="X131" s="19" t="s">
        <v>354</v>
      </c>
    </row>
    <row r="132" customFormat="false" ht="14.15" hidden="false" customHeight="false" outlineLevel="0" collapsed="false">
      <c r="A132" s="12" t="s">
        <v>26</v>
      </c>
      <c r="B132" s="12" t="n">
        <v>129</v>
      </c>
      <c r="C132" s="13" t="n">
        <v>0.0863657407407407</v>
      </c>
      <c r="D132" s="13" t="n">
        <v>0.0863657407407407</v>
      </c>
      <c r="E132" s="15" t="str">
        <f aca="false">CONCATENATE("https://otter.ai/s/eCneHj8bRXeSU--Z2S7hgg?t=",VALUE(C132*24*3600),"s")</f>
        <v>https://otter.ai/s/eCneHj8bRXeSU--Z2S7hgg?t=7462s</v>
      </c>
      <c r="F132" s="16" t="s">
        <v>355</v>
      </c>
      <c r="G132" s="21" t="n">
        <v>0.0863773148148148</v>
      </c>
      <c r="H132" s="12" t="s">
        <v>187</v>
      </c>
      <c r="I132" s="18"/>
      <c r="J132" s="18"/>
      <c r="K132" s="18"/>
      <c r="L132" s="18"/>
      <c r="M132" s="18"/>
      <c r="N132" s="18"/>
      <c r="O132" s="18"/>
      <c r="P132" s="18"/>
      <c r="Q132" s="18"/>
      <c r="R132" s="18"/>
      <c r="U132" s="18" t="s">
        <v>50</v>
      </c>
      <c r="V132" s="18" t="s">
        <v>51</v>
      </c>
      <c r="W132" s="18" t="s">
        <v>356</v>
      </c>
      <c r="X132" s="19" t="s">
        <v>356</v>
      </c>
    </row>
    <row r="133" customFormat="false" ht="14.15" hidden="false" customHeight="false" outlineLevel="0" collapsed="false">
      <c r="A133" s="12" t="s">
        <v>26</v>
      </c>
      <c r="B133" s="12" t="n">
        <v>130</v>
      </c>
      <c r="C133" s="13" t="n">
        <v>0.0869791666666667</v>
      </c>
      <c r="D133" s="13" t="n">
        <v>0.0869791666666667</v>
      </c>
      <c r="E133" s="15" t="str">
        <f aca="false">CONCATENATE("https://otter.ai/s/eCneHj8bRXeSU--Z2S7hgg?t=",VALUE(C133*24*3600),"s")</f>
        <v>https://otter.ai/s/eCneHj8bRXeSU--Z2S7hgg?t=7515s</v>
      </c>
      <c r="F133" s="16" t="s">
        <v>357</v>
      </c>
      <c r="G133" s="21" t="n">
        <v>0.0869791666666667</v>
      </c>
      <c r="H133" s="12" t="s">
        <v>187</v>
      </c>
      <c r="I133" s="18"/>
      <c r="J133" s="18"/>
      <c r="K133" s="18"/>
      <c r="L133" s="18"/>
      <c r="M133" s="18"/>
      <c r="N133" s="18"/>
      <c r="O133" s="18"/>
      <c r="P133" s="18"/>
      <c r="Q133" s="18"/>
      <c r="R133" s="18"/>
      <c r="U133" s="18" t="s">
        <v>347</v>
      </c>
      <c r="V133" s="18" t="s">
        <v>31</v>
      </c>
      <c r="W133" s="18" t="s">
        <v>358</v>
      </c>
      <c r="X133" s="19" t="s">
        <v>358</v>
      </c>
    </row>
    <row r="134" customFormat="false" ht="14.15" hidden="false" customHeight="false" outlineLevel="0" collapsed="false">
      <c r="A134" s="12" t="s">
        <v>26</v>
      </c>
      <c r="B134" s="12" t="n">
        <v>131</v>
      </c>
      <c r="C134" s="13" t="n">
        <v>0.0873148148148148</v>
      </c>
      <c r="D134" s="13" t="n">
        <v>0.0873148148148148</v>
      </c>
      <c r="E134" s="15" t="str">
        <f aca="false">CONCATENATE("https://otter.ai/s/eCneHj8bRXeSU--Z2S7hgg?t=",VALUE(C134*24*3600),"s")</f>
        <v>https://otter.ai/s/eCneHj8bRXeSU--Z2S7hgg?t=7544s</v>
      </c>
      <c r="F134" s="16" t="s">
        <v>359</v>
      </c>
      <c r="G134" s="21" t="n">
        <v>0.0873148148148148</v>
      </c>
      <c r="H134" s="12" t="s">
        <v>187</v>
      </c>
      <c r="I134" s="18"/>
      <c r="J134" s="18"/>
      <c r="K134" s="18"/>
      <c r="L134" s="18"/>
      <c r="M134" s="18"/>
      <c r="N134" s="18"/>
      <c r="O134" s="18"/>
      <c r="P134" s="18"/>
      <c r="Q134" s="18"/>
      <c r="R134" s="18"/>
      <c r="U134" s="18" t="s">
        <v>50</v>
      </c>
      <c r="V134" s="18" t="s">
        <v>51</v>
      </c>
      <c r="W134" s="18" t="s">
        <v>360</v>
      </c>
      <c r="X134" s="19" t="s">
        <v>360</v>
      </c>
    </row>
    <row r="135" customFormat="false" ht="14.15" hidden="false" customHeight="false" outlineLevel="0" collapsed="false">
      <c r="A135" s="12" t="s">
        <v>26</v>
      </c>
      <c r="B135" s="12" t="n">
        <v>132</v>
      </c>
      <c r="C135" s="13" t="n">
        <v>0.0882870370370371</v>
      </c>
      <c r="D135" s="13" t="n">
        <v>0.0882870370370371</v>
      </c>
      <c r="E135" s="15" t="str">
        <f aca="false">CONCATENATE("https://otter.ai/s/eCneHj8bRXeSU--Z2S7hgg?t=",VALUE(C135*24*3600),"s")</f>
        <v>https://otter.ai/s/eCneHj8bRXeSU--Z2S7hgg?t=7628s</v>
      </c>
      <c r="F135" s="16" t="s">
        <v>361</v>
      </c>
      <c r="G135" s="21" t="n">
        <v>0.0882986111111111</v>
      </c>
      <c r="H135" s="12" t="s">
        <v>187</v>
      </c>
      <c r="I135" s="18"/>
      <c r="J135" s="18"/>
      <c r="K135" s="18"/>
      <c r="L135" s="18"/>
      <c r="M135" s="18"/>
      <c r="N135" s="18"/>
      <c r="O135" s="18"/>
      <c r="P135" s="18"/>
      <c r="Q135" s="18"/>
      <c r="R135" s="18"/>
      <c r="U135" s="18" t="s">
        <v>347</v>
      </c>
      <c r="V135" s="18" t="s">
        <v>31</v>
      </c>
      <c r="W135" s="18" t="s">
        <v>362</v>
      </c>
      <c r="X135" s="19" t="s">
        <v>362</v>
      </c>
    </row>
    <row r="136" customFormat="false" ht="14.15" hidden="false" customHeight="false" outlineLevel="0" collapsed="false">
      <c r="A136" s="12" t="s">
        <v>26</v>
      </c>
      <c r="B136" s="12" t="n">
        <v>133</v>
      </c>
      <c r="C136" s="13" t="n">
        <v>0.0889699074074074</v>
      </c>
      <c r="D136" s="13" t="n">
        <v>0.0889699074074074</v>
      </c>
      <c r="E136" s="15" t="str">
        <f aca="false">CONCATENATE("https://otter.ai/s/eCneHj8bRXeSU--Z2S7hgg?t=",VALUE(C136*24*3600),"s")</f>
        <v>https://otter.ai/s/eCneHj8bRXeSU--Z2S7hgg?t=7687s</v>
      </c>
      <c r="F136" s="16" t="s">
        <v>363</v>
      </c>
      <c r="G136" s="21" t="n">
        <v>0.0889699074074074</v>
      </c>
      <c r="H136" s="12" t="s">
        <v>187</v>
      </c>
      <c r="J136" s="18"/>
      <c r="K136" s="18"/>
      <c r="L136" s="18"/>
      <c r="M136" s="18" t="n">
        <v>7</v>
      </c>
      <c r="N136" s="18"/>
      <c r="O136" s="18"/>
      <c r="P136" s="18"/>
      <c r="Q136" s="18"/>
      <c r="R136" s="18"/>
      <c r="S136" s="18" t="n">
        <v>1</v>
      </c>
      <c r="U136" s="18" t="s">
        <v>50</v>
      </c>
      <c r="V136" s="18" t="s">
        <v>51</v>
      </c>
      <c r="W136" s="18" t="s">
        <v>364</v>
      </c>
      <c r="X136" s="19" t="s">
        <v>364</v>
      </c>
    </row>
    <row r="137" customFormat="false" ht="14.15" hidden="false" customHeight="false" outlineLevel="0" collapsed="false">
      <c r="A137" s="12" t="s">
        <v>26</v>
      </c>
      <c r="B137" s="12" t="n">
        <v>134</v>
      </c>
      <c r="C137" s="13" t="n">
        <v>0.0899074074074074</v>
      </c>
      <c r="D137" s="13" t="n">
        <v>0.0899074074074074</v>
      </c>
      <c r="E137" s="15" t="str">
        <f aca="false">CONCATENATE("https://otter.ai/s/eCneHj8bRXeSU--Z2S7hgg?t=",VALUE(C137*24*3600),"s")</f>
        <v>https://otter.ai/s/eCneHj8bRXeSU--Z2S7hgg?t=7768s</v>
      </c>
      <c r="F137" s="16" t="s">
        <v>365</v>
      </c>
      <c r="G137" s="21" t="n">
        <v>0.0899074074074074</v>
      </c>
      <c r="H137" s="12" t="s">
        <v>187</v>
      </c>
      <c r="I137" s="18"/>
      <c r="J137" s="18"/>
      <c r="K137" s="18"/>
      <c r="L137" s="18"/>
      <c r="M137" s="18"/>
      <c r="N137" s="18"/>
      <c r="O137" s="18"/>
      <c r="P137" s="18"/>
      <c r="Q137" s="18"/>
      <c r="R137" s="18"/>
      <c r="U137" s="18" t="s">
        <v>347</v>
      </c>
      <c r="V137" s="18" t="s">
        <v>31</v>
      </c>
      <c r="W137" s="18" t="s">
        <v>366</v>
      </c>
      <c r="X137" s="19" t="s">
        <v>366</v>
      </c>
    </row>
    <row r="138" customFormat="false" ht="14.15" hidden="false" customHeight="false" outlineLevel="0" collapsed="false">
      <c r="A138" s="12" t="s">
        <v>26</v>
      </c>
      <c r="B138" s="12" t="n">
        <v>135</v>
      </c>
      <c r="C138" s="13" t="n">
        <v>0.0903240740740741</v>
      </c>
      <c r="D138" s="13" t="n">
        <v>0.0903240740740741</v>
      </c>
      <c r="E138" s="15" t="str">
        <f aca="false">CONCATENATE("https://otter.ai/s/eCneHj8bRXeSU--Z2S7hgg?t=",VALUE(C138*24*3600),"s")</f>
        <v>https://otter.ai/s/eCneHj8bRXeSU--Z2S7hgg?t=7804s</v>
      </c>
      <c r="F138" s="16" t="s">
        <v>367</v>
      </c>
      <c r="G138" s="21" t="n">
        <v>0.0903240740740741</v>
      </c>
      <c r="H138" s="12" t="s">
        <v>187</v>
      </c>
      <c r="I138" s="18"/>
      <c r="J138" s="18" t="s">
        <v>120</v>
      </c>
      <c r="K138" s="18" t="s">
        <v>20</v>
      </c>
      <c r="L138" s="18"/>
      <c r="M138" s="18"/>
      <c r="N138" s="18"/>
      <c r="O138" s="18"/>
      <c r="P138" s="18"/>
      <c r="Q138" s="18"/>
      <c r="R138" s="18"/>
      <c r="S138" s="18" t="n">
        <v>1</v>
      </c>
      <c r="U138" s="18" t="s">
        <v>50</v>
      </c>
      <c r="V138" s="18" t="s">
        <v>51</v>
      </c>
      <c r="W138" s="18" t="s">
        <v>368</v>
      </c>
      <c r="X138" s="19" t="s">
        <v>368</v>
      </c>
    </row>
    <row r="139" customFormat="false" ht="14.15" hidden="false" customHeight="false" outlineLevel="0" collapsed="false">
      <c r="A139" s="12" t="s">
        <v>26</v>
      </c>
      <c r="B139" s="12" t="n">
        <v>136</v>
      </c>
      <c r="C139" s="13" t="n">
        <v>0.0907407407407408</v>
      </c>
      <c r="D139" s="13" t="n">
        <v>0.0907407407407408</v>
      </c>
      <c r="E139" s="15" t="str">
        <f aca="false">CONCATENATE("https://otter.ai/s/eCneHj8bRXeSU--Z2S7hgg?t=",VALUE(C139*24*3600),"s")</f>
        <v>https://otter.ai/s/eCneHj8bRXeSU--Z2S7hgg?t=7840s</v>
      </c>
      <c r="F139" s="16" t="s">
        <v>369</v>
      </c>
      <c r="G139" s="21" t="n">
        <v>0.0907523148148148</v>
      </c>
      <c r="H139" s="12" t="s">
        <v>187</v>
      </c>
      <c r="I139" s="18"/>
      <c r="J139" s="18"/>
      <c r="K139" s="18"/>
      <c r="L139" s="18"/>
      <c r="M139" s="18"/>
      <c r="N139" s="18"/>
      <c r="O139" s="18"/>
      <c r="P139" s="18"/>
      <c r="Q139" s="18"/>
      <c r="R139" s="18"/>
      <c r="U139" s="18" t="s">
        <v>347</v>
      </c>
      <c r="V139" s="18" t="s">
        <v>31</v>
      </c>
      <c r="W139" s="18" t="s">
        <v>370</v>
      </c>
      <c r="X139" s="19" t="s">
        <v>370</v>
      </c>
    </row>
    <row r="140" customFormat="false" ht="14.15" hidden="false" customHeight="false" outlineLevel="0" collapsed="false">
      <c r="A140" s="12" t="s">
        <v>26</v>
      </c>
      <c r="B140" s="12" t="n">
        <v>137</v>
      </c>
      <c r="C140" s="13" t="n">
        <v>0.0919444444444444</v>
      </c>
      <c r="D140" s="13" t="n">
        <v>0.0919444444444444</v>
      </c>
      <c r="E140" s="15" t="str">
        <f aca="false">CONCATENATE("https://otter.ai/s/eCneHj8bRXeSU--Z2S7hgg?t=",VALUE(C140*24*3600),"s")</f>
        <v>https://otter.ai/s/eCneHj8bRXeSU--Z2S7hgg?t=7944s</v>
      </c>
      <c r="F140" s="16" t="s">
        <v>371</v>
      </c>
      <c r="G140" s="21" t="n">
        <v>0.0919444444444444</v>
      </c>
      <c r="H140" s="12" t="s">
        <v>187</v>
      </c>
      <c r="I140" s="18"/>
      <c r="J140" s="18"/>
      <c r="K140" s="18"/>
      <c r="L140" s="18"/>
      <c r="M140" s="18"/>
      <c r="N140" s="18"/>
      <c r="O140" s="18"/>
      <c r="P140" s="18"/>
      <c r="Q140" s="18"/>
      <c r="R140" s="18"/>
      <c r="U140" s="18" t="s">
        <v>50</v>
      </c>
      <c r="V140" s="18" t="s">
        <v>51</v>
      </c>
      <c r="W140" s="18" t="s">
        <v>372</v>
      </c>
      <c r="X140" s="19" t="s">
        <v>372</v>
      </c>
    </row>
    <row r="141" customFormat="false" ht="14.15" hidden="false" customHeight="false" outlineLevel="0" collapsed="false">
      <c r="A141" s="12" t="s">
        <v>26</v>
      </c>
      <c r="B141" s="12" t="n">
        <v>138</v>
      </c>
      <c r="C141" s="13" t="n">
        <v>0.0931134259259259</v>
      </c>
      <c r="D141" s="13" t="n">
        <v>0.0931134259259259</v>
      </c>
      <c r="E141" s="15" t="str">
        <f aca="false">CONCATENATE("https://otter.ai/s/eCneHj8bRXeSU--Z2S7hgg?t=",VALUE(C141*24*3600),"s")</f>
        <v>https://otter.ai/s/eCneHj8bRXeSU--Z2S7hgg?t=8045s</v>
      </c>
      <c r="F141" s="16" t="s">
        <v>373</v>
      </c>
      <c r="G141" s="21" t="n">
        <v>0.0931134259259259</v>
      </c>
      <c r="H141" s="12" t="s">
        <v>187</v>
      </c>
      <c r="I141" s="18"/>
      <c r="J141" s="18"/>
      <c r="K141" s="18"/>
      <c r="L141" s="18"/>
      <c r="M141" s="18"/>
      <c r="N141" s="18"/>
      <c r="O141" s="18"/>
      <c r="P141" s="18"/>
      <c r="Q141" s="18"/>
      <c r="R141" s="18"/>
      <c r="U141" s="18" t="s">
        <v>347</v>
      </c>
      <c r="V141" s="18" t="s">
        <v>31</v>
      </c>
      <c r="W141" s="18" t="s">
        <v>374</v>
      </c>
      <c r="X141" s="19" t="s">
        <v>374</v>
      </c>
    </row>
    <row r="142" customFormat="false" ht="14.15" hidden="false" customHeight="false" outlineLevel="0" collapsed="false">
      <c r="A142" s="12" t="s">
        <v>26</v>
      </c>
      <c r="B142" s="12" t="n">
        <v>139</v>
      </c>
      <c r="C142" s="13" t="n">
        <v>0.0936111111111111</v>
      </c>
      <c r="D142" s="13" t="n">
        <v>0.0936111111111111</v>
      </c>
      <c r="E142" s="15" t="str">
        <f aca="false">CONCATENATE("https://otter.ai/s/eCneHj8bRXeSU--Z2S7hgg?t=",VALUE(C142*24*3600),"s")</f>
        <v>https://otter.ai/s/eCneHj8bRXeSU--Z2S7hgg?t=8088s</v>
      </c>
      <c r="F142" s="16" t="s">
        <v>375</v>
      </c>
      <c r="G142" s="21" t="n">
        <v>0.0936342592592593</v>
      </c>
      <c r="H142" s="12" t="s">
        <v>187</v>
      </c>
      <c r="I142" s="18"/>
      <c r="J142" s="18"/>
      <c r="K142" s="18"/>
      <c r="L142" s="18"/>
      <c r="M142" s="18"/>
      <c r="N142" s="18"/>
      <c r="O142" s="18"/>
      <c r="P142" s="18"/>
      <c r="Q142" s="18"/>
      <c r="R142" s="18"/>
      <c r="U142" s="18" t="s">
        <v>50</v>
      </c>
      <c r="V142" s="18" t="s">
        <v>51</v>
      </c>
      <c r="W142" s="18" t="s">
        <v>376</v>
      </c>
      <c r="X142" s="19" t="s">
        <v>376</v>
      </c>
    </row>
    <row r="143" customFormat="false" ht="14.15" hidden="false" customHeight="false" outlineLevel="0" collapsed="false">
      <c r="A143" s="12" t="s">
        <v>26</v>
      </c>
      <c r="B143" s="12" t="n">
        <v>140</v>
      </c>
      <c r="C143" s="13" t="n">
        <v>0.0947337962962963</v>
      </c>
      <c r="D143" s="13" t="n">
        <v>0.0947337962962963</v>
      </c>
      <c r="E143" s="15" t="str">
        <f aca="false">CONCATENATE("https://otter.ai/s/eCneHj8bRXeSU--Z2S7hgg?t=",VALUE(C143*24*3600),"s")</f>
        <v>https://otter.ai/s/eCneHj8bRXeSU--Z2S7hgg?t=8185s</v>
      </c>
      <c r="F143" s="16" t="s">
        <v>377</v>
      </c>
      <c r="G143" s="21" t="n">
        <v>0.0947337962962963</v>
      </c>
      <c r="H143" s="12" t="s">
        <v>187</v>
      </c>
      <c r="I143" s="18"/>
      <c r="J143" s="18"/>
      <c r="K143" s="18" t="s">
        <v>20</v>
      </c>
      <c r="L143" s="18"/>
      <c r="M143" s="18"/>
      <c r="N143" s="18"/>
      <c r="O143" s="18"/>
      <c r="P143" s="18"/>
      <c r="Q143" s="18"/>
      <c r="R143" s="18"/>
      <c r="S143" s="18" t="n">
        <v>1</v>
      </c>
      <c r="U143" s="18" t="s">
        <v>50</v>
      </c>
      <c r="V143" s="18" t="s">
        <v>378</v>
      </c>
      <c r="W143" s="18" t="s">
        <v>379</v>
      </c>
      <c r="X143" s="19" t="s">
        <v>379</v>
      </c>
    </row>
    <row r="144" customFormat="false" ht="14.15" hidden="false" customHeight="false" outlineLevel="0" collapsed="false">
      <c r="A144" s="12" t="s">
        <v>26</v>
      </c>
      <c r="B144" s="12" t="n">
        <v>141</v>
      </c>
      <c r="C144" s="13" t="n">
        <v>0.0950694444444444</v>
      </c>
      <c r="D144" s="13" t="n">
        <v>0.0950694444444444</v>
      </c>
      <c r="E144" s="15" t="str">
        <f aca="false">CONCATENATE("https://otter.ai/s/eCneHj8bRXeSU--Z2S7hgg?t=",VALUE(C144*24*3600),"s")</f>
        <v>https://otter.ai/s/eCneHj8bRXeSU--Z2S7hgg?t=8214s</v>
      </c>
      <c r="F144" s="16" t="s">
        <v>380</v>
      </c>
      <c r="G144" s="21" t="n">
        <v>0.0950810185185185</v>
      </c>
      <c r="H144" s="12" t="s">
        <v>187</v>
      </c>
      <c r="I144" s="18"/>
      <c r="J144" s="18"/>
      <c r="K144" s="18"/>
      <c r="L144" s="18"/>
      <c r="M144" s="18"/>
      <c r="N144" s="18"/>
      <c r="O144" s="18"/>
      <c r="P144" s="18"/>
      <c r="Q144" s="18"/>
      <c r="R144" s="18"/>
      <c r="U144" s="18" t="s">
        <v>347</v>
      </c>
      <c r="V144" s="18" t="s">
        <v>31</v>
      </c>
      <c r="W144" s="18" t="s">
        <v>381</v>
      </c>
      <c r="X144" s="19" t="s">
        <v>381</v>
      </c>
    </row>
    <row r="145" customFormat="false" ht="14.15" hidden="false" customHeight="false" outlineLevel="0" collapsed="false">
      <c r="A145" s="12" t="s">
        <v>26</v>
      </c>
      <c r="B145" s="12" t="n">
        <v>142</v>
      </c>
      <c r="C145" s="13" t="n">
        <v>0.0957407407407407</v>
      </c>
      <c r="D145" s="13" t="n">
        <v>0.0957407407407407</v>
      </c>
      <c r="E145" s="15" t="str">
        <f aca="false">CONCATENATE("https://otter.ai/s/eCneHj8bRXeSU--Z2S7hgg?t=",VALUE(C145*24*3600),"s")</f>
        <v>https://otter.ai/s/eCneHj8bRXeSU--Z2S7hgg?t=8272s</v>
      </c>
      <c r="F145" s="16" t="s">
        <v>382</v>
      </c>
      <c r="G145" s="21" t="n">
        <v>0.0957407407407407</v>
      </c>
      <c r="H145" s="12" t="s">
        <v>187</v>
      </c>
      <c r="I145" s="18"/>
      <c r="J145" s="18"/>
      <c r="K145" s="18"/>
      <c r="L145" s="18"/>
      <c r="M145" s="18"/>
      <c r="N145" s="18"/>
      <c r="O145" s="18"/>
      <c r="P145" s="18"/>
      <c r="Q145" s="18"/>
      <c r="R145" s="18"/>
      <c r="U145" s="18" t="s">
        <v>347</v>
      </c>
      <c r="V145" s="18" t="s">
        <v>31</v>
      </c>
      <c r="W145" s="18" t="s">
        <v>383</v>
      </c>
      <c r="X145" s="19" t="s">
        <v>383</v>
      </c>
    </row>
    <row r="146" customFormat="false" ht="14.15" hidden="false" customHeight="false" outlineLevel="0" collapsed="false">
      <c r="A146" s="12" t="s">
        <v>26</v>
      </c>
      <c r="B146" s="12" t="n">
        <v>143</v>
      </c>
      <c r="C146" s="13" t="n">
        <v>0.096087962962963</v>
      </c>
      <c r="D146" s="13" t="n">
        <v>0.096087962962963</v>
      </c>
      <c r="E146" s="15" t="str">
        <f aca="false">CONCATENATE("https://otter.ai/s/eCneHj8bRXeSU--Z2S7hgg?t=",VALUE(C146*24*3600),"s")</f>
        <v>https://otter.ai/s/eCneHj8bRXeSU--Z2S7hgg?t=8302s</v>
      </c>
      <c r="F146" s="16" t="s">
        <v>384</v>
      </c>
      <c r="G146" s="21" t="n">
        <v>0.0960995370370371</v>
      </c>
      <c r="H146" s="12" t="s">
        <v>187</v>
      </c>
      <c r="I146" s="18"/>
      <c r="J146" s="18"/>
      <c r="K146" s="18"/>
      <c r="L146" s="18"/>
      <c r="M146" s="18"/>
      <c r="N146" s="18"/>
      <c r="O146" s="18"/>
      <c r="P146" s="18"/>
      <c r="Q146" s="18"/>
      <c r="R146" s="18"/>
      <c r="U146" s="18" t="s">
        <v>347</v>
      </c>
      <c r="V146" s="18" t="s">
        <v>31</v>
      </c>
      <c r="W146" s="18" t="s">
        <v>385</v>
      </c>
      <c r="X146" s="19" t="s">
        <v>385</v>
      </c>
    </row>
    <row r="147" customFormat="false" ht="14.15" hidden="false" customHeight="false" outlineLevel="0" collapsed="false">
      <c r="A147" s="12" t="s">
        <v>26</v>
      </c>
      <c r="B147" s="12" t="n">
        <v>144</v>
      </c>
      <c r="C147" s="13" t="n">
        <v>0.0964351851851852</v>
      </c>
      <c r="D147" s="13" t="n">
        <v>0.0964351851851852</v>
      </c>
      <c r="E147" s="15" t="str">
        <f aca="false">CONCATENATE("https://otter.ai/s/eCneHj8bRXeSU--Z2S7hgg?t=",VALUE(C147*24*3600),"s")</f>
        <v>https://otter.ai/s/eCneHj8bRXeSU--Z2S7hgg?t=8332s</v>
      </c>
      <c r="F147" s="16" t="s">
        <v>386</v>
      </c>
      <c r="G147" s="21" t="n">
        <v>0.0964236111111111</v>
      </c>
      <c r="H147" s="12" t="s">
        <v>187</v>
      </c>
      <c r="I147" s="18"/>
      <c r="J147" s="18"/>
      <c r="K147" s="18"/>
      <c r="L147" s="18"/>
      <c r="M147" s="18"/>
      <c r="N147" s="18"/>
      <c r="O147" s="18"/>
      <c r="P147" s="18"/>
      <c r="Q147" s="18"/>
      <c r="R147" s="18"/>
      <c r="U147" s="18" t="s">
        <v>347</v>
      </c>
      <c r="V147" s="18" t="s">
        <v>31</v>
      </c>
      <c r="W147" s="18" t="s">
        <v>387</v>
      </c>
      <c r="X147" s="19" t="s">
        <v>387</v>
      </c>
    </row>
    <row r="148" customFormat="false" ht="14.15" hidden="false" customHeight="false" outlineLevel="0" collapsed="false">
      <c r="A148" s="12" t="s">
        <v>26</v>
      </c>
      <c r="B148" s="12" t="n">
        <v>145</v>
      </c>
      <c r="C148" s="13" t="n">
        <v>0.0972453703703704</v>
      </c>
      <c r="D148" s="13" t="n">
        <v>0.0972453703703704</v>
      </c>
      <c r="E148" s="15" t="str">
        <f aca="false">CONCATENATE("https://otter.ai/s/eCneHj8bRXeSU--Z2S7hgg?t=",VALUE(C148*24*3600),"s")</f>
        <v>https://otter.ai/s/eCneHj8bRXeSU--Z2S7hgg?t=8402s</v>
      </c>
      <c r="F148" s="16" t="s">
        <v>388</v>
      </c>
      <c r="G148" s="21" t="n">
        <v>0.0972453703703704</v>
      </c>
      <c r="H148" s="12" t="s">
        <v>187</v>
      </c>
      <c r="I148" s="18"/>
      <c r="J148" s="18"/>
      <c r="K148" s="18"/>
      <c r="L148" s="18"/>
      <c r="M148" s="18"/>
      <c r="N148" s="18"/>
      <c r="O148" s="18"/>
      <c r="P148" s="18"/>
      <c r="Q148" s="18"/>
      <c r="R148" s="18"/>
      <c r="U148" s="18" t="s">
        <v>347</v>
      </c>
      <c r="V148" s="18" t="s">
        <v>31</v>
      </c>
      <c r="W148" s="18" t="s">
        <v>389</v>
      </c>
      <c r="X148" s="19" t="s">
        <v>389</v>
      </c>
    </row>
    <row r="149" customFormat="false" ht="14.15" hidden="false" customHeight="false" outlineLevel="0" collapsed="false">
      <c r="A149" s="12" t="s">
        <v>26</v>
      </c>
      <c r="B149" s="12" t="n">
        <v>146</v>
      </c>
      <c r="C149" s="13" t="n">
        <v>0.0977199074074074</v>
      </c>
      <c r="D149" s="13" t="n">
        <v>0.0977199074074074</v>
      </c>
      <c r="E149" s="15" t="str">
        <f aca="false">CONCATENATE("https://otter.ai/s/eCneHj8bRXeSU--Z2S7hgg?t=",VALUE(C149*24*3600),"s")</f>
        <v>https://otter.ai/s/eCneHj8bRXeSU--Z2S7hgg?t=8443s</v>
      </c>
      <c r="F149" s="16" t="s">
        <v>390</v>
      </c>
      <c r="G149" s="21" t="n">
        <v>0.0977199074074074</v>
      </c>
      <c r="H149" s="12" t="s">
        <v>187</v>
      </c>
      <c r="I149" s="18"/>
      <c r="J149" s="18"/>
      <c r="K149" s="18"/>
      <c r="L149" s="18"/>
      <c r="M149" s="18"/>
      <c r="N149" s="18"/>
      <c r="O149" s="18"/>
      <c r="P149" s="18"/>
      <c r="Q149" s="18"/>
      <c r="R149" s="18"/>
      <c r="U149" s="18" t="s">
        <v>50</v>
      </c>
      <c r="V149" s="18" t="s">
        <v>51</v>
      </c>
      <c r="W149" s="18" t="s">
        <v>391</v>
      </c>
      <c r="X149" s="19" t="s">
        <v>391</v>
      </c>
    </row>
    <row r="150" customFormat="false" ht="14.15" hidden="false" customHeight="false" outlineLevel="0" collapsed="false">
      <c r="A150" s="12" t="s">
        <v>26</v>
      </c>
      <c r="B150" s="12" t="n">
        <v>147</v>
      </c>
      <c r="C150" s="13" t="n">
        <v>0.0988310185185185</v>
      </c>
      <c r="D150" s="13" t="n">
        <v>0.0988310185185185</v>
      </c>
      <c r="E150" s="15" t="str">
        <f aca="false">CONCATENATE("https://otter.ai/s/eCneHj8bRXeSU--Z2S7hgg?t=",VALUE(C150*24*3600),"s")</f>
        <v>https://otter.ai/s/eCneHj8bRXeSU--Z2S7hgg?t=8539s</v>
      </c>
      <c r="F150" s="16" t="s">
        <v>392</v>
      </c>
      <c r="G150" s="21" t="n">
        <v>0.0988194444444444</v>
      </c>
      <c r="H150" s="12" t="s">
        <v>187</v>
      </c>
      <c r="I150" s="18"/>
      <c r="J150" s="18"/>
      <c r="K150" s="18"/>
      <c r="L150" s="18"/>
      <c r="M150" s="18"/>
      <c r="N150" s="18"/>
      <c r="O150" s="18"/>
      <c r="P150" s="18"/>
      <c r="Q150" s="18"/>
      <c r="R150" s="18"/>
      <c r="U150" s="18" t="s">
        <v>347</v>
      </c>
      <c r="V150" s="18" t="s">
        <v>31</v>
      </c>
      <c r="W150" s="18" t="s">
        <v>393</v>
      </c>
      <c r="X150" s="19" t="s">
        <v>394</v>
      </c>
    </row>
    <row r="151" customFormat="false" ht="14.15" hidden="false" customHeight="false" outlineLevel="0" collapsed="false">
      <c r="A151" s="12" t="s">
        <v>26</v>
      </c>
      <c r="B151" s="12" t="n">
        <v>148</v>
      </c>
      <c r="C151" s="13" t="n">
        <v>0.099224537037037</v>
      </c>
      <c r="D151" s="13" t="n">
        <v>0.099224537037037</v>
      </c>
      <c r="E151" s="15" t="str">
        <f aca="false">CONCATENATE("https://otter.ai/s/eCneHj8bRXeSU--Z2S7hgg?t=",VALUE(C151*24*3600),"s")</f>
        <v>https://otter.ai/s/eCneHj8bRXeSU--Z2S7hgg?t=8573s</v>
      </c>
      <c r="F151" s="16" t="s">
        <v>395</v>
      </c>
      <c r="G151" s="21" t="n">
        <v>0.0992361111111111</v>
      </c>
      <c r="H151" s="12" t="s">
        <v>187</v>
      </c>
      <c r="I151" s="18"/>
      <c r="J151" s="18"/>
      <c r="K151" s="18"/>
      <c r="L151" s="18"/>
      <c r="M151" s="18"/>
      <c r="N151" s="18"/>
      <c r="O151" s="18"/>
      <c r="P151" s="18"/>
      <c r="Q151" s="18"/>
      <c r="R151" s="18"/>
      <c r="T151" s="18" t="s">
        <v>396</v>
      </c>
      <c r="U151" s="18" t="s">
        <v>50</v>
      </c>
      <c r="V151" s="18" t="s">
        <v>51</v>
      </c>
      <c r="W151" s="18" t="s">
        <v>397</v>
      </c>
      <c r="X151" s="19" t="s">
        <v>397</v>
      </c>
    </row>
    <row r="152" customFormat="false" ht="14.15" hidden="false" customHeight="false" outlineLevel="0" collapsed="false">
      <c r="A152" s="12" t="s">
        <v>26</v>
      </c>
      <c r="B152" s="12" t="n">
        <v>149</v>
      </c>
      <c r="C152" s="13" t="n">
        <v>0.0998842592592593</v>
      </c>
      <c r="D152" s="13" t="n">
        <v>0.0998842592592593</v>
      </c>
      <c r="E152" s="15" t="str">
        <f aca="false">CONCATENATE("https://otter.ai/s/eCneHj8bRXeSU--Z2S7hgg?t=",VALUE(C152*24*3600),"s")</f>
        <v>https://otter.ai/s/eCneHj8bRXeSU--Z2S7hgg?t=8630s</v>
      </c>
      <c r="F152" s="16" t="s">
        <v>398</v>
      </c>
      <c r="G152" s="21" t="n">
        <v>0.0998958333333334</v>
      </c>
      <c r="H152" s="12" t="s">
        <v>187</v>
      </c>
      <c r="I152" s="18"/>
      <c r="J152" s="18"/>
      <c r="K152" s="18"/>
      <c r="L152" s="18"/>
      <c r="M152" s="18"/>
      <c r="N152" s="18"/>
      <c r="O152" s="18"/>
      <c r="P152" s="18"/>
      <c r="Q152" s="18"/>
      <c r="R152" s="18"/>
      <c r="U152" s="18" t="s">
        <v>50</v>
      </c>
      <c r="V152" s="18" t="s">
        <v>51</v>
      </c>
      <c r="W152" s="18" t="s">
        <v>399</v>
      </c>
      <c r="X152" s="19" t="s">
        <v>399</v>
      </c>
    </row>
    <row r="153" customFormat="false" ht="14.15" hidden="false" customHeight="false" outlineLevel="0" collapsed="false">
      <c r="A153" s="12" t="s">
        <v>26</v>
      </c>
      <c r="B153" s="12" t="n">
        <v>150</v>
      </c>
      <c r="C153" s="13" t="n">
        <v>0.101006944444444</v>
      </c>
      <c r="D153" s="13" t="n">
        <v>0.101006944444444</v>
      </c>
      <c r="E153" s="15" t="str">
        <f aca="false">CONCATENATE("https://otter.ai/s/eCneHj8bRXeSU--Z2S7hgg?t=",VALUE(C153*24*3600),"s")</f>
        <v>https://otter.ai/s/eCneHj8bRXeSU--Z2S7hgg?t=8727s</v>
      </c>
      <c r="F153" s="16" t="s">
        <v>400</v>
      </c>
      <c r="G153" s="21" t="n">
        <v>0.101006944444444</v>
      </c>
      <c r="H153" s="12" t="s">
        <v>187</v>
      </c>
      <c r="I153" s="18"/>
      <c r="J153" s="18"/>
      <c r="K153" s="18"/>
      <c r="L153" s="18"/>
      <c r="M153" s="18"/>
      <c r="N153" s="18"/>
      <c r="O153" s="18"/>
      <c r="P153" s="18"/>
      <c r="Q153" s="18"/>
      <c r="R153" s="18"/>
      <c r="U153" s="18" t="s">
        <v>347</v>
      </c>
      <c r="V153" s="18" t="s">
        <v>31</v>
      </c>
      <c r="W153" s="18" t="s">
        <v>401</v>
      </c>
      <c r="X153" s="19" t="s">
        <v>401</v>
      </c>
    </row>
    <row r="154" customFormat="false" ht="14.15" hidden="false" customHeight="false" outlineLevel="0" collapsed="false">
      <c r="A154" s="12" t="s">
        <v>26</v>
      </c>
      <c r="B154" s="12" t="n">
        <v>151</v>
      </c>
      <c r="C154" s="13" t="n">
        <v>0.101724537037037</v>
      </c>
      <c r="D154" s="13" t="n">
        <v>0.101724537037037</v>
      </c>
      <c r="E154" s="15" t="str">
        <f aca="false">CONCATENATE("https://otter.ai/s/eCneHj8bRXeSU--Z2S7hgg?t=",VALUE(C154*24*3600),"s")</f>
        <v>https://otter.ai/s/eCneHj8bRXeSU--Z2S7hgg?t=8789s</v>
      </c>
      <c r="F154" s="16" t="s">
        <v>402</v>
      </c>
      <c r="G154" s="21" t="n">
        <v>0.101724537037037</v>
      </c>
      <c r="H154" s="12" t="s">
        <v>187</v>
      </c>
      <c r="I154" s="18"/>
      <c r="J154" s="18"/>
      <c r="K154" s="18" t="s">
        <v>20</v>
      </c>
      <c r="L154" s="18"/>
      <c r="M154" s="18"/>
      <c r="N154" s="18"/>
      <c r="O154" s="18"/>
      <c r="P154" s="18"/>
      <c r="Q154" s="18"/>
      <c r="R154" s="18"/>
      <c r="S154" s="18" t="n">
        <v>1</v>
      </c>
      <c r="U154" s="18" t="s">
        <v>50</v>
      </c>
      <c r="V154" s="18" t="s">
        <v>51</v>
      </c>
      <c r="W154" s="18" t="s">
        <v>403</v>
      </c>
      <c r="X154" s="19" t="s">
        <v>403</v>
      </c>
    </row>
    <row r="155" customFormat="false" ht="14.15" hidden="false" customHeight="false" outlineLevel="0" collapsed="false">
      <c r="A155" s="12" t="s">
        <v>26</v>
      </c>
      <c r="B155" s="12" t="n">
        <v>152</v>
      </c>
      <c r="C155" s="13" t="n">
        <v>0.102673611111111</v>
      </c>
      <c r="D155" s="13" t="n">
        <v>0.102673611111111</v>
      </c>
      <c r="E155" s="15" t="str">
        <f aca="false">CONCATENATE("https://otter.ai/s/eCneHj8bRXeSU--Z2S7hgg?t=",VALUE(C155*24*3600),"s")</f>
        <v>https://otter.ai/s/eCneHj8bRXeSU--Z2S7hgg?t=8871s</v>
      </c>
      <c r="F155" s="16" t="s">
        <v>404</v>
      </c>
      <c r="G155" s="21" t="n">
        <v>0.102662037037037</v>
      </c>
      <c r="H155" s="12" t="s">
        <v>187</v>
      </c>
      <c r="J155" s="18"/>
      <c r="K155" s="18" t="s">
        <v>20</v>
      </c>
      <c r="L155" s="18" t="s">
        <v>112</v>
      </c>
      <c r="M155" s="18"/>
      <c r="N155" s="18"/>
      <c r="O155" s="18"/>
      <c r="P155" s="18"/>
      <c r="Q155" s="18"/>
      <c r="R155" s="18"/>
      <c r="S155" s="18" t="n">
        <v>1</v>
      </c>
      <c r="U155" s="18" t="s">
        <v>50</v>
      </c>
      <c r="V155" s="18" t="s">
        <v>51</v>
      </c>
      <c r="W155" s="18" t="s">
        <v>405</v>
      </c>
      <c r="X155" s="19" t="s">
        <v>405</v>
      </c>
    </row>
    <row r="156" customFormat="false" ht="14.15" hidden="false" customHeight="false" outlineLevel="0" collapsed="false">
      <c r="A156" s="12" t="s">
        <v>26</v>
      </c>
      <c r="B156" s="12" t="n">
        <v>153</v>
      </c>
      <c r="C156" s="13" t="n">
        <v>0.103113425925926</v>
      </c>
      <c r="D156" s="13" t="n">
        <v>0.103113425925926</v>
      </c>
      <c r="E156" s="15" t="str">
        <f aca="false">CONCATENATE("https://otter.ai/s/eCneHj8bRXeSU--Z2S7hgg?t=",VALUE(C156*24*3600),"s")</f>
        <v>https://otter.ai/s/eCneHj8bRXeSU--Z2S7hgg?t=8909s</v>
      </c>
      <c r="F156" s="16" t="s">
        <v>406</v>
      </c>
      <c r="G156" s="21" t="n">
        <v>0.103136574074074</v>
      </c>
      <c r="H156" s="12" t="s">
        <v>187</v>
      </c>
      <c r="I156" s="18"/>
      <c r="J156" s="18"/>
      <c r="K156" s="18"/>
      <c r="L156" s="18"/>
      <c r="M156" s="18"/>
      <c r="N156" s="18"/>
      <c r="O156" s="18"/>
      <c r="P156" s="18"/>
      <c r="Q156" s="18"/>
      <c r="R156" s="18"/>
      <c r="U156" s="18" t="s">
        <v>50</v>
      </c>
      <c r="V156" s="18" t="s">
        <v>51</v>
      </c>
      <c r="W156" s="18" t="s">
        <v>407</v>
      </c>
      <c r="X156" s="19" t="s">
        <v>407</v>
      </c>
    </row>
    <row r="157" customFormat="false" ht="14.15" hidden="false" customHeight="false" outlineLevel="0" collapsed="false">
      <c r="A157" s="12" t="s">
        <v>26</v>
      </c>
      <c r="B157" s="12" t="n">
        <v>154</v>
      </c>
      <c r="C157" s="13" t="n">
        <v>0.103634259259259</v>
      </c>
      <c r="D157" s="13" t="n">
        <v>0.103634259259259</v>
      </c>
      <c r="E157" s="15" t="str">
        <f aca="false">CONCATENATE("https://otter.ai/s/eCneHj8bRXeSU--Z2S7hgg?t=",VALUE(C157*24*3600),"s")</f>
        <v>https://otter.ai/s/eCneHj8bRXeSU--Z2S7hgg?t=8954s</v>
      </c>
      <c r="F157" s="16" t="s">
        <v>408</v>
      </c>
      <c r="G157" s="21" t="n">
        <v>0.103634259259259</v>
      </c>
      <c r="H157" s="12" t="s">
        <v>187</v>
      </c>
      <c r="I157" s="18"/>
      <c r="J157" s="18"/>
      <c r="K157" s="18" t="s">
        <v>20</v>
      </c>
      <c r="L157" s="18" t="s">
        <v>409</v>
      </c>
      <c r="M157" s="18"/>
      <c r="N157" s="18"/>
      <c r="O157" s="18"/>
      <c r="P157" s="18"/>
      <c r="Q157" s="18"/>
      <c r="R157" s="18"/>
      <c r="S157" s="18" t="n">
        <v>1</v>
      </c>
      <c r="U157" s="18" t="s">
        <v>50</v>
      </c>
      <c r="V157" s="18" t="s">
        <v>51</v>
      </c>
      <c r="W157" s="18" t="s">
        <v>410</v>
      </c>
      <c r="X157" s="19" t="s">
        <v>410</v>
      </c>
    </row>
    <row r="158" customFormat="false" ht="14.15" hidden="false" customHeight="false" outlineLevel="0" collapsed="false">
      <c r="A158" s="12" t="s">
        <v>26</v>
      </c>
      <c r="B158" s="12" t="n">
        <v>155</v>
      </c>
      <c r="C158" s="13" t="n">
        <v>0.10431712962963</v>
      </c>
      <c r="D158" s="13" t="n">
        <v>0.10431712962963</v>
      </c>
      <c r="E158" s="15" t="str">
        <f aca="false">CONCATENATE("https://otter.ai/s/eCneHj8bRXeSU--Z2S7hgg?t=",VALUE(C158*24*3600),"s")</f>
        <v>https://otter.ai/s/eCneHj8bRXeSU--Z2S7hgg?t=9013s</v>
      </c>
      <c r="F158" s="16" t="s">
        <v>411</v>
      </c>
      <c r="G158" s="21" t="n">
        <v>0.104328703703704</v>
      </c>
      <c r="H158" s="12" t="s">
        <v>187</v>
      </c>
      <c r="I158" s="18"/>
      <c r="J158" s="18"/>
      <c r="K158" s="18"/>
      <c r="L158" s="18"/>
      <c r="M158" s="18"/>
      <c r="N158" s="18"/>
      <c r="O158" s="18"/>
      <c r="P158" s="18"/>
      <c r="Q158" s="18"/>
      <c r="R158" s="18" t="s">
        <v>412</v>
      </c>
      <c r="S158" s="18" t="n">
        <v>1</v>
      </c>
      <c r="U158" s="18" t="s">
        <v>50</v>
      </c>
      <c r="V158" s="18" t="s">
        <v>51</v>
      </c>
      <c r="W158" s="18" t="s">
        <v>413</v>
      </c>
      <c r="X158" s="19" t="s">
        <v>413</v>
      </c>
    </row>
    <row r="159" customFormat="false" ht="14.15" hidden="false" customHeight="false" outlineLevel="0" collapsed="false">
      <c r="A159" s="12" t="s">
        <v>26</v>
      </c>
      <c r="B159" s="12" t="n">
        <v>156</v>
      </c>
      <c r="C159" s="13" t="n">
        <v>0.104780092592593</v>
      </c>
      <c r="D159" s="13" t="n">
        <v>0.104780092592593</v>
      </c>
      <c r="E159" s="15" t="str">
        <f aca="false">CONCATENATE("https://otter.ai/s/eCneHj8bRXeSU--Z2S7hgg?t=",VALUE(C159*24*3600),"s")</f>
        <v>https://otter.ai/s/eCneHj8bRXeSU--Z2S7hgg?t=9053s</v>
      </c>
      <c r="F159" s="16" t="s">
        <v>414</v>
      </c>
      <c r="G159" s="21" t="n">
        <v>0.104768518518519</v>
      </c>
      <c r="H159" s="12" t="s">
        <v>187</v>
      </c>
      <c r="I159" s="18"/>
      <c r="J159" s="18"/>
      <c r="K159" s="18"/>
      <c r="L159" s="18"/>
      <c r="M159" s="18"/>
      <c r="N159" s="18"/>
      <c r="O159" s="18"/>
      <c r="P159" s="18"/>
      <c r="Q159" s="18"/>
      <c r="R159" s="18"/>
      <c r="U159" s="18" t="s">
        <v>347</v>
      </c>
      <c r="V159" s="18" t="s">
        <v>31</v>
      </c>
      <c r="W159" s="18" t="s">
        <v>415</v>
      </c>
      <c r="X159" s="19" t="s">
        <v>415</v>
      </c>
    </row>
    <row r="160" customFormat="false" ht="14.15" hidden="false" customHeight="false" outlineLevel="0" collapsed="false">
      <c r="A160" s="12" t="s">
        <v>26</v>
      </c>
      <c r="B160" s="12" t="n">
        <v>157</v>
      </c>
      <c r="C160" s="13" t="n">
        <v>0.105590277777778</v>
      </c>
      <c r="D160" s="13" t="n">
        <v>0.105590277777778</v>
      </c>
      <c r="E160" s="15" t="str">
        <f aca="false">CONCATENATE("https://otter.ai/s/eCneHj8bRXeSU--Z2S7hgg?t=",VALUE(C160*24*3600),"s")</f>
        <v>https://otter.ai/s/eCneHj8bRXeSU--Z2S7hgg?t=9123s</v>
      </c>
      <c r="F160" s="16" t="s">
        <v>416</v>
      </c>
      <c r="G160" s="21" t="n">
        <v>0.105601851851852</v>
      </c>
      <c r="H160" s="12" t="s">
        <v>187</v>
      </c>
      <c r="I160" s="18"/>
      <c r="J160" s="18"/>
      <c r="K160" s="18" t="s">
        <v>20</v>
      </c>
      <c r="L160" s="18" t="s">
        <v>409</v>
      </c>
      <c r="M160" s="18"/>
      <c r="N160" s="18"/>
      <c r="O160" s="18"/>
      <c r="P160" s="18"/>
      <c r="Q160" s="18"/>
      <c r="R160" s="18"/>
      <c r="S160" s="18" t="n">
        <v>1</v>
      </c>
      <c r="U160" s="18" t="s">
        <v>50</v>
      </c>
      <c r="V160" s="18" t="s">
        <v>51</v>
      </c>
      <c r="W160" s="18" t="s">
        <v>417</v>
      </c>
      <c r="X160" s="19" t="s">
        <v>417</v>
      </c>
    </row>
    <row r="161" customFormat="false" ht="14.15" hidden="false" customHeight="false" outlineLevel="0" collapsed="false">
      <c r="A161" s="12" t="s">
        <v>26</v>
      </c>
      <c r="B161" s="12" t="n">
        <v>158</v>
      </c>
      <c r="C161" s="13" t="n">
        <v>0.106747685185185</v>
      </c>
      <c r="D161" s="13" t="n">
        <v>0.106747685185185</v>
      </c>
      <c r="E161" s="15" t="str">
        <f aca="false">CONCATENATE("https://otter.ai/s/eCneHj8bRXeSU--Z2S7hgg?t=",VALUE(C161*24*3600),"s")</f>
        <v>https://otter.ai/s/eCneHj8bRXeSU--Z2S7hgg?t=9223s</v>
      </c>
      <c r="F161" s="16" t="s">
        <v>418</v>
      </c>
      <c r="G161" s="21" t="n">
        <v>0.106759259259259</v>
      </c>
      <c r="H161" s="12" t="s">
        <v>187</v>
      </c>
      <c r="I161" s="18"/>
      <c r="J161" s="18"/>
      <c r="U161" s="18" t="s">
        <v>347</v>
      </c>
      <c r="V161" s="18" t="s">
        <v>31</v>
      </c>
      <c r="W161" s="18" t="s">
        <v>419</v>
      </c>
      <c r="X161" s="19" t="s">
        <v>419</v>
      </c>
    </row>
    <row r="162" customFormat="false" ht="14.15" hidden="false" customHeight="false" outlineLevel="0" collapsed="false">
      <c r="A162" s="12" t="s">
        <v>26</v>
      </c>
      <c r="B162" s="12" t="n">
        <v>159</v>
      </c>
      <c r="C162" s="13" t="n">
        <v>0.108125</v>
      </c>
      <c r="D162" s="13" t="n">
        <v>0.108125</v>
      </c>
      <c r="E162" s="15" t="str">
        <f aca="false">CONCATENATE("https://otter.ai/s/eCneHj8bRXeSU--Z2S7hgg?t=",VALUE(C162*24*3600),"s")</f>
        <v>https://otter.ai/s/eCneHj8bRXeSU--Z2S7hgg?t=9342s</v>
      </c>
      <c r="F162" s="16" t="s">
        <v>420</v>
      </c>
      <c r="G162" s="21" t="n">
        <v>0.108125</v>
      </c>
      <c r="H162" s="12" t="s">
        <v>187</v>
      </c>
      <c r="I162" s="18"/>
      <c r="J162" s="18"/>
      <c r="K162" s="18"/>
      <c r="L162" s="18"/>
      <c r="M162" s="18"/>
      <c r="N162" s="18"/>
      <c r="O162" s="18"/>
      <c r="P162" s="18"/>
      <c r="Q162" s="18"/>
      <c r="R162" s="18"/>
      <c r="U162" s="18" t="s">
        <v>50</v>
      </c>
      <c r="V162" s="18" t="s">
        <v>51</v>
      </c>
      <c r="W162" s="18" t="s">
        <v>421</v>
      </c>
      <c r="X162" s="19" t="s">
        <v>421</v>
      </c>
    </row>
    <row r="163" customFormat="false" ht="14.15" hidden="false" customHeight="false" outlineLevel="0" collapsed="false">
      <c r="A163" s="12" t="s">
        <v>26</v>
      </c>
      <c r="B163" s="12" t="n">
        <v>160</v>
      </c>
      <c r="C163" s="13" t="n">
        <v>0.108946759259259</v>
      </c>
      <c r="D163" s="13" t="n">
        <v>0.108946759259259</v>
      </c>
      <c r="E163" s="15" t="str">
        <f aca="false">CONCATENATE("https://otter.ai/s/eCneHj8bRXeSU--Z2S7hgg?t=",VALUE(C163*24*3600),"s")</f>
        <v>https://otter.ai/s/eCneHj8bRXeSU--Z2S7hgg?t=9413s</v>
      </c>
      <c r="F163" s="16" t="s">
        <v>422</v>
      </c>
      <c r="G163" s="21" t="n">
        <v>0.108935185185185</v>
      </c>
      <c r="H163" s="12" t="s">
        <v>187</v>
      </c>
      <c r="I163" s="18"/>
      <c r="J163" s="18"/>
      <c r="K163" s="18"/>
      <c r="L163" s="18"/>
      <c r="M163" s="18"/>
      <c r="N163" s="18"/>
      <c r="O163" s="18"/>
      <c r="P163" s="18"/>
      <c r="Q163" s="18"/>
      <c r="R163" s="18"/>
      <c r="U163" s="18" t="s">
        <v>50</v>
      </c>
      <c r="V163" s="18" t="s">
        <v>51</v>
      </c>
      <c r="W163" s="18" t="s">
        <v>423</v>
      </c>
      <c r="X163" s="19" t="s">
        <v>423</v>
      </c>
    </row>
    <row r="164" customFormat="false" ht="14.15" hidden="false" customHeight="false" outlineLevel="0" collapsed="false">
      <c r="A164" s="12" t="s">
        <v>26</v>
      </c>
      <c r="B164" s="12" t="n">
        <v>161</v>
      </c>
      <c r="C164" s="13" t="n">
        <v>0.11025462962963</v>
      </c>
      <c r="D164" s="13" t="n">
        <v>0.11025462962963</v>
      </c>
      <c r="E164" s="15" t="str">
        <f aca="false">CONCATENATE("https://otter.ai/s/eCneHj8bRXeSU--Z2S7hgg?t=",VALUE(C164*24*3600),"s")</f>
        <v>https://otter.ai/s/eCneHj8bRXeSU--Z2S7hgg?t=9526s</v>
      </c>
      <c r="F164" s="16" t="s">
        <v>424</v>
      </c>
      <c r="G164" s="21" t="n">
        <v>0.110243055555556</v>
      </c>
      <c r="H164" s="12" t="s">
        <v>187</v>
      </c>
      <c r="J164" s="18"/>
      <c r="K164" s="18"/>
      <c r="L164" s="18"/>
      <c r="M164" s="18" t="n">
        <v>8</v>
      </c>
      <c r="N164" s="18"/>
      <c r="O164" s="18"/>
      <c r="P164" s="18"/>
      <c r="Q164" s="18"/>
      <c r="R164" s="18"/>
      <c r="S164" s="18" t="n">
        <v>1</v>
      </c>
      <c r="U164" s="18" t="s">
        <v>50</v>
      </c>
      <c r="V164" s="18" t="s">
        <v>51</v>
      </c>
      <c r="W164" s="18" t="s">
        <v>425</v>
      </c>
      <c r="X164" s="19" t="s">
        <v>425</v>
      </c>
    </row>
    <row r="165" customFormat="false" ht="14.15" hidden="false" customHeight="false" outlineLevel="0" collapsed="false">
      <c r="A165" s="12" t="s">
        <v>26</v>
      </c>
      <c r="B165" s="12" t="n">
        <v>162</v>
      </c>
      <c r="C165" s="13" t="n">
        <v>0.110729166666667</v>
      </c>
      <c r="D165" s="13" t="n">
        <v>0.110729166666667</v>
      </c>
      <c r="E165" s="15" t="str">
        <f aca="false">CONCATENATE("https://otter.ai/s/eCneHj8bRXeSU--Z2S7hgg?t=",VALUE(C165*24*3600),"s")</f>
        <v>https://otter.ai/s/eCneHj8bRXeSU--Z2S7hgg?t=9567s</v>
      </c>
      <c r="F165" s="16" t="s">
        <v>426</v>
      </c>
      <c r="G165" s="21" t="n">
        <v>0.110729166666667</v>
      </c>
      <c r="H165" s="12" t="s">
        <v>187</v>
      </c>
      <c r="I165" s="18"/>
      <c r="J165" s="18"/>
      <c r="K165" s="18"/>
      <c r="L165" s="18"/>
      <c r="M165" s="18"/>
      <c r="N165" s="18"/>
      <c r="O165" s="18"/>
      <c r="P165" s="18"/>
      <c r="Q165" s="18"/>
      <c r="R165" s="18"/>
      <c r="U165" s="18" t="s">
        <v>347</v>
      </c>
      <c r="V165" s="18" t="s">
        <v>31</v>
      </c>
      <c r="W165" s="18" t="s">
        <v>427</v>
      </c>
      <c r="X165" s="19" t="s">
        <v>427</v>
      </c>
    </row>
    <row r="166" customFormat="false" ht="14.15" hidden="false" customHeight="false" outlineLevel="0" collapsed="false">
      <c r="A166" s="12" t="s">
        <v>26</v>
      </c>
      <c r="B166" s="12" t="n">
        <v>163</v>
      </c>
      <c r="C166" s="13" t="n">
        <v>0.111226851851852</v>
      </c>
      <c r="D166" s="13" t="n">
        <v>0.111226851851852</v>
      </c>
      <c r="E166" s="15" t="str">
        <f aca="false">CONCATENATE("https://otter.ai/s/eCneHj8bRXeSU--Z2S7hgg?t=",VALUE(C166*24*3600),"s")</f>
        <v>https://otter.ai/s/eCneHj8bRXeSU--Z2S7hgg?t=9610s</v>
      </c>
      <c r="F166" s="16" t="s">
        <v>428</v>
      </c>
      <c r="G166" s="21" t="n">
        <v>0.111226851851852</v>
      </c>
      <c r="H166" s="12" t="s">
        <v>187</v>
      </c>
      <c r="I166" s="18"/>
      <c r="J166" s="18"/>
      <c r="K166" s="18" t="s">
        <v>20</v>
      </c>
      <c r="L166" s="18"/>
      <c r="M166" s="18"/>
      <c r="N166" s="18"/>
      <c r="O166" s="18"/>
      <c r="P166" s="18"/>
      <c r="Q166" s="18"/>
      <c r="R166" s="18"/>
      <c r="S166" s="18" t="n">
        <v>1</v>
      </c>
      <c r="U166" s="18" t="s">
        <v>50</v>
      </c>
      <c r="V166" s="18" t="s">
        <v>51</v>
      </c>
      <c r="W166" s="18" t="s">
        <v>429</v>
      </c>
      <c r="X166" s="19" t="s">
        <v>429</v>
      </c>
    </row>
    <row r="167" customFormat="false" ht="14.15" hidden="false" customHeight="false" outlineLevel="0" collapsed="false">
      <c r="A167" s="12" t="s">
        <v>26</v>
      </c>
      <c r="B167" s="12" t="n">
        <v>164</v>
      </c>
      <c r="C167" s="13" t="n">
        <v>0.111319444444444</v>
      </c>
      <c r="D167" s="13" t="n">
        <v>0.111319444444444</v>
      </c>
      <c r="E167" s="15" t="str">
        <f aca="false">CONCATENATE("https://otter.ai/s/eCneHj8bRXeSU--Z2S7hgg?t=",VALUE(C167*24*3600),"s")</f>
        <v>https://otter.ai/s/eCneHj8bRXeSU--Z2S7hgg?t=9618s</v>
      </c>
      <c r="F167" s="16" t="s">
        <v>430</v>
      </c>
      <c r="G167" s="21" t="n">
        <v>0.111319444444444</v>
      </c>
      <c r="H167" s="12" t="s">
        <v>187</v>
      </c>
      <c r="I167" s="18"/>
      <c r="J167" s="18"/>
      <c r="K167" s="18"/>
      <c r="L167" s="18"/>
      <c r="M167" s="18"/>
      <c r="N167" s="18"/>
      <c r="O167" s="18"/>
      <c r="P167" s="18"/>
      <c r="Q167" s="18"/>
      <c r="R167" s="18"/>
      <c r="U167" s="18" t="s">
        <v>50</v>
      </c>
      <c r="V167" s="18" t="s">
        <v>51</v>
      </c>
      <c r="W167" s="18" t="s">
        <v>431</v>
      </c>
      <c r="X167" s="19" t="s">
        <v>431</v>
      </c>
    </row>
    <row r="168" customFormat="false" ht="14.15" hidden="false" customHeight="false" outlineLevel="0" collapsed="false">
      <c r="A168" s="12" t="s">
        <v>26</v>
      </c>
      <c r="B168" s="12" t="n">
        <v>165</v>
      </c>
      <c r="C168" s="13" t="n">
        <v>0.111435185185185</v>
      </c>
      <c r="D168" s="13" t="n">
        <v>0.111435185185185</v>
      </c>
      <c r="E168" s="15" t="str">
        <f aca="false">CONCATENATE("https://otter.ai/s/eCneHj8bRXeSU--Z2S7hgg?t=",VALUE(C168*24*3600),"s")</f>
        <v>https://otter.ai/s/eCneHj8bRXeSU--Z2S7hgg?t=9628s</v>
      </c>
      <c r="F168" s="16" t="s">
        <v>432</v>
      </c>
      <c r="G168" s="21" t="n">
        <v>0.111435185185185</v>
      </c>
      <c r="H168" s="12" t="s">
        <v>187</v>
      </c>
      <c r="I168" s="18"/>
      <c r="J168" s="18"/>
      <c r="K168" s="18" t="s">
        <v>20</v>
      </c>
      <c r="L168" s="18" t="s">
        <v>233</v>
      </c>
      <c r="M168" s="18"/>
      <c r="N168" s="18"/>
      <c r="O168" s="18"/>
      <c r="P168" s="18"/>
      <c r="Q168" s="18"/>
      <c r="R168" s="18"/>
      <c r="U168" s="18" t="s">
        <v>50</v>
      </c>
      <c r="V168" s="18" t="s">
        <v>51</v>
      </c>
      <c r="W168" s="18" t="s">
        <v>433</v>
      </c>
      <c r="X168" s="19" t="s">
        <v>433</v>
      </c>
    </row>
    <row r="169" customFormat="false" ht="14.15" hidden="false" customHeight="false" outlineLevel="0" collapsed="false">
      <c r="A169" s="12" t="s">
        <v>26</v>
      </c>
      <c r="B169" s="12" t="n">
        <v>166</v>
      </c>
      <c r="C169" s="13" t="n">
        <v>0.112488425925926</v>
      </c>
      <c r="D169" s="13" t="n">
        <v>0.112488425925926</v>
      </c>
      <c r="E169" s="15" t="str">
        <f aca="false">CONCATENATE("https://otter.ai/s/eCneHj8bRXeSU--Z2S7hgg?t=",VALUE(C169*24*3600),"s")</f>
        <v>https://otter.ai/s/eCneHj8bRXeSU--Z2S7hgg?t=9719s</v>
      </c>
      <c r="F169" s="16" t="s">
        <v>434</v>
      </c>
      <c r="G169" s="21" t="n">
        <v>0.112511574074074</v>
      </c>
      <c r="H169" s="12" t="s">
        <v>187</v>
      </c>
      <c r="I169" s="18"/>
      <c r="J169" s="18"/>
      <c r="K169" s="18"/>
      <c r="L169" s="18"/>
      <c r="M169" s="18"/>
      <c r="N169" s="18"/>
      <c r="O169" s="18"/>
      <c r="P169" s="18"/>
      <c r="Q169" s="18"/>
      <c r="R169" s="18"/>
      <c r="U169" s="18" t="s">
        <v>50</v>
      </c>
      <c r="V169" s="18" t="s">
        <v>51</v>
      </c>
      <c r="W169" s="18" t="s">
        <v>435</v>
      </c>
      <c r="X169" s="19" t="s">
        <v>435</v>
      </c>
    </row>
    <row r="170" customFormat="false" ht="14.15" hidden="false" customHeight="false" outlineLevel="0" collapsed="false">
      <c r="A170" s="12" t="s">
        <v>26</v>
      </c>
      <c r="B170" s="12" t="n">
        <v>167</v>
      </c>
      <c r="C170" s="13" t="n">
        <v>0.112951388888889</v>
      </c>
      <c r="D170" s="13" t="n">
        <v>0.112951388888889</v>
      </c>
      <c r="E170" s="15" t="str">
        <f aca="false">CONCATENATE("https://otter.ai/s/eCneHj8bRXeSU--Z2S7hgg?t=",VALUE(C170*24*3600),"s")</f>
        <v>https://otter.ai/s/eCneHj8bRXeSU--Z2S7hgg?t=9759s</v>
      </c>
      <c r="F170" s="16" t="s">
        <v>436</v>
      </c>
      <c r="G170" s="21" t="n">
        <v>0.112951388888889</v>
      </c>
      <c r="H170" s="12" t="s">
        <v>187</v>
      </c>
      <c r="I170" s="18"/>
      <c r="J170" s="18"/>
      <c r="K170" s="18"/>
      <c r="L170" s="18"/>
      <c r="M170" s="18"/>
      <c r="N170" s="18"/>
      <c r="O170" s="18"/>
      <c r="P170" s="18"/>
      <c r="Q170" s="18"/>
      <c r="R170" s="18"/>
      <c r="U170" s="18" t="s">
        <v>50</v>
      </c>
      <c r="V170" s="18" t="s">
        <v>51</v>
      </c>
      <c r="W170" s="18" t="s">
        <v>437</v>
      </c>
      <c r="X170" s="19" t="s">
        <v>437</v>
      </c>
    </row>
    <row r="171" customFormat="false" ht="14.15" hidden="false" customHeight="false" outlineLevel="0" collapsed="false">
      <c r="A171" s="12" t="s">
        <v>26</v>
      </c>
      <c r="B171" s="12" t="n">
        <v>168</v>
      </c>
      <c r="C171" s="13" t="n">
        <v>0.113726851851852</v>
      </c>
      <c r="D171" s="13" t="n">
        <v>0.113726851851852</v>
      </c>
      <c r="E171" s="15" t="str">
        <f aca="false">CONCATENATE("https://otter.ai/s/eCneHj8bRXeSU--Z2S7hgg?t=",VALUE(C171*24*3600),"s")</f>
        <v>https://otter.ai/s/eCneHj8bRXeSU--Z2S7hgg?t=9826s</v>
      </c>
      <c r="F171" s="16" t="s">
        <v>438</v>
      </c>
      <c r="G171" s="21" t="n">
        <v>0.113726851851852</v>
      </c>
      <c r="H171" s="12" t="s">
        <v>187</v>
      </c>
      <c r="I171" s="18"/>
      <c r="J171" s="18"/>
      <c r="K171" s="18" t="s">
        <v>20</v>
      </c>
      <c r="L171" s="18"/>
      <c r="M171" s="18"/>
      <c r="N171" s="18"/>
      <c r="O171" s="18"/>
      <c r="P171" s="18"/>
      <c r="Q171" s="18"/>
      <c r="R171" s="18"/>
      <c r="S171" s="18" t="n">
        <v>1</v>
      </c>
      <c r="U171" s="18" t="s">
        <v>50</v>
      </c>
      <c r="V171" s="18" t="s">
        <v>51</v>
      </c>
      <c r="W171" s="18" t="s">
        <v>439</v>
      </c>
      <c r="X171" s="19" t="s">
        <v>439</v>
      </c>
    </row>
    <row r="172" customFormat="false" ht="14.15" hidden="false" customHeight="false" outlineLevel="0" collapsed="false">
      <c r="A172" s="12" t="s">
        <v>26</v>
      </c>
      <c r="B172" s="12" t="n">
        <v>169</v>
      </c>
      <c r="C172" s="13" t="n">
        <v>0.114560185185185</v>
      </c>
      <c r="D172" s="13" t="n">
        <v>0.114560185185185</v>
      </c>
      <c r="E172" s="15" t="str">
        <f aca="false">CONCATENATE("https://otter.ai/s/eCneHj8bRXeSU--Z2S7hgg?t=",VALUE(C172*24*3600),"s")</f>
        <v>https://otter.ai/s/eCneHj8bRXeSU--Z2S7hgg?t=9898s</v>
      </c>
      <c r="F172" s="16" t="s">
        <v>440</v>
      </c>
      <c r="G172" s="21" t="n">
        <v>0.114548611111111</v>
      </c>
      <c r="H172" s="12" t="s">
        <v>187</v>
      </c>
      <c r="I172" s="18"/>
      <c r="J172" s="18"/>
      <c r="K172" s="18" t="s">
        <v>20</v>
      </c>
      <c r="L172" s="18" t="s">
        <v>142</v>
      </c>
      <c r="M172" s="18"/>
      <c r="N172" s="18"/>
      <c r="O172" s="18"/>
      <c r="P172" s="18"/>
      <c r="Q172" s="18"/>
      <c r="R172" s="18" t="s">
        <v>441</v>
      </c>
      <c r="U172" s="18" t="s">
        <v>50</v>
      </c>
      <c r="V172" s="18" t="s">
        <v>51</v>
      </c>
      <c r="W172" s="18" t="s">
        <v>442</v>
      </c>
      <c r="X172" s="19" t="s">
        <v>442</v>
      </c>
    </row>
    <row r="173" customFormat="false" ht="14.15" hidden="false" customHeight="false" outlineLevel="0" collapsed="false">
      <c r="A173" s="12" t="s">
        <v>26</v>
      </c>
      <c r="B173" s="12" t="n">
        <v>170</v>
      </c>
      <c r="C173" s="13" t="n">
        <v>0.115416666666667</v>
      </c>
      <c r="D173" s="13" t="n">
        <v>0.115416666666667</v>
      </c>
      <c r="E173" s="15" t="str">
        <f aca="false">CONCATENATE("https://otter.ai/s/eCneHj8bRXeSU--Z2S7hgg?t=",VALUE(C173*24*3600),"s")</f>
        <v>https://otter.ai/s/eCneHj8bRXeSU--Z2S7hgg?t=9972s</v>
      </c>
      <c r="F173" s="16" t="s">
        <v>443</v>
      </c>
      <c r="G173" s="21" t="n">
        <v>0.115416666666667</v>
      </c>
      <c r="H173" s="12" t="s">
        <v>187</v>
      </c>
      <c r="I173" s="18"/>
      <c r="J173" s="18"/>
      <c r="K173" s="18"/>
      <c r="L173" s="18"/>
      <c r="M173" s="18"/>
      <c r="N173" s="18"/>
      <c r="O173" s="18"/>
      <c r="P173" s="18"/>
      <c r="Q173" s="18"/>
      <c r="R173" s="18"/>
      <c r="U173" s="18" t="s">
        <v>50</v>
      </c>
      <c r="V173" s="18" t="s">
        <v>31</v>
      </c>
      <c r="W173" s="18" t="s">
        <v>444</v>
      </c>
      <c r="X173" s="19" t="s">
        <v>444</v>
      </c>
    </row>
    <row r="174" customFormat="false" ht="14.15" hidden="false" customHeight="false" outlineLevel="0" collapsed="false">
      <c r="A174" s="12" t="s">
        <v>26</v>
      </c>
      <c r="B174" s="12" t="n">
        <v>171</v>
      </c>
      <c r="C174" s="13" t="n">
        <v>0.116296296296296</v>
      </c>
      <c r="D174" s="13" t="n">
        <v>0.116296296296296</v>
      </c>
      <c r="E174" s="15" t="str">
        <f aca="false">CONCATENATE("https://otter.ai/s/eCneHj8bRXeSU--Z2S7hgg?t=",VALUE(C174*24*3600),"s")</f>
        <v>https://otter.ai/s/eCneHj8bRXeSU--Z2S7hgg?t=10048s</v>
      </c>
      <c r="F174" s="16" t="s">
        <v>445</v>
      </c>
      <c r="G174" s="21" t="n">
        <v>0.116296296296296</v>
      </c>
      <c r="H174" s="12" t="s">
        <v>187</v>
      </c>
      <c r="I174" s="18"/>
      <c r="K174" s="18"/>
      <c r="L174" s="18"/>
      <c r="M174" s="18"/>
      <c r="N174" s="18"/>
      <c r="O174" s="18"/>
      <c r="P174" s="18"/>
      <c r="Q174" s="18"/>
      <c r="R174" s="18"/>
      <c r="T174" s="18" t="s">
        <v>446</v>
      </c>
      <c r="U174" s="18" t="s">
        <v>50</v>
      </c>
      <c r="V174" s="18" t="s">
        <v>51</v>
      </c>
      <c r="W174" s="18" t="s">
        <v>447</v>
      </c>
      <c r="X174" s="19" t="s">
        <v>447</v>
      </c>
    </row>
    <row r="175" customFormat="false" ht="14.15" hidden="false" customHeight="false" outlineLevel="0" collapsed="false">
      <c r="A175" s="12" t="s">
        <v>26</v>
      </c>
      <c r="B175" s="12" t="n">
        <v>172</v>
      </c>
      <c r="C175" s="13" t="n">
        <v>0.116967592592593</v>
      </c>
      <c r="D175" s="13" t="n">
        <v>0.116967592592593</v>
      </c>
      <c r="E175" s="15" t="str">
        <f aca="false">CONCATENATE("https://otter.ai/s/eCneHj8bRXeSU--Z2S7hgg?t=",VALUE(C175*24*3600),"s")</f>
        <v>https://otter.ai/s/eCneHj8bRXeSU--Z2S7hgg?t=10106s</v>
      </c>
      <c r="F175" s="16" t="s">
        <v>448</v>
      </c>
      <c r="G175" s="21" t="n">
        <v>0.116967592592593</v>
      </c>
      <c r="H175" s="12" t="s">
        <v>187</v>
      </c>
      <c r="J175" s="18"/>
      <c r="K175" s="18"/>
      <c r="L175" s="18"/>
      <c r="M175" s="18" t="n">
        <v>8</v>
      </c>
      <c r="N175" s="18"/>
      <c r="O175" s="18"/>
      <c r="P175" s="18"/>
      <c r="Q175" s="18"/>
      <c r="R175" s="18"/>
      <c r="U175" s="18" t="s">
        <v>50</v>
      </c>
      <c r="V175" s="18" t="s">
        <v>51</v>
      </c>
      <c r="W175" s="18" t="s">
        <v>449</v>
      </c>
      <c r="X175" s="19" t="s">
        <v>449</v>
      </c>
    </row>
    <row r="176" customFormat="false" ht="14.15" hidden="false" customHeight="false" outlineLevel="0" collapsed="false">
      <c r="A176" s="12" t="s">
        <v>26</v>
      </c>
      <c r="B176" s="12" t="n">
        <v>173</v>
      </c>
      <c r="C176" s="13" t="n">
        <v>0.117291666666667</v>
      </c>
      <c r="D176" s="13" t="n">
        <v>0.117291666666667</v>
      </c>
      <c r="E176" s="15" t="str">
        <f aca="false">CONCATENATE("https://otter.ai/s/eCneHj8bRXeSU--Z2S7hgg?t=",VALUE(C176*24*3600),"s")</f>
        <v>https://otter.ai/s/eCneHj8bRXeSU--Z2S7hgg?t=10134s</v>
      </c>
      <c r="F176" s="16" t="s">
        <v>450</v>
      </c>
      <c r="G176" s="21" t="n">
        <v>0.117291666666667</v>
      </c>
      <c r="H176" s="12" t="s">
        <v>187</v>
      </c>
      <c r="J176" s="18"/>
      <c r="K176" s="18" t="s">
        <v>20</v>
      </c>
      <c r="L176" s="18"/>
      <c r="M176" s="18"/>
      <c r="N176" s="18"/>
      <c r="O176" s="18"/>
      <c r="P176" s="18"/>
      <c r="Q176" s="18" t="n">
        <v>30315</v>
      </c>
      <c r="R176" s="18" t="s">
        <v>451</v>
      </c>
      <c r="S176" s="18" t="n">
        <v>1</v>
      </c>
      <c r="U176" s="18" t="s">
        <v>50</v>
      </c>
      <c r="V176" s="18" t="s">
        <v>51</v>
      </c>
      <c r="W176" s="18" t="s">
        <v>452</v>
      </c>
      <c r="X176" s="19" t="s">
        <v>452</v>
      </c>
    </row>
    <row r="177" customFormat="false" ht="14.15" hidden="false" customHeight="false" outlineLevel="0" collapsed="false">
      <c r="A177" s="12" t="s">
        <v>26</v>
      </c>
      <c r="B177" s="12" t="n">
        <v>174</v>
      </c>
      <c r="C177" s="13" t="n">
        <v>0.118159722222222</v>
      </c>
      <c r="D177" s="13" t="n">
        <v>0.118159722222222</v>
      </c>
      <c r="E177" s="15" t="str">
        <f aca="false">CONCATENATE("https://otter.ai/s/eCneHj8bRXeSU--Z2S7hgg?t=",VALUE(C177*24*3600),"s")</f>
        <v>https://otter.ai/s/eCneHj8bRXeSU--Z2S7hgg?t=10209s</v>
      </c>
      <c r="F177" s="16" t="s">
        <v>453</v>
      </c>
      <c r="G177" s="21" t="n">
        <v>0.118148148148148</v>
      </c>
      <c r="H177" s="12" t="s">
        <v>187</v>
      </c>
      <c r="I177" s="18"/>
      <c r="J177" s="18"/>
      <c r="K177" s="18"/>
      <c r="L177" s="18"/>
      <c r="M177" s="18"/>
      <c r="N177" s="18"/>
      <c r="O177" s="18"/>
      <c r="P177" s="18"/>
      <c r="Q177" s="18"/>
      <c r="R177" s="18"/>
      <c r="U177" s="18" t="s">
        <v>50</v>
      </c>
      <c r="V177" s="18" t="s">
        <v>51</v>
      </c>
      <c r="W177" s="18" t="s">
        <v>454</v>
      </c>
      <c r="X177" s="19" t="s">
        <v>454</v>
      </c>
    </row>
    <row r="178" customFormat="false" ht="14.15" hidden="false" customHeight="false" outlineLevel="0" collapsed="false">
      <c r="A178" s="12" t="s">
        <v>26</v>
      </c>
      <c r="B178" s="12" t="n">
        <v>175</v>
      </c>
      <c r="C178" s="13" t="n">
        <v>0.118506944444444</v>
      </c>
      <c r="D178" s="13" t="n">
        <v>0.118506944444444</v>
      </c>
      <c r="E178" s="15" t="str">
        <f aca="false">CONCATENATE("https://otter.ai/s/eCneHj8bRXeSU--Z2S7hgg?t=",VALUE(C178*24*3600),"s")</f>
        <v>https://otter.ai/s/eCneHj8bRXeSU--Z2S7hgg?t=10239s</v>
      </c>
      <c r="F178" s="16" t="s">
        <v>455</v>
      </c>
      <c r="G178" s="21" t="n">
        <v>0.118506944444444</v>
      </c>
      <c r="H178" s="12" t="s">
        <v>187</v>
      </c>
      <c r="J178" s="18"/>
      <c r="K178" s="18" t="s">
        <v>20</v>
      </c>
      <c r="L178" s="18"/>
      <c r="M178" s="18"/>
      <c r="N178" s="18"/>
      <c r="O178" s="18"/>
      <c r="P178" s="18"/>
      <c r="Q178" s="18" t="n">
        <v>30305</v>
      </c>
      <c r="R178" s="18"/>
      <c r="S178" s="18" t="n">
        <v>1</v>
      </c>
      <c r="U178" s="18" t="s">
        <v>50</v>
      </c>
      <c r="V178" s="18" t="s">
        <v>51</v>
      </c>
      <c r="W178" s="18" t="s">
        <v>456</v>
      </c>
      <c r="X178" s="19" t="s">
        <v>456</v>
      </c>
    </row>
    <row r="179" customFormat="false" ht="14.15" hidden="false" customHeight="false" outlineLevel="0" collapsed="false">
      <c r="A179" s="12" t="s">
        <v>26</v>
      </c>
      <c r="B179" s="12" t="n">
        <v>176</v>
      </c>
      <c r="C179" s="13" t="n">
        <v>0.11875</v>
      </c>
      <c r="D179" s="13" t="n">
        <v>0.11875</v>
      </c>
      <c r="E179" s="15" t="str">
        <f aca="false">CONCATENATE("https://otter.ai/s/eCneHj8bRXeSU--Z2S7hgg?t=",VALUE(C179*24*3600),"s")</f>
        <v>https://otter.ai/s/eCneHj8bRXeSU--Z2S7hgg?t=10260s</v>
      </c>
      <c r="F179" s="16" t="s">
        <v>457</v>
      </c>
      <c r="G179" s="21" t="n">
        <v>0.11875</v>
      </c>
      <c r="H179" s="12" t="s">
        <v>187</v>
      </c>
      <c r="I179" s="18"/>
      <c r="J179" s="18"/>
      <c r="K179" s="18"/>
      <c r="L179" s="18"/>
      <c r="M179" s="18"/>
      <c r="N179" s="18"/>
      <c r="O179" s="18"/>
      <c r="P179" s="18"/>
      <c r="Q179" s="18" t="n">
        <v>30305</v>
      </c>
      <c r="R179" s="18"/>
      <c r="S179" s="18" t="n">
        <v>1</v>
      </c>
      <c r="U179" s="18" t="s">
        <v>50</v>
      </c>
      <c r="V179" s="18" t="s">
        <v>51</v>
      </c>
      <c r="W179" s="18" t="s">
        <v>458</v>
      </c>
      <c r="X179" s="19" t="s">
        <v>458</v>
      </c>
    </row>
    <row r="180" customFormat="false" ht="14.15" hidden="false" customHeight="false" outlineLevel="0" collapsed="false">
      <c r="A180" s="12" t="s">
        <v>26</v>
      </c>
      <c r="B180" s="12" t="n">
        <v>177</v>
      </c>
      <c r="C180" s="13" t="n">
        <v>0.119097222222222</v>
      </c>
      <c r="D180" s="13" t="n">
        <v>0.119097222222222</v>
      </c>
      <c r="E180" s="15" t="str">
        <f aca="false">CONCATENATE("https://otter.ai/s/eCneHj8bRXeSU--Z2S7hgg?t=",VALUE(C180*24*3600),"s")</f>
        <v>https://otter.ai/s/eCneHj8bRXeSU--Z2S7hgg?t=10290s</v>
      </c>
      <c r="F180" s="16" t="s">
        <v>459</v>
      </c>
      <c r="G180" s="21" t="n">
        <v>0.119097222222222</v>
      </c>
      <c r="H180" s="12" t="s">
        <v>187</v>
      </c>
      <c r="I180" s="18"/>
      <c r="J180" s="18"/>
      <c r="K180" s="18"/>
      <c r="L180" s="18"/>
      <c r="M180" s="18"/>
      <c r="N180" s="18"/>
      <c r="O180" s="18"/>
      <c r="P180" s="18"/>
      <c r="Q180" s="18"/>
      <c r="R180" s="18"/>
      <c r="U180" s="18" t="s">
        <v>50</v>
      </c>
      <c r="V180" s="18" t="s">
        <v>51</v>
      </c>
      <c r="W180" s="18" t="s">
        <v>460</v>
      </c>
      <c r="X180" s="19" t="s">
        <v>460</v>
      </c>
    </row>
    <row r="181" customFormat="false" ht="14.15" hidden="false" customHeight="false" outlineLevel="0" collapsed="false">
      <c r="A181" s="12" t="s">
        <v>26</v>
      </c>
      <c r="B181" s="12" t="n">
        <v>178</v>
      </c>
      <c r="C181" s="13" t="n">
        <v>0.119525462962963</v>
      </c>
      <c r="D181" s="13" t="n">
        <v>0.119525462962963</v>
      </c>
      <c r="E181" s="15" t="str">
        <f aca="false">CONCATENATE("https://otter.ai/s/eCneHj8bRXeSU--Z2S7hgg?t=",VALUE(C181*24*3600),"s")</f>
        <v>https://otter.ai/s/eCneHj8bRXeSU--Z2S7hgg?t=10327s</v>
      </c>
      <c r="F181" s="16" t="s">
        <v>461</v>
      </c>
      <c r="G181" s="21" t="n">
        <v>0.119537037037037</v>
      </c>
      <c r="H181" s="12" t="s">
        <v>187</v>
      </c>
      <c r="I181" s="18"/>
      <c r="J181" s="18"/>
      <c r="K181" s="18"/>
      <c r="L181" s="18"/>
      <c r="M181" s="18"/>
      <c r="N181" s="18"/>
      <c r="O181" s="18"/>
      <c r="P181" s="18"/>
      <c r="Q181" s="18"/>
      <c r="R181" s="18"/>
      <c r="U181" s="18" t="s">
        <v>50</v>
      </c>
      <c r="V181" s="18" t="s">
        <v>51</v>
      </c>
      <c r="W181" s="18" t="s">
        <v>462</v>
      </c>
      <c r="X181" s="19" t="s">
        <v>462</v>
      </c>
    </row>
    <row r="182" customFormat="false" ht="14.15" hidden="false" customHeight="false" outlineLevel="0" collapsed="false">
      <c r="A182" s="12" t="s">
        <v>26</v>
      </c>
      <c r="B182" s="12" t="n">
        <v>179</v>
      </c>
      <c r="C182" s="13" t="n">
        <v>0.120092592592593</v>
      </c>
      <c r="D182" s="13" t="n">
        <v>0.120092592592593</v>
      </c>
      <c r="E182" s="15" t="str">
        <f aca="false">CONCATENATE("https://otter.ai/s/eCneHj8bRXeSU--Z2S7hgg?t=",VALUE(C182*24*3600),"s")</f>
        <v>https://otter.ai/s/eCneHj8bRXeSU--Z2S7hgg?t=10376s</v>
      </c>
      <c r="F182" s="16" t="s">
        <v>463</v>
      </c>
      <c r="G182" s="21" t="n">
        <v>0.120104166666667</v>
      </c>
      <c r="H182" s="12" t="s">
        <v>187</v>
      </c>
      <c r="I182" s="18"/>
      <c r="J182" s="18"/>
      <c r="K182" s="18"/>
      <c r="L182" s="18"/>
      <c r="M182" s="18"/>
      <c r="N182" s="18"/>
      <c r="O182" s="18"/>
      <c r="P182" s="18"/>
      <c r="Q182" s="18"/>
      <c r="R182" s="18"/>
      <c r="U182" s="18" t="s">
        <v>50</v>
      </c>
      <c r="V182" s="18" t="s">
        <v>51</v>
      </c>
      <c r="W182" s="18" t="s">
        <v>464</v>
      </c>
      <c r="X182" s="19" t="s">
        <v>464</v>
      </c>
    </row>
    <row r="183" customFormat="false" ht="14.15" hidden="false" customHeight="false" outlineLevel="0" collapsed="false">
      <c r="A183" s="12" t="s">
        <v>26</v>
      </c>
      <c r="B183" s="12" t="n">
        <v>180</v>
      </c>
      <c r="C183" s="13" t="n">
        <v>0.121006944444444</v>
      </c>
      <c r="D183" s="13" t="n">
        <v>0.121006944444444</v>
      </c>
      <c r="E183" s="15" t="str">
        <f aca="false">CONCATENATE("https://otter.ai/s/eCneHj8bRXeSU--Z2S7hgg?t=",VALUE(C183*24*3600),"s")</f>
        <v>https://otter.ai/s/eCneHj8bRXeSU--Z2S7hgg?t=10455s</v>
      </c>
      <c r="F183" s="16" t="s">
        <v>465</v>
      </c>
      <c r="G183" s="21" t="n">
        <v>0.121006944444444</v>
      </c>
      <c r="H183" s="12" t="s">
        <v>187</v>
      </c>
      <c r="I183" s="18"/>
      <c r="J183" s="18" t="s">
        <v>120</v>
      </c>
      <c r="K183" s="18" t="s">
        <v>20</v>
      </c>
      <c r="L183" s="18"/>
      <c r="M183" s="18"/>
      <c r="N183" s="18"/>
      <c r="O183" s="18"/>
      <c r="P183" s="18"/>
      <c r="Q183" s="18"/>
      <c r="R183" s="18"/>
      <c r="S183" s="18" t="n">
        <v>1</v>
      </c>
      <c r="U183" s="18" t="s">
        <v>50</v>
      </c>
      <c r="V183" s="18" t="s">
        <v>51</v>
      </c>
      <c r="W183" s="18" t="s">
        <v>466</v>
      </c>
      <c r="X183" s="19" t="s">
        <v>466</v>
      </c>
    </row>
    <row r="184" customFormat="false" ht="14.15" hidden="false" customHeight="false" outlineLevel="0" collapsed="false">
      <c r="A184" s="12" t="s">
        <v>26</v>
      </c>
      <c r="B184" s="12" t="n">
        <v>181</v>
      </c>
      <c r="C184" s="13" t="n">
        <v>0.12150462962963</v>
      </c>
      <c r="D184" s="13" t="n">
        <v>0.12150462962963</v>
      </c>
      <c r="E184" s="15" t="str">
        <f aca="false">CONCATENATE("https://otter.ai/s/eCneHj8bRXeSU--Z2S7hgg?t=",VALUE(C184*24*3600),"s")</f>
        <v>https://otter.ai/s/eCneHj8bRXeSU--Z2S7hgg?t=10498s</v>
      </c>
      <c r="F184" s="16" t="s">
        <v>467</v>
      </c>
      <c r="G184" s="21" t="n">
        <v>0.12150462962963</v>
      </c>
      <c r="H184" s="12" t="s">
        <v>187</v>
      </c>
      <c r="I184" s="18"/>
      <c r="J184" s="18"/>
      <c r="K184" s="18"/>
      <c r="L184" s="18"/>
      <c r="M184" s="18"/>
      <c r="N184" s="18"/>
      <c r="O184" s="18"/>
      <c r="P184" s="18"/>
      <c r="Q184" s="18"/>
      <c r="R184" s="18"/>
      <c r="U184" s="18" t="s">
        <v>50</v>
      </c>
      <c r="V184" s="18" t="s">
        <v>51</v>
      </c>
      <c r="W184" s="18" t="s">
        <v>468</v>
      </c>
      <c r="X184" s="19" t="s">
        <v>468</v>
      </c>
    </row>
    <row r="185" customFormat="false" ht="14.15" hidden="false" customHeight="false" outlineLevel="0" collapsed="false">
      <c r="A185" s="12" t="s">
        <v>26</v>
      </c>
      <c r="B185" s="12" t="n">
        <v>182</v>
      </c>
      <c r="C185" s="13" t="n">
        <v>0.122881944444444</v>
      </c>
      <c r="D185" s="13" t="n">
        <v>0.122881944444444</v>
      </c>
      <c r="E185" s="15" t="str">
        <f aca="false">CONCATENATE("https://otter.ai/s/eCneHj8bRXeSU--Z2S7hgg?t=",VALUE(C185*24*3600),"s")</f>
        <v>https://otter.ai/s/eCneHj8bRXeSU--Z2S7hgg?t=10617s</v>
      </c>
      <c r="F185" s="16" t="s">
        <v>469</v>
      </c>
      <c r="G185" s="21" t="n">
        <v>0.122881944444444</v>
      </c>
      <c r="H185" s="12" t="s">
        <v>187</v>
      </c>
      <c r="I185" s="18"/>
      <c r="J185" s="18"/>
      <c r="K185" s="18"/>
      <c r="L185" s="18"/>
      <c r="M185" s="18"/>
      <c r="N185" s="18"/>
      <c r="O185" s="18"/>
      <c r="P185" s="18"/>
      <c r="Q185" s="18"/>
      <c r="R185" s="18"/>
      <c r="U185" s="18" t="s">
        <v>50</v>
      </c>
      <c r="V185" s="18" t="s">
        <v>51</v>
      </c>
      <c r="W185" s="18" t="s">
        <v>470</v>
      </c>
      <c r="X185" s="19" t="s">
        <v>470</v>
      </c>
    </row>
    <row r="186" customFormat="false" ht="14.15" hidden="false" customHeight="false" outlineLevel="0" collapsed="false">
      <c r="A186" s="12" t="s">
        <v>26</v>
      </c>
      <c r="B186" s="12" t="n">
        <v>183</v>
      </c>
      <c r="C186" s="13" t="n">
        <v>0.124178240740741</v>
      </c>
      <c r="D186" s="13" t="n">
        <v>0.124178240740741</v>
      </c>
      <c r="E186" s="15" t="str">
        <f aca="false">CONCATENATE("https://otter.ai/s/eCneHj8bRXeSU--Z2S7hgg?t=",VALUE(C186*24*3600),"s")</f>
        <v>https://otter.ai/s/eCneHj8bRXeSU--Z2S7hgg?t=10729s</v>
      </c>
      <c r="F186" s="16" t="s">
        <v>471</v>
      </c>
      <c r="G186" s="21" t="n">
        <v>0.124189814814815</v>
      </c>
      <c r="H186" s="12" t="s">
        <v>187</v>
      </c>
      <c r="J186" s="18"/>
      <c r="K186" s="18"/>
      <c r="L186" s="18" t="s">
        <v>472</v>
      </c>
      <c r="M186" s="18"/>
      <c r="N186" s="18"/>
      <c r="O186" s="18"/>
      <c r="P186" s="18"/>
      <c r="Q186" s="18"/>
      <c r="R186" s="18"/>
      <c r="S186" s="18" t="n">
        <v>1</v>
      </c>
      <c r="U186" s="18" t="s">
        <v>50</v>
      </c>
      <c r="V186" s="18" t="s">
        <v>51</v>
      </c>
      <c r="W186" s="18" t="s">
        <v>473</v>
      </c>
      <c r="X186" s="19" t="s">
        <v>473</v>
      </c>
    </row>
    <row r="187" customFormat="false" ht="14.15" hidden="false" customHeight="false" outlineLevel="0" collapsed="false">
      <c r="A187" s="12" t="s">
        <v>26</v>
      </c>
      <c r="B187" s="12" t="n">
        <v>184</v>
      </c>
      <c r="C187" s="13" t="n">
        <v>0.124756944444444</v>
      </c>
      <c r="D187" s="13" t="n">
        <v>0.124756944444444</v>
      </c>
      <c r="E187" s="15" t="str">
        <f aca="false">CONCATENATE("https://otter.ai/s/eCneHj8bRXeSU--Z2S7hgg?t=",VALUE(C187*24*3600),"s")</f>
        <v>https://otter.ai/s/eCneHj8bRXeSU--Z2S7hgg?t=10779s</v>
      </c>
      <c r="F187" s="16" t="s">
        <v>474</v>
      </c>
      <c r="G187" s="21" t="n">
        <v>0.124756944444444</v>
      </c>
      <c r="H187" s="12" t="s">
        <v>187</v>
      </c>
      <c r="I187" s="18"/>
      <c r="J187" s="18"/>
      <c r="K187" s="18"/>
      <c r="L187" s="18"/>
      <c r="M187" s="18"/>
      <c r="N187" s="18"/>
      <c r="O187" s="18"/>
      <c r="P187" s="18"/>
      <c r="Q187" s="18"/>
      <c r="R187" s="18"/>
      <c r="U187" s="18" t="s">
        <v>50</v>
      </c>
      <c r="V187" s="18" t="s">
        <v>51</v>
      </c>
      <c r="W187" s="18" t="s">
        <v>475</v>
      </c>
      <c r="X187" s="19" t="s">
        <v>475</v>
      </c>
    </row>
    <row r="188" customFormat="false" ht="14.15" hidden="false" customHeight="false" outlineLevel="0" collapsed="false">
      <c r="A188" s="12" t="s">
        <v>26</v>
      </c>
      <c r="B188" s="12" t="n">
        <v>185</v>
      </c>
      <c r="C188" s="13" t="n">
        <v>0.126134259259259</v>
      </c>
      <c r="D188" s="13" t="n">
        <v>0.126134259259259</v>
      </c>
      <c r="E188" s="15" t="str">
        <f aca="false">CONCATENATE("https://otter.ai/s/eCneHj8bRXeSU--Z2S7hgg?t=",VALUE(C188*24*3600),"s")</f>
        <v>https://otter.ai/s/eCneHj8bRXeSU--Z2S7hgg?t=10898s</v>
      </c>
      <c r="F188" s="16" t="s">
        <v>476</v>
      </c>
      <c r="G188" s="21" t="n">
        <v>0.126122685185185</v>
      </c>
      <c r="H188" s="12" t="s">
        <v>187</v>
      </c>
      <c r="I188" s="18"/>
      <c r="J188" s="18"/>
      <c r="K188" s="18"/>
      <c r="L188" s="18"/>
      <c r="M188" s="18"/>
      <c r="N188" s="18"/>
      <c r="O188" s="18"/>
      <c r="P188" s="18"/>
      <c r="Q188" s="18"/>
      <c r="R188" s="18"/>
      <c r="T188" s="18" t="s">
        <v>477</v>
      </c>
      <c r="U188" s="18" t="s">
        <v>50</v>
      </c>
      <c r="V188" s="18" t="s">
        <v>51</v>
      </c>
      <c r="W188" s="18" t="s">
        <v>478</v>
      </c>
      <c r="X188" s="19" t="s">
        <v>478</v>
      </c>
    </row>
    <row r="189" customFormat="false" ht="14.15" hidden="false" customHeight="false" outlineLevel="0" collapsed="false">
      <c r="A189" s="12" t="s">
        <v>26</v>
      </c>
      <c r="B189" s="12" t="n">
        <v>186</v>
      </c>
      <c r="C189" s="13" t="n">
        <v>0.126643518518519</v>
      </c>
      <c r="D189" s="13" t="n">
        <v>0.126643518518519</v>
      </c>
      <c r="E189" s="15" t="str">
        <f aca="false">CONCATENATE("https://otter.ai/s/eCneHj8bRXeSU--Z2S7hgg?t=",VALUE(C189*24*3600),"s")</f>
        <v>https://otter.ai/s/eCneHj8bRXeSU--Z2S7hgg?t=10942s</v>
      </c>
      <c r="F189" s="16" t="s">
        <v>479</v>
      </c>
      <c r="G189" s="21" t="n">
        <v>0.126643518518519</v>
      </c>
      <c r="H189" s="12" t="s">
        <v>187</v>
      </c>
      <c r="I189" s="18"/>
      <c r="J189" s="18"/>
      <c r="K189" s="18" t="s">
        <v>20</v>
      </c>
      <c r="L189" s="18"/>
      <c r="M189" s="18"/>
      <c r="N189" s="18"/>
      <c r="O189" s="18"/>
      <c r="P189" s="18"/>
      <c r="Q189" s="18"/>
      <c r="R189" s="18"/>
      <c r="S189" s="18" t="n">
        <v>1</v>
      </c>
      <c r="U189" s="18" t="s">
        <v>50</v>
      </c>
      <c r="V189" s="18" t="s">
        <v>51</v>
      </c>
      <c r="W189" s="18" t="s">
        <v>480</v>
      </c>
      <c r="X189" s="19" t="s">
        <v>480</v>
      </c>
    </row>
    <row r="190" customFormat="false" ht="14.15" hidden="false" customHeight="false" outlineLevel="0" collapsed="false">
      <c r="A190" s="12" t="s">
        <v>26</v>
      </c>
      <c r="B190" s="12" t="n">
        <v>187</v>
      </c>
      <c r="C190" s="13" t="n">
        <v>0.127546296296296</v>
      </c>
      <c r="D190" s="13" t="n">
        <v>0.127546296296296</v>
      </c>
      <c r="E190" s="15" t="str">
        <f aca="false">CONCATENATE("https://otter.ai/s/eCneHj8bRXeSU--Z2S7hgg?t=",VALUE(C190*24*3600),"s")</f>
        <v>https://otter.ai/s/eCneHj8bRXeSU--Z2S7hgg?t=11020s</v>
      </c>
      <c r="F190" s="16" t="s">
        <v>481</v>
      </c>
      <c r="G190" s="21" t="n">
        <v>0.12755787037037</v>
      </c>
      <c r="H190" s="12" t="s">
        <v>187</v>
      </c>
      <c r="I190" s="18"/>
      <c r="J190" s="18"/>
      <c r="K190" s="18"/>
      <c r="L190" s="18"/>
      <c r="M190" s="18"/>
      <c r="N190" s="18"/>
      <c r="O190" s="18"/>
      <c r="P190" s="18"/>
      <c r="Q190" s="18"/>
      <c r="R190" s="18"/>
      <c r="T190" s="18" t="s">
        <v>477</v>
      </c>
      <c r="U190" s="18" t="s">
        <v>50</v>
      </c>
      <c r="V190" s="18" t="s">
        <v>51</v>
      </c>
      <c r="W190" s="18" t="s">
        <v>482</v>
      </c>
      <c r="X190" s="19" t="s">
        <v>482</v>
      </c>
    </row>
    <row r="191" customFormat="false" ht="14.15" hidden="false" customHeight="false" outlineLevel="0" collapsed="false">
      <c r="A191" s="12" t="s">
        <v>26</v>
      </c>
      <c r="B191" s="12" t="n">
        <v>188</v>
      </c>
      <c r="C191" s="13" t="n">
        <v>0.128032407407407</v>
      </c>
      <c r="D191" s="13" t="n">
        <v>0.128032407407407</v>
      </c>
      <c r="E191" s="15" t="str">
        <f aca="false">CONCATENATE("https://otter.ai/s/eCneHj8bRXeSU--Z2S7hgg?t=",VALUE(C191*24*3600),"s")</f>
        <v>https://otter.ai/s/eCneHj8bRXeSU--Z2S7hgg?t=11062s</v>
      </c>
      <c r="F191" s="16" t="s">
        <v>483</v>
      </c>
      <c r="G191" s="21" t="n">
        <v>0.128032407407407</v>
      </c>
      <c r="H191" s="12"/>
      <c r="J191" s="18"/>
      <c r="K191" s="18" t="s">
        <v>20</v>
      </c>
      <c r="L191" s="18"/>
      <c r="M191" s="18"/>
      <c r="N191" s="18"/>
      <c r="O191" s="18" t="n">
        <v>4</v>
      </c>
      <c r="P191" s="18"/>
      <c r="Q191" s="18"/>
      <c r="R191" s="18"/>
      <c r="S191" s="18" t="n">
        <v>1</v>
      </c>
      <c r="U191" s="18" t="s">
        <v>50</v>
      </c>
      <c r="V191" s="18" t="s">
        <v>378</v>
      </c>
      <c r="W191" s="18" t="s">
        <v>484</v>
      </c>
      <c r="X191" s="19" t="s">
        <v>484</v>
      </c>
    </row>
    <row r="192" customFormat="false" ht="14.15" hidden="false" customHeight="false" outlineLevel="0" collapsed="false">
      <c r="A192" s="12" t="s">
        <v>26</v>
      </c>
      <c r="B192" s="12" t="n">
        <v>189</v>
      </c>
      <c r="C192" s="13" t="n">
        <v>0.128831018518519</v>
      </c>
      <c r="D192" s="13" t="n">
        <v>0.128831018518519</v>
      </c>
      <c r="E192" s="15" t="str">
        <f aca="false">CONCATENATE("https://otter.ai/s/eCneHj8bRXeSU--Z2S7hgg?t=",VALUE(C192*24*3600),"s")</f>
        <v>https://otter.ai/s/eCneHj8bRXeSU--Z2S7hgg?t=11131s</v>
      </c>
      <c r="F192" s="16" t="s">
        <v>485</v>
      </c>
      <c r="G192" s="21" t="n">
        <v>0.128831018518519</v>
      </c>
      <c r="H192" s="12" t="s">
        <v>187</v>
      </c>
      <c r="J192" s="18"/>
      <c r="K192" s="18"/>
      <c r="L192" s="18"/>
      <c r="M192" s="18"/>
      <c r="N192" s="18"/>
      <c r="O192" s="18"/>
      <c r="P192" s="18"/>
      <c r="Q192" s="18"/>
      <c r="R192" s="18"/>
      <c r="U192" s="18" t="s">
        <v>50</v>
      </c>
      <c r="V192" s="18" t="s">
        <v>51</v>
      </c>
      <c r="W192" s="18" t="s">
        <v>486</v>
      </c>
      <c r="X192" s="19" t="s">
        <v>486</v>
      </c>
    </row>
    <row r="193" customFormat="false" ht="14.15" hidden="false" customHeight="false" outlineLevel="0" collapsed="false">
      <c r="A193" s="12" t="s">
        <v>26</v>
      </c>
      <c r="B193" s="12" t="n">
        <v>190</v>
      </c>
      <c r="C193" s="13" t="n">
        <v>0.129224537037037</v>
      </c>
      <c r="D193" s="13" t="n">
        <v>0.129224537037037</v>
      </c>
      <c r="E193" s="15" t="str">
        <f aca="false">CONCATENATE("https://otter.ai/s/eCneHj8bRXeSU--Z2S7hgg?t=",VALUE(C193*24*3600),"s")</f>
        <v>https://otter.ai/s/eCneHj8bRXeSU--Z2S7hgg?t=11165s</v>
      </c>
      <c r="F193" s="16" t="s">
        <v>487</v>
      </c>
      <c r="G193" s="21" t="n">
        <v>0.129212962962963</v>
      </c>
      <c r="H193" s="12" t="s">
        <v>187</v>
      </c>
      <c r="J193" s="18"/>
      <c r="K193" s="18"/>
      <c r="L193" s="18"/>
      <c r="M193" s="18"/>
      <c r="N193" s="18"/>
      <c r="O193" s="18"/>
      <c r="P193" s="18"/>
      <c r="Q193" s="18" t="n">
        <v>30305</v>
      </c>
      <c r="R193" s="18"/>
      <c r="U193" s="18" t="s">
        <v>50</v>
      </c>
      <c r="V193" s="18" t="s">
        <v>51</v>
      </c>
      <c r="W193" s="18" t="s">
        <v>488</v>
      </c>
      <c r="X193" s="19" t="s">
        <v>488</v>
      </c>
    </row>
    <row r="194" customFormat="false" ht="14.15" hidden="false" customHeight="false" outlineLevel="0" collapsed="false">
      <c r="A194" s="12" t="s">
        <v>26</v>
      </c>
      <c r="B194" s="12" t="n">
        <v>191</v>
      </c>
      <c r="C194" s="13" t="n">
        <v>0.129965277777778</v>
      </c>
      <c r="D194" s="13" t="n">
        <v>0.129965277777778</v>
      </c>
      <c r="E194" s="15" t="str">
        <f aca="false">CONCATENATE("https://otter.ai/s/eCneHj8bRXeSU--Z2S7hgg?t=",VALUE(C194*24*3600),"s")</f>
        <v>https://otter.ai/s/eCneHj8bRXeSU--Z2S7hgg?t=11229s</v>
      </c>
      <c r="F194" s="16" t="s">
        <v>489</v>
      </c>
      <c r="G194" s="21" t="n">
        <v>0.129965277777778</v>
      </c>
      <c r="H194" s="12" t="s">
        <v>187</v>
      </c>
      <c r="I194" s="18"/>
      <c r="J194" s="18"/>
      <c r="K194" s="18"/>
      <c r="L194" s="18"/>
      <c r="M194" s="18"/>
      <c r="N194" s="18"/>
      <c r="O194" s="18"/>
      <c r="P194" s="18"/>
      <c r="Q194" s="18"/>
      <c r="R194" s="18"/>
      <c r="U194" s="18" t="s">
        <v>50</v>
      </c>
      <c r="V194" s="18" t="s">
        <v>51</v>
      </c>
      <c r="W194" s="18" t="s">
        <v>490</v>
      </c>
      <c r="X194" s="19" t="s">
        <v>490</v>
      </c>
    </row>
    <row r="195" customFormat="false" ht="14.15" hidden="false" customHeight="false" outlineLevel="0" collapsed="false">
      <c r="A195" s="12" t="s">
        <v>26</v>
      </c>
      <c r="B195" s="12" t="n">
        <v>192</v>
      </c>
      <c r="C195" s="13" t="n">
        <v>0.130532407407407</v>
      </c>
      <c r="D195" s="13" t="n">
        <v>0.130532407407407</v>
      </c>
      <c r="E195" s="15" t="str">
        <f aca="false">CONCATENATE("https://otter.ai/s/eCneHj8bRXeSU--Z2S7hgg?t=",VALUE(C195*24*3600),"s")</f>
        <v>https://otter.ai/s/eCneHj8bRXeSU--Z2S7hgg?t=11278s</v>
      </c>
      <c r="F195" s="16" t="s">
        <v>491</v>
      </c>
      <c r="G195" s="21" t="n">
        <v>0.130543981481482</v>
      </c>
      <c r="H195" s="12" t="s">
        <v>187</v>
      </c>
      <c r="I195" s="18"/>
      <c r="J195" s="18"/>
      <c r="K195" s="18"/>
      <c r="L195" s="18"/>
      <c r="M195" s="18"/>
      <c r="N195" s="18"/>
      <c r="O195" s="18"/>
      <c r="P195" s="18"/>
      <c r="Q195" s="18"/>
      <c r="R195" s="18"/>
      <c r="U195" s="18" t="s">
        <v>347</v>
      </c>
      <c r="V195" s="18" t="s">
        <v>31</v>
      </c>
      <c r="W195" s="18" t="s">
        <v>492</v>
      </c>
      <c r="X195" s="19" t="s">
        <v>492</v>
      </c>
    </row>
    <row r="196" customFormat="false" ht="14.15" hidden="false" customHeight="false" outlineLevel="0" collapsed="false">
      <c r="A196" s="12" t="s">
        <v>26</v>
      </c>
      <c r="B196" s="12" t="n">
        <v>193</v>
      </c>
      <c r="C196" s="13" t="n">
        <v>0.131909722222222</v>
      </c>
      <c r="D196" s="13" t="n">
        <v>0.131909722222222</v>
      </c>
      <c r="E196" s="15" t="str">
        <f aca="false">CONCATENATE("https://otter.ai/s/eCneHj8bRXeSU--Z2S7hgg?t=",VALUE(C196*24*3600),"s")</f>
        <v>https://otter.ai/s/eCneHj8bRXeSU--Z2S7hgg?t=11397s</v>
      </c>
      <c r="F196" s="16" t="s">
        <v>493</v>
      </c>
      <c r="G196" s="21" t="n">
        <v>0.131909722222222</v>
      </c>
      <c r="H196" s="12" t="s">
        <v>187</v>
      </c>
      <c r="I196" s="18"/>
      <c r="J196" s="18"/>
      <c r="K196" s="18"/>
      <c r="L196" s="18"/>
      <c r="M196" s="18"/>
      <c r="N196" s="18"/>
      <c r="O196" s="18"/>
      <c r="P196" s="18"/>
      <c r="Q196" s="18"/>
      <c r="R196" s="18"/>
      <c r="U196" s="18" t="s">
        <v>50</v>
      </c>
      <c r="V196" s="18" t="s">
        <v>51</v>
      </c>
      <c r="W196" s="18" t="s">
        <v>494</v>
      </c>
      <c r="X196" s="19" t="s">
        <v>494</v>
      </c>
    </row>
    <row r="197" customFormat="false" ht="14.15" hidden="false" customHeight="false" outlineLevel="0" collapsed="false">
      <c r="A197" s="12" t="s">
        <v>26</v>
      </c>
      <c r="B197" s="12" t="n">
        <v>194</v>
      </c>
      <c r="C197" s="13" t="n">
        <v>0.1325</v>
      </c>
      <c r="D197" s="13" t="n">
        <v>0.1325</v>
      </c>
      <c r="E197" s="15" t="str">
        <f aca="false">CONCATENATE("https://otter.ai/s/eCneHj8bRXeSU--Z2S7hgg?t=",VALUE(C197*24*3600),"s")</f>
        <v>https://otter.ai/s/eCneHj8bRXeSU--Z2S7hgg?t=11448s</v>
      </c>
      <c r="F197" s="16" t="s">
        <v>495</v>
      </c>
      <c r="G197" s="21" t="n">
        <v>0.1325</v>
      </c>
      <c r="H197" s="12" t="s">
        <v>187</v>
      </c>
      <c r="I197" s="18"/>
      <c r="J197" s="18"/>
      <c r="K197" s="18"/>
      <c r="L197" s="18"/>
      <c r="M197" s="18"/>
      <c r="N197" s="18"/>
      <c r="O197" s="18"/>
      <c r="P197" s="18"/>
      <c r="Q197" s="18"/>
      <c r="R197" s="18"/>
      <c r="U197" s="18" t="s">
        <v>347</v>
      </c>
      <c r="V197" s="18" t="s">
        <v>31</v>
      </c>
      <c r="W197" s="18" t="s">
        <v>496</v>
      </c>
      <c r="X197" s="19" t="s">
        <v>496</v>
      </c>
    </row>
    <row r="198" customFormat="false" ht="14.15" hidden="false" customHeight="false" outlineLevel="0" collapsed="false">
      <c r="A198" s="12" t="s">
        <v>26</v>
      </c>
      <c r="B198" s="12" t="n">
        <v>195</v>
      </c>
      <c r="C198" s="13" t="n">
        <v>0.133483796296296</v>
      </c>
      <c r="D198" s="13" t="n">
        <v>0.133483796296296</v>
      </c>
      <c r="E198" s="15" t="str">
        <f aca="false">CONCATENATE("https://otter.ai/s/eCneHj8bRXeSU--Z2S7hgg?t=",VALUE(C198*24*3600),"s")</f>
        <v>https://otter.ai/s/eCneHj8bRXeSU--Z2S7hgg?t=11533s</v>
      </c>
      <c r="F198" s="16" t="s">
        <v>497</v>
      </c>
      <c r="G198" s="21" t="n">
        <v>0.133483796296296</v>
      </c>
      <c r="H198" s="12" t="s">
        <v>187</v>
      </c>
      <c r="J198" s="18"/>
      <c r="K198" s="18" t="s">
        <v>20</v>
      </c>
      <c r="L198" s="18" t="s">
        <v>112</v>
      </c>
      <c r="M198" s="18"/>
      <c r="N198" s="18"/>
      <c r="O198" s="18"/>
      <c r="P198" s="18"/>
      <c r="Q198" s="18"/>
      <c r="R198" s="18"/>
      <c r="S198" s="18" t="n">
        <v>1</v>
      </c>
      <c r="U198" s="18" t="s">
        <v>50</v>
      </c>
      <c r="V198" s="18" t="s">
        <v>51</v>
      </c>
      <c r="W198" s="18" t="s">
        <v>498</v>
      </c>
      <c r="X198" s="19" t="s">
        <v>498</v>
      </c>
    </row>
    <row r="199" customFormat="false" ht="14.15" hidden="false" customHeight="false" outlineLevel="0" collapsed="false">
      <c r="A199" s="12" t="s">
        <v>26</v>
      </c>
      <c r="B199" s="12" t="n">
        <v>196</v>
      </c>
      <c r="C199" s="13" t="n">
        <v>0.134340277777778</v>
      </c>
      <c r="D199" s="13" t="n">
        <v>0.134340277777778</v>
      </c>
      <c r="E199" s="15" t="str">
        <f aca="false">CONCATENATE("https://otter.ai/s/eCneHj8bRXeSU--Z2S7hgg?t=",VALUE(C199*24*3600),"s")</f>
        <v>https://otter.ai/s/eCneHj8bRXeSU--Z2S7hgg?t=11607s</v>
      </c>
      <c r="F199" s="16" t="s">
        <v>499</v>
      </c>
      <c r="G199" s="21" t="n">
        <v>0.134340277777778</v>
      </c>
      <c r="H199" s="12" t="s">
        <v>187</v>
      </c>
      <c r="J199" s="18"/>
      <c r="K199" s="18"/>
      <c r="L199" s="18"/>
      <c r="M199" s="18" t="n">
        <v>9</v>
      </c>
      <c r="N199" s="18"/>
      <c r="O199" s="18"/>
      <c r="P199" s="18"/>
      <c r="Q199" s="18"/>
      <c r="R199" s="18"/>
      <c r="S199" s="18" t="n">
        <v>1</v>
      </c>
      <c r="U199" s="18" t="s">
        <v>50</v>
      </c>
      <c r="V199" s="18" t="s">
        <v>51</v>
      </c>
      <c r="W199" s="18" t="s">
        <v>500</v>
      </c>
      <c r="X199" s="19" t="s">
        <v>500</v>
      </c>
    </row>
    <row r="200" customFormat="false" ht="14.15" hidden="false" customHeight="false" outlineLevel="0" collapsed="false">
      <c r="A200" s="12" t="s">
        <v>26</v>
      </c>
      <c r="B200" s="12" t="n">
        <v>197</v>
      </c>
      <c r="C200" s="13" t="n">
        <v>0.134768518518519</v>
      </c>
      <c r="D200" s="13" t="n">
        <v>0.134768518518519</v>
      </c>
      <c r="E200" s="15" t="str">
        <f aca="false">CONCATENATE("https://otter.ai/s/eCneHj8bRXeSU--Z2S7hgg?t=",VALUE(C200*24*3600),"s")</f>
        <v>https://otter.ai/s/eCneHj8bRXeSU--Z2S7hgg?t=11644s</v>
      </c>
      <c r="F200" s="16" t="s">
        <v>501</v>
      </c>
      <c r="G200" s="21" t="n">
        <v>0.134780092592593</v>
      </c>
      <c r="H200" s="12" t="s">
        <v>187</v>
      </c>
      <c r="I200" s="18"/>
      <c r="J200" s="18"/>
      <c r="K200" s="18"/>
      <c r="L200" s="18"/>
      <c r="M200" s="18"/>
      <c r="N200" s="18"/>
      <c r="O200" s="18"/>
      <c r="P200" s="18"/>
      <c r="Q200" s="18"/>
      <c r="R200" s="18"/>
      <c r="U200" s="18" t="s">
        <v>50</v>
      </c>
      <c r="V200" s="18" t="s">
        <v>51</v>
      </c>
      <c r="W200" s="18" t="s">
        <v>502</v>
      </c>
      <c r="X200" s="19" t="s">
        <v>502</v>
      </c>
    </row>
    <row r="201" customFormat="false" ht="14.15" hidden="false" customHeight="false" outlineLevel="0" collapsed="false">
      <c r="A201" s="12" t="s">
        <v>26</v>
      </c>
      <c r="B201" s="12" t="n">
        <v>198</v>
      </c>
      <c r="C201" s="13" t="n">
        <v>0.135601851851852</v>
      </c>
      <c r="D201" s="13" t="n">
        <v>0.135601851851852</v>
      </c>
      <c r="E201" s="15" t="str">
        <f aca="false">CONCATENATE("https://otter.ai/s/eCneHj8bRXeSU--Z2S7hgg?t=",VALUE(C201*24*3600),"s")</f>
        <v>https://otter.ai/s/eCneHj8bRXeSU--Z2S7hgg?t=11716s</v>
      </c>
      <c r="F201" s="16" t="s">
        <v>503</v>
      </c>
      <c r="G201" s="21" t="n">
        <v>0.135601851851852</v>
      </c>
      <c r="H201" s="12" t="s">
        <v>187</v>
      </c>
      <c r="I201" s="18"/>
      <c r="J201" s="18"/>
      <c r="K201" s="18"/>
      <c r="L201" s="18" t="s">
        <v>504</v>
      </c>
      <c r="M201" s="18"/>
      <c r="N201" s="18"/>
      <c r="O201" s="18"/>
      <c r="P201" s="18"/>
      <c r="Q201" s="18"/>
      <c r="R201" s="18" t="s">
        <v>505</v>
      </c>
      <c r="S201" s="18" t="n">
        <v>1</v>
      </c>
      <c r="U201" s="18" t="s">
        <v>50</v>
      </c>
      <c r="V201" s="18" t="s">
        <v>51</v>
      </c>
      <c r="W201" s="18" t="s">
        <v>506</v>
      </c>
      <c r="X201" s="19" t="s">
        <v>506</v>
      </c>
    </row>
    <row r="202" customFormat="false" ht="14.15" hidden="false" customHeight="false" outlineLevel="0" collapsed="false">
      <c r="A202" s="12" t="s">
        <v>26</v>
      </c>
      <c r="B202" s="12" t="n">
        <v>199</v>
      </c>
      <c r="C202" s="13" t="n">
        <v>0.135856481481481</v>
      </c>
      <c r="D202" s="13" t="n">
        <v>0.135856481481481</v>
      </c>
      <c r="E202" s="15" t="str">
        <f aca="false">CONCATENATE("https://otter.ai/s/eCneHj8bRXeSU--Z2S7hgg?t=",VALUE(C202*24*3600),"s")</f>
        <v>https://otter.ai/s/eCneHj8bRXeSU--Z2S7hgg?t=11738s</v>
      </c>
      <c r="F202" s="16" t="s">
        <v>507</v>
      </c>
      <c r="G202" s="21" t="n">
        <v>0.135856481481481</v>
      </c>
      <c r="H202" s="12" t="s">
        <v>187</v>
      </c>
      <c r="I202" s="18"/>
      <c r="J202" s="18"/>
      <c r="L202" s="18"/>
      <c r="M202" s="18"/>
      <c r="N202" s="18"/>
      <c r="O202" s="18"/>
      <c r="P202" s="18"/>
      <c r="Q202" s="18"/>
      <c r="R202" s="18"/>
      <c r="T202" s="18" t="s">
        <v>508</v>
      </c>
      <c r="U202" s="18" t="s">
        <v>50</v>
      </c>
      <c r="V202" s="18" t="s">
        <v>51</v>
      </c>
      <c r="W202" s="18" t="s">
        <v>509</v>
      </c>
      <c r="X202" s="19" t="s">
        <v>509</v>
      </c>
    </row>
    <row r="203" customFormat="false" ht="14.15" hidden="false" customHeight="false" outlineLevel="0" collapsed="false">
      <c r="A203" s="12" t="s">
        <v>26</v>
      </c>
      <c r="B203" s="12" t="n">
        <v>200</v>
      </c>
      <c r="C203" s="13" t="n">
        <v>0.136759259259259</v>
      </c>
      <c r="D203" s="13" t="n">
        <v>0.136759259259259</v>
      </c>
      <c r="E203" s="15" t="str">
        <f aca="false">CONCATENATE("https://otter.ai/s/eCneHj8bRXeSU--Z2S7hgg?t=",VALUE(C203*24*3600),"s")</f>
        <v>https://otter.ai/s/eCneHj8bRXeSU--Z2S7hgg?t=11816s</v>
      </c>
      <c r="F203" s="16" t="s">
        <v>510</v>
      </c>
      <c r="G203" s="21" t="n">
        <v>0.136770833333333</v>
      </c>
      <c r="H203" s="12" t="s">
        <v>187</v>
      </c>
      <c r="I203" s="18"/>
      <c r="J203" s="18"/>
      <c r="K203" s="18"/>
      <c r="L203" s="18"/>
      <c r="M203" s="18"/>
      <c r="N203" s="18"/>
      <c r="O203" s="18"/>
      <c r="P203" s="18"/>
      <c r="Q203" s="18"/>
      <c r="R203" s="18"/>
      <c r="U203" s="18" t="s">
        <v>50</v>
      </c>
      <c r="V203" s="18" t="s">
        <v>51</v>
      </c>
      <c r="W203" s="18" t="s">
        <v>511</v>
      </c>
      <c r="X203" s="19" t="s">
        <v>511</v>
      </c>
    </row>
    <row r="204" customFormat="false" ht="14.15" hidden="false" customHeight="false" outlineLevel="0" collapsed="false">
      <c r="A204" s="12" t="s">
        <v>26</v>
      </c>
      <c r="B204" s="12" t="n">
        <v>201</v>
      </c>
      <c r="C204" s="13" t="n">
        <v>0.138125</v>
      </c>
      <c r="D204" s="13" t="n">
        <v>0.138125</v>
      </c>
      <c r="E204" s="15" t="str">
        <f aca="false">CONCATENATE("https://otter.ai/s/eCneHj8bRXeSU--Z2S7hgg?t=",VALUE(C204*24*3600),"s")</f>
        <v>https://otter.ai/s/eCneHj8bRXeSU--Z2S7hgg?t=11934s</v>
      </c>
      <c r="F204" s="16" t="s">
        <v>512</v>
      </c>
      <c r="G204" s="21" t="n">
        <v>0.138148148148148</v>
      </c>
      <c r="H204" s="12" t="s">
        <v>187</v>
      </c>
      <c r="I204" s="18"/>
      <c r="J204" s="18"/>
      <c r="K204" s="18"/>
      <c r="L204" s="18"/>
      <c r="M204" s="18"/>
      <c r="N204" s="18"/>
      <c r="O204" s="18"/>
      <c r="P204" s="18"/>
      <c r="Q204" s="18"/>
      <c r="R204" s="18"/>
      <c r="S204" s="18" t="n">
        <v>1</v>
      </c>
      <c r="U204" s="18" t="s">
        <v>50</v>
      </c>
      <c r="V204" s="18" t="s">
        <v>51</v>
      </c>
      <c r="W204" s="18" t="s">
        <v>513</v>
      </c>
      <c r="X204" s="19" t="s">
        <v>513</v>
      </c>
    </row>
    <row r="205" customFormat="false" ht="14.15" hidden="false" customHeight="false" outlineLevel="0" collapsed="false">
      <c r="A205" s="12" t="s">
        <v>26</v>
      </c>
      <c r="B205" s="12" t="n">
        <v>202</v>
      </c>
      <c r="C205" s="13" t="n">
        <v>0.1390625</v>
      </c>
      <c r="D205" s="13" t="n">
        <v>0.1390625</v>
      </c>
      <c r="E205" s="15" t="str">
        <f aca="false">CONCATENATE("https://otter.ai/s/eCneHj8bRXeSU--Z2S7hgg?t=",VALUE(C205*24*3600),"s")</f>
        <v>https://otter.ai/s/eCneHj8bRXeSU--Z2S7hgg?t=12015s</v>
      </c>
      <c r="F205" s="16" t="s">
        <v>514</v>
      </c>
      <c r="G205" s="21" t="n">
        <v>0.1390625</v>
      </c>
      <c r="H205" s="12" t="s">
        <v>187</v>
      </c>
      <c r="I205" s="18"/>
      <c r="J205" s="18"/>
      <c r="K205" s="18" t="s">
        <v>20</v>
      </c>
      <c r="L205" s="18" t="s">
        <v>515</v>
      </c>
      <c r="M205" s="18"/>
      <c r="N205" s="18"/>
      <c r="O205" s="18"/>
      <c r="P205" s="18"/>
      <c r="Q205" s="18"/>
      <c r="R205" s="18"/>
      <c r="S205" s="18" t="n">
        <v>1</v>
      </c>
      <c r="U205" s="18" t="s">
        <v>50</v>
      </c>
      <c r="V205" s="18" t="s">
        <v>51</v>
      </c>
      <c r="W205" s="18" t="s">
        <v>516</v>
      </c>
      <c r="X205" s="19" t="s">
        <v>516</v>
      </c>
    </row>
    <row r="206" customFormat="false" ht="14.15" hidden="false" customHeight="false" outlineLevel="0" collapsed="false">
      <c r="A206" s="12" t="s">
        <v>26</v>
      </c>
      <c r="B206" s="12" t="n">
        <v>203</v>
      </c>
      <c r="C206" s="13" t="n">
        <v>0.140532407407407</v>
      </c>
      <c r="D206" s="13" t="n">
        <v>0.140532407407407</v>
      </c>
      <c r="E206" s="15" t="str">
        <f aca="false">CONCATENATE("https://otter.ai/s/eCneHj8bRXeSU--Z2S7hgg?t=",VALUE(C206*24*3600),"s")</f>
        <v>https://otter.ai/s/eCneHj8bRXeSU--Z2S7hgg?t=12142s</v>
      </c>
      <c r="F206" s="16" t="s">
        <v>517</v>
      </c>
      <c r="G206" s="21" t="n">
        <v>0.140520833333333</v>
      </c>
      <c r="H206" s="12" t="s">
        <v>187</v>
      </c>
      <c r="I206" s="18"/>
      <c r="J206" s="18"/>
      <c r="K206" s="18"/>
      <c r="L206" s="18"/>
      <c r="M206" s="18"/>
      <c r="N206" s="18"/>
      <c r="O206" s="18"/>
      <c r="P206" s="18"/>
      <c r="Q206" s="18"/>
      <c r="R206" s="18"/>
      <c r="U206" s="18"/>
      <c r="V206" s="19"/>
      <c r="W206" s="18" t="s">
        <v>518</v>
      </c>
      <c r="X206" s="19" t="s">
        <v>519</v>
      </c>
    </row>
    <row r="207" customFormat="false" ht="14.15" hidden="false" customHeight="false" outlineLevel="0" collapsed="false">
      <c r="A207" s="12" t="s">
        <v>26</v>
      </c>
      <c r="B207" s="12" t="n">
        <v>204</v>
      </c>
      <c r="C207" s="13" t="n">
        <v>0.14056712962963</v>
      </c>
      <c r="D207" s="13" t="n">
        <v>0.14056712962963</v>
      </c>
      <c r="E207" s="15" t="str">
        <f aca="false">CONCATENATE("https://otter.ai/s/eCneHj8bRXeSU--Z2S7hgg?t=",VALUE(C207*24*3600),"s")</f>
        <v>https://otter.ai/s/eCneHj8bRXeSU--Z2S7hgg?t=12145s</v>
      </c>
      <c r="F207" s="16" t="s">
        <v>520</v>
      </c>
      <c r="G207" s="21" t="n">
        <v>0.14056712962963</v>
      </c>
      <c r="H207" s="12" t="s">
        <v>187</v>
      </c>
      <c r="I207" s="18"/>
      <c r="J207" s="18"/>
      <c r="K207" s="18"/>
      <c r="L207" s="18"/>
      <c r="M207" s="18"/>
      <c r="N207" s="18"/>
      <c r="O207" s="18"/>
      <c r="P207" s="18"/>
      <c r="Q207" s="18"/>
      <c r="R207" s="18"/>
      <c r="U207" s="18" t="s">
        <v>50</v>
      </c>
      <c r="V207" s="18" t="s">
        <v>51</v>
      </c>
      <c r="W207" s="18" t="s">
        <v>521</v>
      </c>
      <c r="X207" s="19" t="s">
        <v>521</v>
      </c>
    </row>
    <row r="208" customFormat="false" ht="14.15" hidden="false" customHeight="false" outlineLevel="0" collapsed="false">
      <c r="A208" s="12" t="s">
        <v>26</v>
      </c>
      <c r="B208" s="12" t="n">
        <v>205</v>
      </c>
      <c r="C208" s="13" t="n">
        <v>0.141157407407407</v>
      </c>
      <c r="D208" s="13" t="n">
        <v>0.141157407407407</v>
      </c>
      <c r="E208" s="15" t="str">
        <f aca="false">CONCATENATE("https://otter.ai/s/eCneHj8bRXeSU--Z2S7hgg?t=",VALUE(C208*24*3600),"s")</f>
        <v>https://otter.ai/s/eCneHj8bRXeSU--Z2S7hgg?t=12196s</v>
      </c>
      <c r="F208" s="16" t="s">
        <v>522</v>
      </c>
      <c r="G208" s="21" t="n">
        <v>0.141157407407407</v>
      </c>
      <c r="H208" s="12" t="s">
        <v>187</v>
      </c>
      <c r="I208" s="18"/>
      <c r="J208" s="18"/>
      <c r="K208" s="18"/>
      <c r="L208" s="18"/>
      <c r="M208" s="18"/>
      <c r="N208" s="18"/>
      <c r="O208" s="18"/>
      <c r="P208" s="18"/>
      <c r="Q208" s="18"/>
      <c r="R208" s="18"/>
      <c r="U208" s="18" t="s">
        <v>50</v>
      </c>
      <c r="V208" s="18" t="s">
        <v>51</v>
      </c>
      <c r="W208" s="18" t="s">
        <v>523</v>
      </c>
      <c r="X208" s="19" t="s">
        <v>523</v>
      </c>
    </row>
    <row r="209" customFormat="false" ht="14.15" hidden="false" customHeight="false" outlineLevel="0" collapsed="false">
      <c r="A209" s="12" t="s">
        <v>26</v>
      </c>
      <c r="B209" s="12" t="n">
        <v>206</v>
      </c>
      <c r="C209" s="13" t="n">
        <v>0.141458333333333</v>
      </c>
      <c r="D209" s="13" t="n">
        <v>0.141458333333333</v>
      </c>
      <c r="E209" s="15" t="str">
        <f aca="false">CONCATENATE("https://otter.ai/s/eCneHj8bRXeSU--Z2S7hgg?t=",VALUE(C209*24*3600),"s")</f>
        <v>https://otter.ai/s/eCneHj8bRXeSU--Z2S7hgg?t=12222s</v>
      </c>
      <c r="F209" s="16" t="s">
        <v>524</v>
      </c>
      <c r="G209" s="21" t="n">
        <v>0.141458333333333</v>
      </c>
      <c r="H209" s="12" t="s">
        <v>187</v>
      </c>
      <c r="I209" s="18"/>
      <c r="J209" s="18"/>
      <c r="K209" s="18"/>
      <c r="L209" s="18"/>
      <c r="M209" s="18"/>
      <c r="N209" s="18"/>
      <c r="O209" s="18"/>
      <c r="P209" s="18"/>
      <c r="Q209" s="18"/>
      <c r="R209" s="18"/>
      <c r="U209" s="18" t="s">
        <v>50</v>
      </c>
      <c r="V209" s="18" t="s">
        <v>51</v>
      </c>
      <c r="W209" s="18" t="s">
        <v>525</v>
      </c>
      <c r="X209" s="19" t="s">
        <v>525</v>
      </c>
    </row>
    <row r="210" customFormat="false" ht="14.15" hidden="false" customHeight="false" outlineLevel="0" collapsed="false">
      <c r="A210" s="12" t="s">
        <v>26</v>
      </c>
      <c r="B210" s="12" t="n">
        <v>207</v>
      </c>
      <c r="C210" s="13" t="n">
        <v>0.141805555555556</v>
      </c>
      <c r="D210" s="13" t="n">
        <v>0.141805555555556</v>
      </c>
      <c r="E210" s="15" t="str">
        <f aca="false">CONCATENATE("https://otter.ai/s/eCneHj8bRXeSU--Z2S7hgg?t=",VALUE(C210*24*3600),"s")</f>
        <v>https://otter.ai/s/eCneHj8bRXeSU--Z2S7hgg?t=12252s</v>
      </c>
      <c r="F210" s="16" t="s">
        <v>526</v>
      </c>
      <c r="G210" s="21" t="n">
        <v>0.141805555555556</v>
      </c>
      <c r="H210" s="12" t="s">
        <v>187</v>
      </c>
      <c r="I210" s="18"/>
      <c r="J210" s="18"/>
      <c r="K210" s="18"/>
      <c r="L210" s="18"/>
      <c r="M210" s="18"/>
      <c r="N210" s="18"/>
      <c r="O210" s="18"/>
      <c r="P210" s="18"/>
      <c r="Q210" s="18"/>
      <c r="R210" s="18"/>
      <c r="U210" s="18" t="s">
        <v>50</v>
      </c>
      <c r="V210" s="18" t="s">
        <v>51</v>
      </c>
      <c r="W210" s="18" t="s">
        <v>527</v>
      </c>
      <c r="X210" s="19" t="s">
        <v>527</v>
      </c>
    </row>
    <row r="211" customFormat="false" ht="14.15" hidden="false" customHeight="false" outlineLevel="0" collapsed="false">
      <c r="A211" s="12" t="s">
        <v>26</v>
      </c>
      <c r="B211" s="12" t="n">
        <v>208</v>
      </c>
      <c r="C211" s="13" t="n">
        <v>0.142928240740741</v>
      </c>
      <c r="D211" s="13" t="n">
        <v>0.142928240740741</v>
      </c>
      <c r="E211" s="15" t="str">
        <f aca="false">CONCATENATE("https://otter.ai/s/eCneHj8bRXeSU--Z2S7hgg?t=",VALUE(C211*24*3600),"s")</f>
        <v>https://otter.ai/s/eCneHj8bRXeSU--Z2S7hgg?t=12349s</v>
      </c>
      <c r="F211" s="16" t="s">
        <v>528</v>
      </c>
      <c r="G211" s="21" t="n">
        <v>0.142928240740741</v>
      </c>
      <c r="H211" s="12" t="s">
        <v>187</v>
      </c>
      <c r="I211" s="18"/>
      <c r="J211" s="18"/>
      <c r="K211" s="18" t="s">
        <v>529</v>
      </c>
      <c r="L211" s="18"/>
      <c r="M211" s="18"/>
      <c r="N211" s="18"/>
      <c r="O211" s="18"/>
      <c r="P211" s="18"/>
      <c r="Q211" s="18"/>
      <c r="R211" s="18"/>
      <c r="S211" s="18" t="n">
        <v>1</v>
      </c>
      <c r="U211" s="18" t="s">
        <v>50</v>
      </c>
      <c r="V211" s="18" t="s">
        <v>51</v>
      </c>
      <c r="W211" s="18" t="s">
        <v>530</v>
      </c>
      <c r="X211" s="19" t="s">
        <v>530</v>
      </c>
    </row>
    <row r="212" customFormat="false" ht="14.15" hidden="false" customHeight="false" outlineLevel="0" collapsed="false">
      <c r="A212" s="12" t="s">
        <v>26</v>
      </c>
      <c r="B212" s="12" t="n">
        <v>209</v>
      </c>
      <c r="C212" s="13" t="n">
        <v>0.143159722222222</v>
      </c>
      <c r="D212" s="13" t="n">
        <v>0.143159722222222</v>
      </c>
      <c r="E212" s="15" t="str">
        <f aca="false">CONCATENATE("https://otter.ai/s/eCneHj8bRXeSU--Z2S7hgg?t=",VALUE(C212*24*3600),"s")</f>
        <v>https://otter.ai/s/eCneHj8bRXeSU--Z2S7hgg?t=12369s</v>
      </c>
      <c r="F212" s="16" t="s">
        <v>531</v>
      </c>
      <c r="G212" s="21" t="n">
        <v>0.143159722222222</v>
      </c>
      <c r="H212" s="12" t="s">
        <v>187</v>
      </c>
      <c r="L212" s="18" t="s">
        <v>112</v>
      </c>
      <c r="M212" s="18"/>
      <c r="N212" s="18"/>
      <c r="O212" s="18"/>
      <c r="P212" s="18"/>
      <c r="Q212" s="18"/>
      <c r="R212" s="18"/>
      <c r="S212" s="18" t="n">
        <v>1</v>
      </c>
      <c r="U212" s="18" t="s">
        <v>50</v>
      </c>
      <c r="V212" s="18" t="s">
        <v>51</v>
      </c>
      <c r="W212" s="18" t="s">
        <v>532</v>
      </c>
      <c r="X212" s="19" t="s">
        <v>532</v>
      </c>
    </row>
    <row r="213" customFormat="false" ht="14.15" hidden="false" customHeight="false" outlineLevel="0" collapsed="false">
      <c r="A213" s="12" t="s">
        <v>26</v>
      </c>
      <c r="B213" s="12" t="n">
        <v>210</v>
      </c>
      <c r="C213" s="13" t="n">
        <v>0.143472222222222</v>
      </c>
      <c r="D213" s="13" t="n">
        <v>0.143472222222222</v>
      </c>
      <c r="E213" s="15" t="str">
        <f aca="false">CONCATENATE("https://otter.ai/s/eCneHj8bRXeSU--Z2S7hgg?t=",VALUE(C213*24*3600),"s")</f>
        <v>https://otter.ai/s/eCneHj8bRXeSU--Z2S7hgg?t=12396s</v>
      </c>
      <c r="F213" s="16" t="s">
        <v>533</v>
      </c>
      <c r="G213" s="21" t="n">
        <v>0.143472222222222</v>
      </c>
      <c r="H213" s="12" t="s">
        <v>187</v>
      </c>
      <c r="J213" s="18"/>
      <c r="K213" s="18"/>
      <c r="L213" s="18"/>
      <c r="M213" s="18" t="n">
        <v>5</v>
      </c>
      <c r="N213" s="18"/>
      <c r="O213" s="18"/>
      <c r="P213" s="18"/>
      <c r="Q213" s="18"/>
      <c r="R213" s="18"/>
      <c r="S213" s="18" t="n">
        <v>1</v>
      </c>
      <c r="U213" s="18" t="s">
        <v>50</v>
      </c>
      <c r="V213" s="18" t="s">
        <v>51</v>
      </c>
      <c r="W213" s="18" t="s">
        <v>534</v>
      </c>
      <c r="X213" s="19" t="s">
        <v>534</v>
      </c>
    </row>
    <row r="214" customFormat="false" ht="14.15" hidden="false" customHeight="false" outlineLevel="0" collapsed="false">
      <c r="A214" s="12" t="s">
        <v>26</v>
      </c>
      <c r="B214" s="12" t="n">
        <v>211</v>
      </c>
      <c r="C214" s="13" t="n">
        <v>0.14431712962963</v>
      </c>
      <c r="D214" s="13" t="n">
        <v>0.14431712962963</v>
      </c>
      <c r="E214" s="15" t="str">
        <f aca="false">CONCATENATE("https://otter.ai/s/eCneHj8bRXeSU--Z2S7hgg?t=",VALUE(C214*24*3600),"s")</f>
        <v>https://otter.ai/s/eCneHj8bRXeSU--Z2S7hgg?t=12469s</v>
      </c>
      <c r="F214" s="16" t="s">
        <v>535</v>
      </c>
      <c r="G214" s="21" t="n">
        <v>0.14431712962963</v>
      </c>
      <c r="H214" s="12" t="s">
        <v>187</v>
      </c>
      <c r="I214" s="18"/>
      <c r="J214" s="18"/>
      <c r="K214" s="18"/>
      <c r="L214" s="18"/>
      <c r="M214" s="18"/>
      <c r="N214" s="18"/>
      <c r="O214" s="18"/>
      <c r="P214" s="18"/>
      <c r="Q214" s="18"/>
      <c r="R214" s="18"/>
      <c r="U214" s="18" t="s">
        <v>50</v>
      </c>
      <c r="V214" s="18" t="s">
        <v>51</v>
      </c>
      <c r="W214" s="18" t="s">
        <v>536</v>
      </c>
      <c r="X214" s="19" t="s">
        <v>536</v>
      </c>
    </row>
    <row r="215" customFormat="false" ht="14.15" hidden="false" customHeight="false" outlineLevel="0" collapsed="false">
      <c r="A215" s="12" t="s">
        <v>26</v>
      </c>
      <c r="B215" s="12" t="n">
        <v>212</v>
      </c>
      <c r="C215" s="13" t="n">
        <v>0.14494212962963</v>
      </c>
      <c r="D215" s="13" t="n">
        <v>0.14494212962963</v>
      </c>
      <c r="E215" s="15" t="str">
        <f aca="false">CONCATENATE("https://otter.ai/s/eCneHj8bRXeSU--Z2S7hgg?t=",VALUE(C215*24*3600),"s")</f>
        <v>https://otter.ai/s/eCneHj8bRXeSU--Z2S7hgg?t=12523s</v>
      </c>
      <c r="F215" s="16" t="s">
        <v>537</v>
      </c>
      <c r="G215" s="21" t="n">
        <v>0.14494212962963</v>
      </c>
      <c r="H215" s="12" t="s">
        <v>187</v>
      </c>
      <c r="I215" s="18"/>
      <c r="J215" s="18"/>
      <c r="K215" s="18"/>
      <c r="L215" s="18"/>
      <c r="M215" s="18"/>
      <c r="N215" s="18"/>
      <c r="O215" s="18"/>
      <c r="P215" s="18"/>
      <c r="Q215" s="18"/>
      <c r="R215" s="18"/>
      <c r="T215" s="18" t="s">
        <v>538</v>
      </c>
      <c r="U215" s="18" t="s">
        <v>50</v>
      </c>
      <c r="V215" s="18" t="s">
        <v>51</v>
      </c>
      <c r="W215" s="18" t="s">
        <v>539</v>
      </c>
      <c r="X215" s="19" t="s">
        <v>539</v>
      </c>
    </row>
    <row r="216" customFormat="false" ht="14.15" hidden="false" customHeight="false" outlineLevel="0" collapsed="false">
      <c r="A216" s="12" t="s">
        <v>26</v>
      </c>
      <c r="B216" s="12" t="n">
        <v>213</v>
      </c>
      <c r="C216" s="13" t="n">
        <v>0.14630787037037</v>
      </c>
      <c r="D216" s="13" t="n">
        <v>0.14630787037037</v>
      </c>
      <c r="E216" s="15" t="str">
        <f aca="false">CONCATENATE("https://otter.ai/s/eCneHj8bRXeSU--Z2S7hgg?t=",VALUE(C216*24*3600),"s")</f>
        <v>https://otter.ai/s/eCneHj8bRXeSU--Z2S7hgg?t=12641s</v>
      </c>
      <c r="F216" s="16" t="s">
        <v>540</v>
      </c>
      <c r="G216" s="21" t="n">
        <v>0.14630787037037</v>
      </c>
      <c r="H216" s="12" t="s">
        <v>187</v>
      </c>
      <c r="I216" s="18"/>
      <c r="J216" s="18"/>
      <c r="K216" s="18"/>
      <c r="L216" s="18"/>
      <c r="M216" s="18"/>
      <c r="N216" s="18"/>
      <c r="O216" s="18"/>
      <c r="P216" s="18"/>
      <c r="Q216" s="18"/>
      <c r="R216" s="18"/>
      <c r="T216" s="18" t="s">
        <v>541</v>
      </c>
      <c r="U216" s="18" t="s">
        <v>50</v>
      </c>
      <c r="V216" s="18" t="s">
        <v>51</v>
      </c>
      <c r="W216" s="18" t="s">
        <v>542</v>
      </c>
      <c r="X216" s="19" t="s">
        <v>542</v>
      </c>
    </row>
    <row r="217" customFormat="false" ht="14.15" hidden="false" customHeight="false" outlineLevel="0" collapsed="false">
      <c r="A217" s="12" t="s">
        <v>26</v>
      </c>
      <c r="B217" s="12" t="n">
        <v>214</v>
      </c>
      <c r="C217" s="13" t="n">
        <v>0.147581018518519</v>
      </c>
      <c r="D217" s="13" t="n">
        <v>0.147581018518519</v>
      </c>
      <c r="E217" s="15" t="str">
        <f aca="false">CONCATENATE("https://otter.ai/s/eCneHj8bRXeSU--Z2S7hgg?t=",VALUE(C217*24*3600),"s")</f>
        <v>https://otter.ai/s/eCneHj8bRXeSU--Z2S7hgg?t=12751s</v>
      </c>
      <c r="F217" s="16" t="s">
        <v>543</v>
      </c>
      <c r="G217" s="21" t="n">
        <v>0.147581018518519</v>
      </c>
      <c r="H217" s="12" t="s">
        <v>187</v>
      </c>
      <c r="I217" s="18"/>
      <c r="J217" s="18"/>
      <c r="K217" s="18"/>
      <c r="L217" s="18"/>
      <c r="M217" s="18"/>
      <c r="N217" s="18"/>
      <c r="O217" s="18"/>
      <c r="P217" s="18"/>
      <c r="Q217" s="18"/>
      <c r="R217" s="18"/>
      <c r="T217" s="18" t="s">
        <v>538</v>
      </c>
      <c r="U217" s="18" t="s">
        <v>50</v>
      </c>
      <c r="V217" s="18" t="s">
        <v>51</v>
      </c>
      <c r="W217" s="18" t="s">
        <v>544</v>
      </c>
      <c r="X217" s="19" t="s">
        <v>544</v>
      </c>
    </row>
    <row r="218" customFormat="false" ht="14.15" hidden="false" customHeight="false" outlineLevel="0" collapsed="false">
      <c r="A218" s="12" t="s">
        <v>26</v>
      </c>
      <c r="B218" s="12" t="n">
        <v>215</v>
      </c>
      <c r="C218" s="13" t="n">
        <v>0.147974537037037</v>
      </c>
      <c r="D218" s="13" t="n">
        <v>0.147974537037037</v>
      </c>
      <c r="E218" s="15" t="str">
        <f aca="false">CONCATENATE("https://otter.ai/s/eCneHj8bRXeSU--Z2S7hgg?t=",VALUE(C218*24*3600),"s")</f>
        <v>https://otter.ai/s/eCneHj8bRXeSU--Z2S7hgg?t=12785s</v>
      </c>
      <c r="F218" s="16" t="s">
        <v>545</v>
      </c>
      <c r="G218" s="21" t="n">
        <v>0.147986111111111</v>
      </c>
      <c r="H218" s="12" t="s">
        <v>187</v>
      </c>
      <c r="J218" s="18"/>
      <c r="K218" s="18"/>
      <c r="L218" s="18"/>
      <c r="M218" s="18" t="n">
        <v>8</v>
      </c>
      <c r="N218" s="18"/>
      <c r="O218" s="18"/>
      <c r="P218" s="18"/>
      <c r="Q218" s="18"/>
      <c r="R218" s="18"/>
      <c r="U218" s="18" t="s">
        <v>50</v>
      </c>
      <c r="V218" s="18" t="s">
        <v>51</v>
      </c>
      <c r="W218" s="18" t="s">
        <v>546</v>
      </c>
      <c r="X218" s="19" t="s">
        <v>547</v>
      </c>
    </row>
    <row r="219" customFormat="false" ht="14.15" hidden="false" customHeight="false" outlineLevel="0" collapsed="false">
      <c r="A219" s="12" t="s">
        <v>26</v>
      </c>
      <c r="B219" s="12" t="n">
        <v>216</v>
      </c>
      <c r="C219" s="13" t="n">
        <v>0.148981481481482</v>
      </c>
      <c r="D219" s="13" t="n">
        <v>0.148981481481482</v>
      </c>
      <c r="E219" s="15" t="str">
        <f aca="false">CONCATENATE("https://otter.ai/s/eCneHj8bRXeSU--Z2S7hgg?t=",VALUE(C219*24*3600),"s")</f>
        <v>https://otter.ai/s/eCneHj8bRXeSU--Z2S7hgg?t=12872s</v>
      </c>
      <c r="F219" s="16" t="s">
        <v>548</v>
      </c>
      <c r="G219" s="21" t="n">
        <v>0.14900462962963</v>
      </c>
      <c r="H219" s="12" t="s">
        <v>187</v>
      </c>
      <c r="I219" s="18"/>
      <c r="J219" s="18"/>
      <c r="K219" s="18"/>
      <c r="L219" s="18"/>
      <c r="M219" s="18"/>
      <c r="N219" s="18"/>
      <c r="O219" s="18"/>
      <c r="P219" s="18"/>
      <c r="Q219" s="18"/>
      <c r="R219" s="18"/>
      <c r="U219" s="18" t="s">
        <v>50</v>
      </c>
      <c r="V219" s="18" t="s">
        <v>51</v>
      </c>
      <c r="W219" s="18" t="s">
        <v>549</v>
      </c>
      <c r="X219" s="19" t="s">
        <v>549</v>
      </c>
    </row>
    <row r="220" customFormat="false" ht="14.15" hidden="false" customHeight="false" outlineLevel="0" collapsed="false">
      <c r="A220" s="12" t="s">
        <v>26</v>
      </c>
      <c r="B220" s="12" t="n">
        <v>217</v>
      </c>
      <c r="C220" s="13" t="n">
        <v>0.149502314814815</v>
      </c>
      <c r="D220" s="13" t="n">
        <v>0.149502314814815</v>
      </c>
      <c r="E220" s="15" t="str">
        <f aca="false">CONCATENATE("https://otter.ai/s/eCneHj8bRXeSU--Z2S7hgg?t=",VALUE(C220*24*3600),"s")</f>
        <v>https://otter.ai/s/eCneHj8bRXeSU--Z2S7hgg?t=12917s</v>
      </c>
      <c r="F220" s="16" t="s">
        <v>550</v>
      </c>
      <c r="G220" s="21" t="n">
        <v>0.149502314814815</v>
      </c>
      <c r="H220" s="12" t="s">
        <v>187</v>
      </c>
      <c r="I220" s="18"/>
      <c r="J220" s="18"/>
      <c r="K220" s="18"/>
      <c r="L220" s="18"/>
      <c r="M220" s="18"/>
      <c r="N220" s="18"/>
      <c r="O220" s="18"/>
      <c r="P220" s="18"/>
      <c r="Q220" s="18"/>
      <c r="R220" s="18"/>
      <c r="U220" s="18" t="s">
        <v>50</v>
      </c>
      <c r="V220" s="18" t="s">
        <v>51</v>
      </c>
      <c r="W220" s="18" t="s">
        <v>551</v>
      </c>
      <c r="X220" s="19" t="s">
        <v>551</v>
      </c>
    </row>
    <row r="221" customFormat="false" ht="14.15" hidden="false" customHeight="false" outlineLevel="0" collapsed="false">
      <c r="A221" s="12" t="s">
        <v>26</v>
      </c>
      <c r="B221" s="12" t="n">
        <v>218</v>
      </c>
      <c r="C221" s="13" t="n">
        <v>0.150891203703704</v>
      </c>
      <c r="D221" s="13" t="n">
        <v>0.150891203703704</v>
      </c>
      <c r="E221" s="15" t="str">
        <f aca="false">CONCATENATE("https://otter.ai/s/eCneHj8bRXeSU--Z2S7hgg?t=",VALUE(C221*24*3600),"s")</f>
        <v>https://otter.ai/s/eCneHj8bRXeSU--Z2S7hgg?t=13037s</v>
      </c>
      <c r="F221" s="16" t="s">
        <v>552</v>
      </c>
      <c r="G221" s="21" t="n">
        <v>0.150891203703704</v>
      </c>
      <c r="H221" s="12" t="s">
        <v>187</v>
      </c>
      <c r="J221" s="18"/>
      <c r="K221" s="18"/>
      <c r="L221" s="18" t="s">
        <v>112</v>
      </c>
      <c r="M221" s="18"/>
      <c r="N221" s="18"/>
      <c r="O221" s="18"/>
      <c r="P221" s="18"/>
      <c r="Q221" s="18"/>
      <c r="R221" s="18"/>
      <c r="S221" s="18" t="n">
        <v>1</v>
      </c>
      <c r="U221" s="18" t="s">
        <v>50</v>
      </c>
      <c r="V221" s="18" t="s">
        <v>51</v>
      </c>
      <c r="W221" s="18" t="s">
        <v>553</v>
      </c>
      <c r="X221" s="19" t="s">
        <v>553</v>
      </c>
    </row>
    <row r="222" customFormat="false" ht="14.15" hidden="false" customHeight="false" outlineLevel="0" collapsed="false">
      <c r="A222" s="12" t="s">
        <v>26</v>
      </c>
      <c r="B222" s="12" t="n">
        <v>219</v>
      </c>
      <c r="C222" s="13" t="n">
        <v>0.152164351851852</v>
      </c>
      <c r="D222" s="13" t="n">
        <v>0.152164351851852</v>
      </c>
      <c r="E222" s="15" t="str">
        <f aca="false">CONCATENATE("https://otter.ai/s/eCneHj8bRXeSU--Z2S7hgg?t=",VALUE(C222*24*3600),"s")</f>
        <v>https://otter.ai/s/eCneHj8bRXeSU--Z2S7hgg?t=13147s</v>
      </c>
      <c r="F222" s="16" t="s">
        <v>554</v>
      </c>
      <c r="G222" s="21" t="n">
        <v>0.152164351851852</v>
      </c>
      <c r="H222" s="12" t="s">
        <v>187</v>
      </c>
      <c r="J222" s="18"/>
      <c r="K222" s="18"/>
      <c r="L222" s="18"/>
      <c r="M222" s="18"/>
      <c r="N222" s="18"/>
      <c r="O222" s="18"/>
      <c r="P222" s="18"/>
      <c r="Q222" s="18"/>
      <c r="R222" s="18"/>
      <c r="U222" s="18" t="s">
        <v>50</v>
      </c>
      <c r="V222" s="18" t="s">
        <v>51</v>
      </c>
      <c r="W222" s="18" t="s">
        <v>555</v>
      </c>
      <c r="X222" s="19" t="s">
        <v>555</v>
      </c>
    </row>
    <row r="223" customFormat="false" ht="14.15" hidden="false" customHeight="false" outlineLevel="0" collapsed="false">
      <c r="A223" s="12" t="s">
        <v>26</v>
      </c>
      <c r="B223" s="12" t="n">
        <v>220</v>
      </c>
      <c r="C223" s="13" t="n">
        <v>0.152604166666667</v>
      </c>
      <c r="D223" s="13" t="n">
        <v>0.152604166666667</v>
      </c>
      <c r="E223" s="15" t="str">
        <f aca="false">CONCATENATE("https://otter.ai/s/eCneHj8bRXeSU--Z2S7hgg?t=",VALUE(C223*24*3600),"s")</f>
        <v>https://otter.ai/s/eCneHj8bRXeSU--Z2S7hgg?t=13185s</v>
      </c>
      <c r="F223" s="16" t="s">
        <v>556</v>
      </c>
      <c r="G223" s="21" t="n">
        <v>0.152592592592593</v>
      </c>
      <c r="H223" s="12" t="s">
        <v>187</v>
      </c>
      <c r="J223" s="18"/>
      <c r="K223" s="18"/>
      <c r="L223" s="18"/>
      <c r="M223" s="18" t="n">
        <v>2</v>
      </c>
      <c r="N223" s="18"/>
      <c r="O223" s="18"/>
      <c r="P223" s="18"/>
      <c r="Q223" s="18"/>
      <c r="R223" s="18"/>
      <c r="U223" s="18" t="s">
        <v>50</v>
      </c>
      <c r="V223" s="18" t="s">
        <v>51</v>
      </c>
      <c r="W223" s="18" t="s">
        <v>557</v>
      </c>
      <c r="X223" s="19" t="s">
        <v>557</v>
      </c>
    </row>
    <row r="224" customFormat="false" ht="14.15" hidden="false" customHeight="false" outlineLevel="0" collapsed="false">
      <c r="A224" s="12" t="s">
        <v>26</v>
      </c>
      <c r="B224" s="12" t="n">
        <v>221</v>
      </c>
      <c r="C224" s="13" t="n">
        <v>0.153148148148148</v>
      </c>
      <c r="D224" s="13" t="n">
        <v>0.153148148148148</v>
      </c>
      <c r="E224" s="15" t="str">
        <f aca="false">CONCATENATE("https://otter.ai/s/eCneHj8bRXeSU--Z2S7hgg?t=",VALUE(C224*24*3600),"s")</f>
        <v>https://otter.ai/s/eCneHj8bRXeSU--Z2S7hgg?t=13232s</v>
      </c>
      <c r="F224" s="16" t="s">
        <v>558</v>
      </c>
      <c r="G224" s="21" t="n">
        <v>0.153148148148148</v>
      </c>
      <c r="H224" s="12" t="s">
        <v>187</v>
      </c>
      <c r="I224" s="18"/>
      <c r="J224" s="18"/>
      <c r="K224" s="18"/>
      <c r="L224" s="18"/>
      <c r="M224" s="18"/>
      <c r="N224" s="18"/>
      <c r="O224" s="18"/>
      <c r="P224" s="18"/>
      <c r="Q224" s="18"/>
      <c r="R224" s="18"/>
      <c r="U224" s="18" t="s">
        <v>50</v>
      </c>
      <c r="V224" s="18" t="s">
        <v>51</v>
      </c>
      <c r="W224" s="18" t="s">
        <v>559</v>
      </c>
      <c r="X224" s="19" t="s">
        <v>559</v>
      </c>
    </row>
    <row r="225" customFormat="false" ht="14.15" hidden="false" customHeight="false" outlineLevel="0" collapsed="false">
      <c r="A225" s="12" t="s">
        <v>26</v>
      </c>
      <c r="B225" s="12" t="n">
        <v>222</v>
      </c>
      <c r="C225" s="13" t="n">
        <v>0.153773148148148</v>
      </c>
      <c r="D225" s="13" t="n">
        <v>0.153773148148148</v>
      </c>
      <c r="E225" s="15" t="str">
        <f aca="false">CONCATENATE("https://otter.ai/s/eCneHj8bRXeSU--Z2S7hgg?t=",VALUE(C225*24*3600),"s")</f>
        <v>https://otter.ai/s/eCneHj8bRXeSU--Z2S7hgg?t=13286s</v>
      </c>
      <c r="F225" s="16" t="s">
        <v>560</v>
      </c>
      <c r="G225" s="21" t="n">
        <v>0.153773148148148</v>
      </c>
      <c r="H225" s="12" t="s">
        <v>187</v>
      </c>
      <c r="I225" s="18"/>
      <c r="J225" s="18"/>
      <c r="K225" s="18"/>
      <c r="L225" s="18"/>
      <c r="M225" s="18" t="n">
        <v>7</v>
      </c>
      <c r="N225" s="18"/>
      <c r="O225" s="18"/>
      <c r="P225" s="18"/>
      <c r="Q225" s="18"/>
      <c r="R225" s="18"/>
      <c r="S225" s="18" t="n">
        <v>1</v>
      </c>
      <c r="U225" s="18" t="s">
        <v>50</v>
      </c>
      <c r="V225" s="18" t="s">
        <v>51</v>
      </c>
      <c r="W225" s="18" t="s">
        <v>561</v>
      </c>
      <c r="X225" s="19" t="s">
        <v>561</v>
      </c>
    </row>
    <row r="226" customFormat="false" ht="14.15" hidden="false" customHeight="false" outlineLevel="0" collapsed="false">
      <c r="A226" s="12" t="s">
        <v>26</v>
      </c>
      <c r="B226" s="12" t="n">
        <v>223</v>
      </c>
      <c r="C226" s="13" t="n">
        <v>0.154953703703704</v>
      </c>
      <c r="D226" s="13" t="n">
        <v>0.154953703703704</v>
      </c>
      <c r="E226" s="15" t="str">
        <f aca="false">CONCATENATE("https://otter.ai/s/eCneHj8bRXeSU--Z2S7hgg?t=",VALUE(C226*24*3600),"s")</f>
        <v>https://otter.ai/s/eCneHj8bRXeSU--Z2S7hgg?t=13388s</v>
      </c>
      <c r="F226" s="16" t="s">
        <v>562</v>
      </c>
      <c r="G226" s="21" t="n">
        <v>0.154953703703704</v>
      </c>
      <c r="H226" s="12" t="s">
        <v>187</v>
      </c>
      <c r="I226" s="18"/>
      <c r="J226" s="18"/>
      <c r="K226" s="18"/>
      <c r="L226" s="18"/>
      <c r="M226" s="18"/>
      <c r="N226" s="18"/>
      <c r="O226" s="18"/>
      <c r="P226" s="18"/>
      <c r="Q226" s="18"/>
      <c r="R226" s="18"/>
      <c r="U226" s="18" t="s">
        <v>50</v>
      </c>
      <c r="V226" s="18" t="s">
        <v>51</v>
      </c>
      <c r="W226" s="18" t="s">
        <v>563</v>
      </c>
      <c r="X226" s="19" t="s">
        <v>563</v>
      </c>
    </row>
    <row r="227" customFormat="false" ht="14.15" hidden="false" customHeight="false" outlineLevel="0" collapsed="false">
      <c r="A227" s="12" t="s">
        <v>26</v>
      </c>
      <c r="B227" s="12" t="n">
        <v>224</v>
      </c>
      <c r="C227" s="13" t="n">
        <v>0.155462962962963</v>
      </c>
      <c r="D227" s="13" t="n">
        <v>0.155462962962963</v>
      </c>
      <c r="E227" s="15" t="str">
        <f aca="false">CONCATENATE("https://otter.ai/s/eCneHj8bRXeSU--Z2S7hgg?t=",VALUE(C227*24*3600),"s")</f>
        <v>https://otter.ai/s/eCneHj8bRXeSU--Z2S7hgg?t=13432s</v>
      </c>
      <c r="F227" s="16" t="s">
        <v>564</v>
      </c>
      <c r="G227" s="21" t="n">
        <v>0.155462962962963</v>
      </c>
      <c r="H227" s="12" t="s">
        <v>187</v>
      </c>
      <c r="I227" s="18"/>
      <c r="J227" s="18"/>
      <c r="K227" s="18"/>
      <c r="L227" s="18"/>
      <c r="M227" s="18"/>
      <c r="N227" s="18"/>
      <c r="O227" s="18"/>
      <c r="P227" s="18"/>
      <c r="Q227" s="18"/>
      <c r="R227" s="18"/>
      <c r="U227" s="18" t="s">
        <v>50</v>
      </c>
      <c r="V227" s="18" t="s">
        <v>51</v>
      </c>
      <c r="W227" s="18" t="s">
        <v>565</v>
      </c>
      <c r="X227" s="19" t="s">
        <v>565</v>
      </c>
    </row>
    <row r="228" customFormat="false" ht="14.15" hidden="false" customHeight="false" outlineLevel="0" collapsed="false">
      <c r="A228" s="12" t="s">
        <v>26</v>
      </c>
      <c r="B228" s="12" t="n">
        <v>225</v>
      </c>
      <c r="C228" s="13" t="n">
        <v>0.156805555555556</v>
      </c>
      <c r="D228" s="13" t="n">
        <v>0.156805555555556</v>
      </c>
      <c r="E228" s="15" t="str">
        <f aca="false">CONCATENATE("https://otter.ai/s/eCneHj8bRXeSU--Z2S7hgg?t=",VALUE(C228*24*3600),"s")</f>
        <v>https://otter.ai/s/eCneHj8bRXeSU--Z2S7hgg?t=13548s</v>
      </c>
      <c r="F228" s="16" t="s">
        <v>566</v>
      </c>
      <c r="G228" s="21" t="n">
        <v>0.15681712962963</v>
      </c>
      <c r="H228" s="12" t="s">
        <v>187</v>
      </c>
      <c r="I228" s="18"/>
      <c r="J228" s="18"/>
      <c r="K228" s="18"/>
      <c r="L228" s="18"/>
      <c r="M228" s="18"/>
      <c r="N228" s="18"/>
      <c r="O228" s="18"/>
      <c r="P228" s="18"/>
      <c r="Q228" s="18"/>
      <c r="R228" s="18"/>
      <c r="U228" s="18" t="s">
        <v>50</v>
      </c>
      <c r="V228" s="18" t="s">
        <v>51</v>
      </c>
      <c r="W228" s="18" t="s">
        <v>567</v>
      </c>
      <c r="X228" s="19" t="s">
        <v>567</v>
      </c>
    </row>
    <row r="229" customFormat="false" ht="14.15" hidden="false" customHeight="false" outlineLevel="0" collapsed="false">
      <c r="A229" s="12" t="s">
        <v>26</v>
      </c>
      <c r="B229" s="12" t="n">
        <v>226</v>
      </c>
      <c r="C229" s="13" t="n">
        <v>0.157094907407407</v>
      </c>
      <c r="D229" s="13" t="n">
        <v>0.157094907407407</v>
      </c>
      <c r="E229" s="15" t="str">
        <f aca="false">CONCATENATE("https://otter.ai/s/eCneHj8bRXeSU--Z2S7hgg?t=",VALUE(C229*24*3600),"s")</f>
        <v>https://otter.ai/s/eCneHj8bRXeSU--Z2S7hgg?t=13573s</v>
      </c>
      <c r="F229" s="16" t="s">
        <v>568</v>
      </c>
      <c r="G229" s="21" t="n">
        <v>0.157106481481481</v>
      </c>
      <c r="H229" s="12" t="s">
        <v>187</v>
      </c>
      <c r="I229" s="18"/>
      <c r="J229" s="18"/>
      <c r="K229" s="18"/>
      <c r="L229" s="18"/>
      <c r="M229" s="18"/>
      <c r="N229" s="18"/>
      <c r="O229" s="18"/>
      <c r="P229" s="18"/>
      <c r="Q229" s="18"/>
      <c r="R229" s="18"/>
      <c r="U229" s="18" t="s">
        <v>50</v>
      </c>
      <c r="V229" s="18" t="s">
        <v>51</v>
      </c>
      <c r="W229" s="18" t="s">
        <v>569</v>
      </c>
      <c r="X229" s="19" t="s">
        <v>569</v>
      </c>
    </row>
    <row r="230" customFormat="false" ht="14.15" hidden="false" customHeight="false" outlineLevel="0" collapsed="false">
      <c r="A230" s="12" t="s">
        <v>26</v>
      </c>
      <c r="B230" s="12" t="n">
        <v>227</v>
      </c>
      <c r="C230" s="13" t="n">
        <v>0.157523148148148</v>
      </c>
      <c r="D230" s="13" t="n">
        <v>0.157523148148148</v>
      </c>
      <c r="E230" s="15" t="str">
        <f aca="false">CONCATENATE("https://otter.ai/s/eCneHj8bRXeSU--Z2S7hgg?t=",VALUE(C230*24*3600),"s")</f>
        <v>https://otter.ai/s/eCneHj8bRXeSU--Z2S7hgg?t=13610s</v>
      </c>
      <c r="F230" s="16" t="s">
        <v>570</v>
      </c>
      <c r="G230" s="21" t="n">
        <v>0.157523148148148</v>
      </c>
      <c r="H230" s="12" t="s">
        <v>187</v>
      </c>
      <c r="I230" s="18"/>
      <c r="J230" s="18"/>
      <c r="K230" s="18" t="s">
        <v>20</v>
      </c>
      <c r="L230" s="18"/>
      <c r="M230" s="18" t="n">
        <v>8</v>
      </c>
      <c r="N230" s="18"/>
      <c r="O230" s="18"/>
      <c r="P230" s="18"/>
      <c r="Q230" s="18"/>
      <c r="R230" s="18"/>
      <c r="S230" s="18" t="n">
        <v>1</v>
      </c>
      <c r="U230" s="18" t="s">
        <v>50</v>
      </c>
      <c r="V230" s="18" t="s">
        <v>51</v>
      </c>
      <c r="W230" s="18" t="s">
        <v>571</v>
      </c>
      <c r="X230" s="19" t="s">
        <v>571</v>
      </c>
    </row>
    <row r="231" customFormat="false" ht="14.15" hidden="false" customHeight="false" outlineLevel="0" collapsed="false">
      <c r="A231" s="12" t="s">
        <v>26</v>
      </c>
      <c r="B231" s="12" t="n">
        <v>228</v>
      </c>
      <c r="C231" s="13" t="n">
        <v>0.158553240740741</v>
      </c>
      <c r="D231" s="13" t="n">
        <v>0.158553240740741</v>
      </c>
      <c r="E231" s="15" t="str">
        <f aca="false">CONCATENATE("https://otter.ai/s/eCneHj8bRXeSU--Z2S7hgg?t=",VALUE(C231*24*3600),"s")</f>
        <v>https://otter.ai/s/eCneHj8bRXeSU--Z2S7hgg?t=13699s</v>
      </c>
      <c r="F231" s="16" t="s">
        <v>572</v>
      </c>
      <c r="G231" s="21" t="n">
        <v>0.158553240740741</v>
      </c>
      <c r="H231" s="12" t="s">
        <v>187</v>
      </c>
      <c r="J231" s="18"/>
      <c r="K231" s="18" t="s">
        <v>20</v>
      </c>
      <c r="L231" s="18"/>
      <c r="M231" s="18" t="n">
        <v>6</v>
      </c>
      <c r="N231" s="18"/>
      <c r="O231" s="18"/>
      <c r="P231" s="18"/>
      <c r="Q231" s="18"/>
      <c r="R231" s="18"/>
      <c r="S231" s="18" t="n">
        <v>1</v>
      </c>
      <c r="U231" s="18" t="s">
        <v>50</v>
      </c>
      <c r="V231" s="18" t="s">
        <v>51</v>
      </c>
      <c r="W231" s="18" t="s">
        <v>573</v>
      </c>
      <c r="X231" s="19" t="s">
        <v>573</v>
      </c>
    </row>
    <row r="232" customFormat="false" ht="14.15" hidden="false" customHeight="false" outlineLevel="0" collapsed="false">
      <c r="A232" s="12" t="s">
        <v>26</v>
      </c>
      <c r="B232" s="12" t="n">
        <v>229</v>
      </c>
      <c r="C232" s="13" t="n">
        <v>0.159548611111111</v>
      </c>
      <c r="D232" s="13" t="n">
        <v>0.159548611111111</v>
      </c>
      <c r="E232" s="15" t="str">
        <f aca="false">CONCATENATE("https://otter.ai/s/eCneHj8bRXeSU--Z2S7hgg?t=",VALUE(C232*24*3600),"s")</f>
        <v>https://otter.ai/s/eCneHj8bRXeSU--Z2S7hgg?t=13785s</v>
      </c>
      <c r="F232" s="16" t="s">
        <v>574</v>
      </c>
      <c r="G232" s="21" t="n">
        <v>0.159560185185185</v>
      </c>
      <c r="H232" s="12" t="s">
        <v>187</v>
      </c>
      <c r="I232" s="18"/>
      <c r="J232" s="18"/>
      <c r="K232" s="18"/>
      <c r="L232" s="18"/>
      <c r="M232" s="18"/>
      <c r="N232" s="18"/>
      <c r="O232" s="18"/>
      <c r="P232" s="18"/>
      <c r="Q232" s="18" t="n">
        <v>30327</v>
      </c>
      <c r="R232" s="18" t="s">
        <v>575</v>
      </c>
      <c r="S232" s="18" t="n">
        <v>1</v>
      </c>
      <c r="U232" s="18" t="s">
        <v>50</v>
      </c>
      <c r="V232" s="18" t="s">
        <v>51</v>
      </c>
      <c r="W232" s="18" t="s">
        <v>576</v>
      </c>
      <c r="X232" s="19" t="s">
        <v>576</v>
      </c>
    </row>
    <row r="233" customFormat="false" ht="14.15" hidden="false" customHeight="false" outlineLevel="0" collapsed="false">
      <c r="A233" s="12" t="s">
        <v>26</v>
      </c>
      <c r="B233" s="12" t="n">
        <v>230</v>
      </c>
      <c r="C233" s="13" t="n">
        <v>0.160381944444444</v>
      </c>
      <c r="D233" s="13" t="n">
        <v>0.160381944444444</v>
      </c>
      <c r="E233" s="15" t="str">
        <f aca="false">CONCATENATE("https://otter.ai/s/eCneHj8bRXeSU--Z2S7hgg?t=",VALUE(C233*24*3600),"s")</f>
        <v>https://otter.ai/s/eCneHj8bRXeSU--Z2S7hgg?t=13857s</v>
      </c>
      <c r="F233" s="16" t="s">
        <v>577</v>
      </c>
      <c r="G233" s="21" t="n">
        <v>0.160381944444444</v>
      </c>
      <c r="H233" s="12" t="s">
        <v>187</v>
      </c>
      <c r="J233" s="18"/>
      <c r="K233" s="18" t="s">
        <v>20</v>
      </c>
      <c r="L233" s="18"/>
      <c r="M233" s="18"/>
      <c r="N233" s="18"/>
      <c r="O233" s="18" t="n">
        <v>1</v>
      </c>
      <c r="P233" s="18"/>
      <c r="Q233" s="18"/>
      <c r="R233" s="18"/>
      <c r="S233" s="18" t="n">
        <v>1</v>
      </c>
      <c r="U233" s="18" t="s">
        <v>50</v>
      </c>
      <c r="V233" s="18" t="s">
        <v>51</v>
      </c>
      <c r="W233" s="18" t="s">
        <v>578</v>
      </c>
      <c r="X233" s="19" t="s">
        <v>578</v>
      </c>
    </row>
    <row r="234" customFormat="false" ht="14.15" hidden="false" customHeight="false" outlineLevel="0" collapsed="false">
      <c r="A234" s="12" t="s">
        <v>26</v>
      </c>
      <c r="B234" s="12" t="n">
        <v>231</v>
      </c>
      <c r="C234" s="13" t="n">
        <v>0.160972222222222</v>
      </c>
      <c r="D234" s="13" t="n">
        <v>0.160972222222222</v>
      </c>
      <c r="E234" s="15" t="str">
        <f aca="false">CONCATENATE("https://otter.ai/s/eCneHj8bRXeSU--Z2S7hgg?t=",VALUE(C234*24*3600),"s")</f>
        <v>https://otter.ai/s/eCneHj8bRXeSU--Z2S7hgg?t=13908s</v>
      </c>
      <c r="F234" s="16" t="s">
        <v>579</v>
      </c>
      <c r="G234" s="21" t="n">
        <v>0.160983796296296</v>
      </c>
      <c r="H234" s="12" t="s">
        <v>187</v>
      </c>
      <c r="I234" s="18"/>
      <c r="J234" s="18"/>
      <c r="K234" s="18"/>
      <c r="L234" s="18"/>
      <c r="M234" s="18"/>
      <c r="N234" s="18"/>
      <c r="O234" s="18"/>
      <c r="P234" s="18"/>
      <c r="Q234" s="18"/>
      <c r="R234" s="18"/>
      <c r="U234" s="18" t="s">
        <v>50</v>
      </c>
      <c r="V234" s="18" t="s">
        <v>51</v>
      </c>
      <c r="W234" s="18" t="s">
        <v>580</v>
      </c>
      <c r="X234" s="19" t="s">
        <v>580</v>
      </c>
    </row>
    <row r="235" customFormat="false" ht="14.15" hidden="false" customHeight="false" outlineLevel="0" collapsed="false">
      <c r="A235" s="12" t="s">
        <v>26</v>
      </c>
      <c r="B235" s="12" t="n">
        <v>232</v>
      </c>
      <c r="C235" s="13" t="n">
        <v>0.1615625</v>
      </c>
      <c r="D235" s="13" t="n">
        <v>0.1615625</v>
      </c>
      <c r="E235" s="15" t="str">
        <f aca="false">CONCATENATE("https://otter.ai/s/eCneHj8bRXeSU--Z2S7hgg?t=",VALUE(C235*24*3600),"s")</f>
        <v>https://otter.ai/s/eCneHj8bRXeSU--Z2S7hgg?t=13959s</v>
      </c>
      <c r="F235" s="16" t="s">
        <v>581</v>
      </c>
      <c r="G235" s="21" t="n">
        <v>0.161574074074074</v>
      </c>
      <c r="H235" s="12" t="s">
        <v>187</v>
      </c>
      <c r="I235" s="18"/>
      <c r="J235" s="18"/>
      <c r="K235" s="18"/>
      <c r="L235" s="18"/>
      <c r="M235" s="18"/>
      <c r="N235" s="18"/>
      <c r="O235" s="18"/>
      <c r="P235" s="18"/>
      <c r="Q235" s="18"/>
      <c r="R235" s="18"/>
      <c r="U235" s="18" t="s">
        <v>50</v>
      </c>
      <c r="V235" s="18" t="s">
        <v>51</v>
      </c>
      <c r="W235" s="18" t="s">
        <v>582</v>
      </c>
      <c r="X235" s="19" t="s">
        <v>582</v>
      </c>
    </row>
    <row r="236" customFormat="false" ht="14.15" hidden="false" customHeight="false" outlineLevel="0" collapsed="false">
      <c r="A236" s="12" t="s">
        <v>26</v>
      </c>
      <c r="B236" s="12" t="n">
        <v>233</v>
      </c>
      <c r="C236" s="13" t="n">
        <v>0.162337962962963</v>
      </c>
      <c r="D236" s="13" t="n">
        <v>0.162337962962963</v>
      </c>
      <c r="E236" s="15" t="str">
        <f aca="false">CONCATENATE("https://otter.ai/s/eCneHj8bRXeSU--Z2S7hgg?t=",VALUE(C236*24*3600),"s")</f>
        <v>https://otter.ai/s/eCneHj8bRXeSU--Z2S7hgg?t=14026s</v>
      </c>
      <c r="F236" s="16" t="s">
        <v>583</v>
      </c>
      <c r="G236" s="21" t="n">
        <v>0.162337962962963</v>
      </c>
      <c r="H236" s="12" t="s">
        <v>187</v>
      </c>
      <c r="I236" s="18"/>
      <c r="J236" s="18"/>
      <c r="K236" s="18"/>
      <c r="L236" s="18"/>
      <c r="M236" s="18"/>
      <c r="N236" s="18"/>
      <c r="O236" s="18"/>
      <c r="P236" s="18"/>
      <c r="Q236" s="18"/>
      <c r="R236" s="18"/>
      <c r="U236" s="18" t="s">
        <v>50</v>
      </c>
      <c r="V236" s="18" t="s">
        <v>51</v>
      </c>
      <c r="W236" s="18" t="s">
        <v>584</v>
      </c>
      <c r="X236" s="19" t="s">
        <v>584</v>
      </c>
    </row>
    <row r="237" customFormat="false" ht="14.15" hidden="false" customHeight="false" outlineLevel="0" collapsed="false">
      <c r="A237" s="12" t="s">
        <v>26</v>
      </c>
      <c r="B237" s="12" t="n">
        <v>234</v>
      </c>
      <c r="C237" s="13" t="n">
        <v>0.162893518518519</v>
      </c>
      <c r="D237" s="13" t="n">
        <v>0.162893518518519</v>
      </c>
      <c r="E237" s="15" t="str">
        <f aca="false">CONCATENATE("https://otter.ai/s/eCneHj8bRXeSU--Z2S7hgg?t=",VALUE(C237*24*3600),"s")</f>
        <v>https://otter.ai/s/eCneHj8bRXeSU--Z2S7hgg?t=14074s</v>
      </c>
      <c r="F237" s="16" t="s">
        <v>585</v>
      </c>
      <c r="G237" s="21" t="n">
        <v>0.162881944444444</v>
      </c>
      <c r="H237" s="12" t="s">
        <v>187</v>
      </c>
      <c r="I237" s="18"/>
      <c r="J237" s="18"/>
      <c r="K237" s="18" t="s">
        <v>20</v>
      </c>
      <c r="M237" s="18"/>
      <c r="N237" s="18"/>
      <c r="O237" s="18"/>
      <c r="P237" s="18"/>
      <c r="Q237" s="18"/>
      <c r="R237" s="18"/>
      <c r="S237" s="18" t="n">
        <v>1</v>
      </c>
      <c r="U237" s="18" t="s">
        <v>50</v>
      </c>
      <c r="V237" s="18" t="s">
        <v>51</v>
      </c>
      <c r="W237" s="18" t="s">
        <v>586</v>
      </c>
      <c r="X237" s="19" t="s">
        <v>586</v>
      </c>
    </row>
    <row r="238" customFormat="false" ht="14.15" hidden="false" customHeight="false" outlineLevel="0" collapsed="false">
      <c r="A238" s="12" t="s">
        <v>26</v>
      </c>
      <c r="B238" s="12" t="n">
        <v>235</v>
      </c>
      <c r="C238" s="13" t="n">
        <v>0.16337962962963</v>
      </c>
      <c r="D238" s="13" t="n">
        <v>0.16337962962963</v>
      </c>
      <c r="E238" s="15" t="str">
        <f aca="false">CONCATENATE("https://otter.ai/s/eCneHj8bRXeSU--Z2S7hgg?t=",VALUE(C238*24*3600),"s")</f>
        <v>https://otter.ai/s/eCneHj8bRXeSU--Z2S7hgg?t=14116s</v>
      </c>
      <c r="F238" s="16" t="s">
        <v>587</v>
      </c>
      <c r="G238" s="21" t="n">
        <v>0.16337962962963</v>
      </c>
      <c r="H238" s="12" t="s">
        <v>187</v>
      </c>
      <c r="I238" s="18"/>
      <c r="J238" s="18"/>
      <c r="K238" s="18"/>
      <c r="L238" s="18"/>
      <c r="M238" s="18"/>
      <c r="N238" s="18"/>
      <c r="O238" s="18"/>
      <c r="P238" s="18"/>
      <c r="Q238" s="18"/>
      <c r="R238" s="18"/>
      <c r="U238" s="18" t="s">
        <v>50</v>
      </c>
      <c r="V238" s="18" t="s">
        <v>51</v>
      </c>
      <c r="W238" s="18" t="s">
        <v>588</v>
      </c>
      <c r="X238" s="19" t="s">
        <v>588</v>
      </c>
    </row>
    <row r="239" customFormat="false" ht="14.15" hidden="false" customHeight="false" outlineLevel="0" collapsed="false">
      <c r="A239" s="12" t="s">
        <v>26</v>
      </c>
      <c r="B239" s="12" t="n">
        <v>236</v>
      </c>
      <c r="C239" s="13" t="n">
        <v>0.163946759259259</v>
      </c>
      <c r="D239" s="13" t="n">
        <v>0.163946759259259</v>
      </c>
      <c r="E239" s="15" t="str">
        <f aca="false">CONCATENATE("https://otter.ai/s/eCneHj8bRXeSU--Z2S7hgg?t=",VALUE(C239*24*3600),"s")</f>
        <v>https://otter.ai/s/eCneHj8bRXeSU--Z2S7hgg?t=14165s</v>
      </c>
      <c r="F239" s="16" t="s">
        <v>589</v>
      </c>
      <c r="G239" s="21" t="n">
        <v>0.163946759259259</v>
      </c>
      <c r="H239" s="12" t="s">
        <v>187</v>
      </c>
      <c r="I239" s="18"/>
      <c r="J239" s="18" t="s">
        <v>120</v>
      </c>
      <c r="K239" s="18" t="s">
        <v>20</v>
      </c>
      <c r="L239" s="18" t="s">
        <v>508</v>
      </c>
      <c r="M239" s="18"/>
      <c r="N239" s="18"/>
      <c r="O239" s="18"/>
      <c r="P239" s="18"/>
      <c r="Q239" s="18"/>
      <c r="R239" s="18"/>
      <c r="S239" s="18" t="n">
        <v>1</v>
      </c>
      <c r="U239" s="18" t="s">
        <v>50</v>
      </c>
      <c r="V239" s="18" t="s">
        <v>51</v>
      </c>
      <c r="W239" s="18" t="s">
        <v>590</v>
      </c>
      <c r="X239" s="19" t="s">
        <v>590</v>
      </c>
    </row>
    <row r="240" customFormat="false" ht="14.15" hidden="false" customHeight="false" outlineLevel="0" collapsed="false">
      <c r="A240" s="12" t="s">
        <v>26</v>
      </c>
      <c r="B240" s="12" t="n">
        <v>237</v>
      </c>
      <c r="C240" s="13" t="n">
        <v>0.16462962962963</v>
      </c>
      <c r="D240" s="13" t="n">
        <v>0.16462962962963</v>
      </c>
      <c r="E240" s="15" t="str">
        <f aca="false">CONCATENATE("https://otter.ai/s/eCneHj8bRXeSU--Z2S7hgg?t=",VALUE(C240*24*3600),"s")</f>
        <v>https://otter.ai/s/eCneHj8bRXeSU--Z2S7hgg?t=14224s</v>
      </c>
      <c r="F240" s="16" t="s">
        <v>591</v>
      </c>
      <c r="G240" s="21" t="n">
        <v>0.164618055555556</v>
      </c>
      <c r="H240" s="12" t="s">
        <v>187</v>
      </c>
      <c r="I240" s="18"/>
      <c r="J240" s="18"/>
      <c r="K240" s="18" t="s">
        <v>20</v>
      </c>
      <c r="L240" s="18"/>
      <c r="M240" s="18"/>
      <c r="N240" s="18"/>
      <c r="O240" s="18"/>
      <c r="P240" s="18"/>
      <c r="Q240" s="18"/>
      <c r="R240" s="18"/>
      <c r="S240" s="18" t="n">
        <v>1</v>
      </c>
      <c r="U240" s="18" t="s">
        <v>50</v>
      </c>
      <c r="V240" s="18" t="s">
        <v>51</v>
      </c>
      <c r="W240" s="18" t="s">
        <v>592</v>
      </c>
      <c r="X240" s="19" t="s">
        <v>592</v>
      </c>
    </row>
    <row r="241" customFormat="false" ht="14.15" hidden="false" customHeight="false" outlineLevel="0" collapsed="false">
      <c r="A241" s="22" t="s">
        <v>26</v>
      </c>
      <c r="B241" s="22" t="n">
        <v>238</v>
      </c>
      <c r="C241" s="23" t="n">
        <v>0.164907407407407</v>
      </c>
      <c r="D241" s="23" t="n">
        <v>0.164907407407407</v>
      </c>
      <c r="E241" s="24" t="str">
        <f aca="false">CONCATENATE("https://otter.ai/s/eCneHj8bRXeSU--Z2S7hgg?t=",VALUE(C241*24*3600),"s")</f>
        <v>https://otter.ai/s/eCneHj8bRXeSU--Z2S7hgg?t=14248s</v>
      </c>
      <c r="F241" s="25" t="s">
        <v>593</v>
      </c>
      <c r="G241" s="26" t="n">
        <v>0.164907407407407</v>
      </c>
      <c r="H241" s="27" t="s">
        <v>187</v>
      </c>
      <c r="I241" s="27"/>
      <c r="J241" s="27"/>
      <c r="K241" s="27" t="s">
        <v>20</v>
      </c>
      <c r="L241" s="27"/>
      <c r="M241" s="27"/>
      <c r="N241" s="27"/>
      <c r="O241" s="27"/>
      <c r="P241" s="27"/>
      <c r="Q241" s="27"/>
      <c r="R241" s="27"/>
      <c r="S241" s="27" t="n">
        <v>1</v>
      </c>
      <c r="T241" s="28"/>
      <c r="U241" s="27" t="s">
        <v>50</v>
      </c>
      <c r="V241" s="18" t="s">
        <v>51</v>
      </c>
      <c r="W241" s="27" t="s">
        <v>594</v>
      </c>
      <c r="X241" s="19" t="s">
        <v>594</v>
      </c>
    </row>
    <row r="242" customFormat="false" ht="14.15" hidden="false" customHeight="false" outlineLevel="0" collapsed="false">
      <c r="A242" s="12" t="s">
        <v>595</v>
      </c>
      <c r="B242" s="12" t="n">
        <v>1</v>
      </c>
      <c r="C242" s="14" t="n">
        <v>0</v>
      </c>
      <c r="D242" s="13" t="n">
        <v>0</v>
      </c>
      <c r="E242" s="29" t="str">
        <f aca="false">CONCATENATE("https://otter.ai/s/ZklJW5sBRIGFwmTPAagVUA?t=",VALUE(D242*24*3600),"s")</f>
        <v>https://otter.ai/s/ZklJW5sBRIGFwmTPAagVUA?t=0s</v>
      </c>
      <c r="F242" s="16" t="s">
        <v>27</v>
      </c>
      <c r="G242" s="17" t="n">
        <v>0</v>
      </c>
      <c r="H242" s="12" t="s">
        <v>187</v>
      </c>
      <c r="I242" s="30"/>
      <c r="J242" s="30"/>
      <c r="K242" s="30"/>
      <c r="L242" s="30"/>
      <c r="M242" s="30"/>
      <c r="N242" s="30"/>
      <c r="O242" s="30"/>
      <c r="P242" s="30"/>
      <c r="Q242" s="30"/>
      <c r="R242" s="30"/>
      <c r="U242" s="18" t="s">
        <v>50</v>
      </c>
      <c r="V242" s="18" t="s">
        <v>51</v>
      </c>
      <c r="W242" s="19" t="s">
        <v>596</v>
      </c>
      <c r="X242" s="30" t="s">
        <v>596</v>
      </c>
    </row>
    <row r="243" customFormat="false" ht="14.15" hidden="false" customHeight="false" outlineLevel="0" collapsed="false">
      <c r="A243" s="12" t="s">
        <v>595</v>
      </c>
      <c r="B243" s="12" t="n">
        <v>2</v>
      </c>
      <c r="C243" s="14" t="n">
        <v>0.03125</v>
      </c>
      <c r="D243" s="13" t="n">
        <v>0.000520833333333333</v>
      </c>
      <c r="E243" s="29" t="str">
        <f aca="false">CONCATENATE("https://otter.ai/s/ZklJW5sBRIGFwmTPAagVUA?t=",VALUE(D243*24*3600),"s")</f>
        <v>https://otter.ai/s/ZklJW5sBRIGFwmTPAagVUA?t=45s</v>
      </c>
      <c r="F243" s="16" t="s">
        <v>33</v>
      </c>
      <c r="G243" s="17" t="n">
        <v>0.0319444444444444</v>
      </c>
      <c r="H243" s="12" t="s">
        <v>187</v>
      </c>
      <c r="I243" s="30"/>
      <c r="J243" s="30"/>
      <c r="K243" s="30"/>
      <c r="L243" s="30"/>
      <c r="M243" s="30"/>
      <c r="N243" s="30"/>
      <c r="O243" s="30"/>
      <c r="P243" s="30"/>
      <c r="Q243" s="30"/>
      <c r="R243" s="30"/>
      <c r="U243" s="18" t="s">
        <v>50</v>
      </c>
      <c r="V243" s="18" t="s">
        <v>51</v>
      </c>
      <c r="W243" s="19" t="s">
        <v>597</v>
      </c>
      <c r="X243" s="30" t="s">
        <v>598</v>
      </c>
    </row>
    <row r="244" customFormat="false" ht="14.15" hidden="false" customHeight="false" outlineLevel="0" collapsed="false">
      <c r="A244" s="12" t="s">
        <v>595</v>
      </c>
      <c r="B244" s="12" t="n">
        <v>3</v>
      </c>
      <c r="C244" s="14" t="n">
        <v>0.0402777777777778</v>
      </c>
      <c r="D244" s="13" t="n">
        <v>0.000671296296296296</v>
      </c>
      <c r="E244" s="29" t="str">
        <f aca="false">CONCATENATE("https://otter.ai/s/ZklJW5sBRIGFwmTPAagVUA?t=",VALUE(D244*24*3600),"s")</f>
        <v>https://otter.ai/s/ZklJW5sBRIGFwmTPAagVUA?t=58s</v>
      </c>
      <c r="F244" s="16" t="s">
        <v>599</v>
      </c>
      <c r="G244" s="17" t="n">
        <v>0.0402777777777778</v>
      </c>
      <c r="H244" s="12" t="s">
        <v>187</v>
      </c>
      <c r="I244" s="30"/>
      <c r="J244" s="30"/>
      <c r="K244" s="30"/>
      <c r="L244" s="30"/>
      <c r="M244" s="30"/>
      <c r="N244" s="30"/>
      <c r="O244" s="30"/>
      <c r="P244" s="30"/>
      <c r="Q244" s="30"/>
      <c r="R244" s="30"/>
      <c r="T244" s="18" t="s">
        <v>600</v>
      </c>
      <c r="U244" s="18" t="s">
        <v>50</v>
      </c>
      <c r="V244" s="18" t="s">
        <v>51</v>
      </c>
      <c r="W244" s="19" t="s">
        <v>601</v>
      </c>
      <c r="X244" s="30" t="s">
        <v>602</v>
      </c>
    </row>
    <row r="245" customFormat="false" ht="14.15" hidden="false" customHeight="false" outlineLevel="0" collapsed="false">
      <c r="A245" s="12" t="s">
        <v>595</v>
      </c>
      <c r="B245" s="12" t="n">
        <v>4</v>
      </c>
      <c r="C245" s="14" t="n">
        <v>0.0972222222222222</v>
      </c>
      <c r="D245" s="13" t="n">
        <v>0.00162037037037037</v>
      </c>
      <c r="E245" s="29" t="str">
        <f aca="false">CONCATENATE("https://otter.ai/s/ZklJW5sBRIGFwmTPAagVUA?t=",VALUE(D245*24*3600),"s")</f>
        <v>https://otter.ai/s/ZklJW5sBRIGFwmTPAagVUA?t=140s</v>
      </c>
      <c r="F245" s="16" t="s">
        <v>603</v>
      </c>
      <c r="G245" s="17" t="n">
        <v>0.0972222222222222</v>
      </c>
      <c r="H245" s="12" t="s">
        <v>187</v>
      </c>
      <c r="I245" s="30"/>
      <c r="J245" s="30"/>
      <c r="K245" s="30"/>
      <c r="L245" s="30"/>
      <c r="M245" s="30"/>
      <c r="N245" s="30"/>
      <c r="O245" s="30"/>
      <c r="P245" s="30"/>
      <c r="Q245" s="30"/>
      <c r="R245" s="30"/>
      <c r="U245" s="18" t="s">
        <v>50</v>
      </c>
      <c r="V245" s="18" t="s">
        <v>51</v>
      </c>
      <c r="W245" s="19" t="s">
        <v>604</v>
      </c>
      <c r="X245" s="30" t="s">
        <v>605</v>
      </c>
    </row>
    <row r="246" customFormat="false" ht="14.15" hidden="false" customHeight="false" outlineLevel="0" collapsed="false">
      <c r="A246" s="12" t="s">
        <v>595</v>
      </c>
      <c r="B246" s="12" t="n">
        <v>5</v>
      </c>
      <c r="C246" s="14" t="n">
        <v>0.15625</v>
      </c>
      <c r="D246" s="13" t="n">
        <v>0.00260416666666667</v>
      </c>
      <c r="E246" s="29" t="str">
        <f aca="false">CONCATENATE("https://otter.ai/s/ZklJW5sBRIGFwmTPAagVUA?t=",VALUE(D246*24*3600),"s")</f>
        <v>https://otter.ai/s/ZklJW5sBRIGFwmTPAagVUA?t=225s</v>
      </c>
      <c r="F246" s="16" t="s">
        <v>606</v>
      </c>
      <c r="G246" s="17" t="n">
        <v>0.15625</v>
      </c>
      <c r="H246" s="12" t="s">
        <v>187</v>
      </c>
      <c r="I246" s="30"/>
      <c r="J246" s="30"/>
      <c r="K246" s="30"/>
      <c r="L246" s="30"/>
      <c r="M246" s="30"/>
      <c r="N246" s="30"/>
      <c r="O246" s="30"/>
      <c r="P246" s="30"/>
      <c r="Q246" s="30"/>
      <c r="R246" s="30"/>
      <c r="U246" s="18" t="s">
        <v>50</v>
      </c>
      <c r="V246" s="18" t="s">
        <v>51</v>
      </c>
      <c r="W246" s="19" t="s">
        <v>607</v>
      </c>
      <c r="X246" s="30" t="s">
        <v>608</v>
      </c>
    </row>
    <row r="247" customFormat="false" ht="14.15" hidden="false" customHeight="false" outlineLevel="0" collapsed="false">
      <c r="A247" s="12" t="s">
        <v>595</v>
      </c>
      <c r="B247" s="12" t="n">
        <v>6</v>
      </c>
      <c r="C247" s="14" t="n">
        <v>0.177777777777778</v>
      </c>
      <c r="D247" s="13" t="n">
        <v>0.00296296296296296</v>
      </c>
      <c r="E247" s="29" t="str">
        <f aca="false">CONCATENATE("https://otter.ai/s/ZklJW5sBRIGFwmTPAagVUA?t=",VALUE(D247*24*3600),"s")</f>
        <v>https://otter.ai/s/ZklJW5sBRIGFwmTPAagVUA?t=256s</v>
      </c>
      <c r="F247" s="16" t="s">
        <v>37</v>
      </c>
      <c r="G247" s="17" t="n">
        <v>0.177777777777778</v>
      </c>
      <c r="H247" s="12" t="s">
        <v>187</v>
      </c>
      <c r="I247" s="30"/>
      <c r="J247" s="30"/>
      <c r="K247" s="30"/>
      <c r="L247" s="30"/>
      <c r="M247" s="30"/>
      <c r="N247" s="30"/>
      <c r="O247" s="30"/>
      <c r="P247" s="30"/>
      <c r="Q247" s="30"/>
      <c r="R247" s="30"/>
      <c r="T247" s="18" t="s">
        <v>609</v>
      </c>
      <c r="U247" s="18" t="s">
        <v>50</v>
      </c>
      <c r="V247" s="18" t="s">
        <v>51</v>
      </c>
      <c r="W247" s="19" t="s">
        <v>610</v>
      </c>
      <c r="X247" s="30" t="s">
        <v>611</v>
      </c>
    </row>
    <row r="248" customFormat="false" ht="14.15" hidden="false" customHeight="false" outlineLevel="0" collapsed="false">
      <c r="A248" s="12" t="s">
        <v>595</v>
      </c>
      <c r="B248" s="12" t="n">
        <v>7</v>
      </c>
      <c r="C248" s="14" t="n">
        <v>0.257638888888889</v>
      </c>
      <c r="D248" s="13" t="n">
        <v>0.00429398148148148</v>
      </c>
      <c r="E248" s="29" t="str">
        <f aca="false">CONCATENATE("https://otter.ai/s/ZklJW5sBRIGFwmTPAagVUA?t=",VALUE(D248*24*3600),"s")</f>
        <v>https://otter.ai/s/ZklJW5sBRIGFwmTPAagVUA?t=371s</v>
      </c>
      <c r="F248" s="16" t="s">
        <v>612</v>
      </c>
      <c r="G248" s="17" t="n">
        <v>0.258333333333333</v>
      </c>
      <c r="H248" s="12" t="s">
        <v>187</v>
      </c>
      <c r="I248" s="30"/>
      <c r="J248" s="30"/>
      <c r="K248" s="30"/>
      <c r="L248" s="30"/>
      <c r="M248" s="30"/>
      <c r="N248" s="30"/>
      <c r="O248" s="30"/>
      <c r="P248" s="30"/>
      <c r="Q248" s="30"/>
      <c r="R248" s="30"/>
      <c r="T248" s="18" t="s">
        <v>102</v>
      </c>
      <c r="U248" s="18" t="s">
        <v>50</v>
      </c>
      <c r="V248" s="18" t="s">
        <v>51</v>
      </c>
      <c r="W248" s="19" t="s">
        <v>613</v>
      </c>
      <c r="X248" s="30" t="s">
        <v>614</v>
      </c>
    </row>
    <row r="249" customFormat="false" ht="14.15" hidden="false" customHeight="false" outlineLevel="0" collapsed="false">
      <c r="A249" s="12" t="s">
        <v>595</v>
      </c>
      <c r="B249" s="12" t="n">
        <v>8</v>
      </c>
      <c r="C249" s="14" t="n">
        <v>0.28125</v>
      </c>
      <c r="D249" s="13" t="n">
        <v>0.0046875</v>
      </c>
      <c r="E249" s="29" t="str">
        <f aca="false">CONCATENATE("https://otter.ai/s/ZklJW5sBRIGFwmTPAagVUA?t=",VALUE(D249*24*3600),"s")</f>
        <v>https://otter.ai/s/ZklJW5sBRIGFwmTPAagVUA?t=405s</v>
      </c>
      <c r="F249" s="16" t="s">
        <v>42</v>
      </c>
      <c r="G249" s="17" t="n">
        <v>0.28125</v>
      </c>
      <c r="H249" s="12" t="s">
        <v>187</v>
      </c>
      <c r="I249" s="30"/>
      <c r="J249" s="30"/>
      <c r="K249" s="30"/>
      <c r="L249" s="30"/>
      <c r="M249" s="30"/>
      <c r="N249" s="30"/>
      <c r="O249" s="30"/>
      <c r="P249" s="30"/>
      <c r="Q249" s="30"/>
      <c r="R249" s="30"/>
      <c r="T249" s="18" t="s">
        <v>615</v>
      </c>
      <c r="U249" s="18" t="s">
        <v>50</v>
      </c>
      <c r="V249" s="18" t="s">
        <v>51</v>
      </c>
      <c r="W249" s="19" t="s">
        <v>616</v>
      </c>
      <c r="X249" s="30" t="s">
        <v>617</v>
      </c>
    </row>
    <row r="250" customFormat="false" ht="14.15" hidden="false" customHeight="false" outlineLevel="0" collapsed="false">
      <c r="A250" s="12" t="s">
        <v>595</v>
      </c>
      <c r="B250" s="12" t="n">
        <v>9</v>
      </c>
      <c r="C250" s="14" t="n">
        <v>0.315972222222222</v>
      </c>
      <c r="D250" s="13" t="n">
        <v>0.0052662037037037</v>
      </c>
      <c r="E250" s="29" t="str">
        <f aca="false">CONCATENATE("https://otter.ai/s/ZklJW5sBRIGFwmTPAagVUA?t=",VALUE(D250*24*3600),"s")</f>
        <v>https://otter.ai/s/ZklJW5sBRIGFwmTPAagVUA?t=455s</v>
      </c>
      <c r="F250" s="16" t="s">
        <v>46</v>
      </c>
      <c r="G250" s="17" t="n">
        <v>0.315972222222222</v>
      </c>
      <c r="H250" s="12" t="s">
        <v>187</v>
      </c>
      <c r="I250" s="30"/>
      <c r="J250" s="30"/>
      <c r="K250" s="30"/>
      <c r="L250" s="30"/>
      <c r="M250" s="30"/>
      <c r="N250" s="30"/>
      <c r="O250" s="30"/>
      <c r="P250" s="30"/>
      <c r="Q250" s="30"/>
      <c r="R250" s="30"/>
      <c r="U250" s="18" t="s">
        <v>50</v>
      </c>
      <c r="V250" s="18" t="s">
        <v>51</v>
      </c>
      <c r="W250" s="19" t="s">
        <v>618</v>
      </c>
      <c r="X250" s="30" t="s">
        <v>618</v>
      </c>
    </row>
    <row r="251" customFormat="false" ht="14.15" hidden="false" customHeight="false" outlineLevel="0" collapsed="false">
      <c r="A251" s="12" t="s">
        <v>595</v>
      </c>
      <c r="B251" s="12" t="n">
        <v>10</v>
      </c>
      <c r="C251" s="14" t="n">
        <v>0.361111111111111</v>
      </c>
      <c r="D251" s="13" t="n">
        <v>0.00601851851851852</v>
      </c>
      <c r="E251" s="29" t="str">
        <f aca="false">CONCATENATE("https://otter.ai/s/ZklJW5sBRIGFwmTPAagVUA?t=",VALUE(D251*24*3600),"s")</f>
        <v>https://otter.ai/s/ZklJW5sBRIGFwmTPAagVUA?t=520s</v>
      </c>
      <c r="F251" s="16" t="s">
        <v>48</v>
      </c>
      <c r="G251" s="17" t="n">
        <v>0.361805555555556</v>
      </c>
      <c r="H251" s="12" t="s">
        <v>187</v>
      </c>
      <c r="I251" s="30"/>
      <c r="J251" s="30"/>
      <c r="K251" s="30"/>
      <c r="L251" s="30"/>
      <c r="M251" s="30"/>
      <c r="N251" s="30"/>
      <c r="O251" s="30"/>
      <c r="P251" s="30"/>
      <c r="Q251" s="12" t="n">
        <v>30305</v>
      </c>
      <c r="R251" s="30"/>
      <c r="S251" s="18" t="n">
        <v>1</v>
      </c>
      <c r="U251" s="18" t="s">
        <v>50</v>
      </c>
      <c r="V251" s="18" t="s">
        <v>51</v>
      </c>
      <c r="W251" s="19" t="s">
        <v>619</v>
      </c>
      <c r="X251" s="30" t="s">
        <v>619</v>
      </c>
    </row>
    <row r="252" customFormat="false" ht="14.15" hidden="false" customHeight="false" outlineLevel="0" collapsed="false">
      <c r="A252" s="12" t="s">
        <v>595</v>
      </c>
      <c r="B252" s="12" t="n">
        <v>11</v>
      </c>
      <c r="C252" s="14" t="n">
        <v>0.397916666666667</v>
      </c>
      <c r="D252" s="13" t="n">
        <v>0.00663194444444445</v>
      </c>
      <c r="E252" s="29" t="str">
        <f aca="false">CONCATENATE("https://otter.ai/s/ZklJW5sBRIGFwmTPAagVUA?t=",VALUE(D252*24*3600),"s")</f>
        <v>https://otter.ai/s/ZklJW5sBRIGFwmTPAagVUA?t=573s</v>
      </c>
      <c r="F252" s="16" t="s">
        <v>53</v>
      </c>
      <c r="G252" s="17" t="n">
        <v>0.397916666666667</v>
      </c>
      <c r="H252" s="12" t="s">
        <v>187</v>
      </c>
      <c r="I252" s="30"/>
      <c r="J252" s="30"/>
      <c r="K252" s="30"/>
      <c r="L252" s="30"/>
      <c r="M252" s="30"/>
      <c r="N252" s="30"/>
      <c r="O252" s="30"/>
      <c r="P252" s="30"/>
      <c r="Q252" s="30"/>
      <c r="R252" s="30"/>
      <c r="T252" s="18" t="s">
        <v>615</v>
      </c>
      <c r="U252" s="18" t="s">
        <v>50</v>
      </c>
      <c r="V252" s="18" t="s">
        <v>51</v>
      </c>
      <c r="W252" s="19" t="s">
        <v>620</v>
      </c>
      <c r="X252" s="30" t="s">
        <v>620</v>
      </c>
    </row>
    <row r="253" customFormat="false" ht="14.15" hidden="false" customHeight="false" outlineLevel="0" collapsed="false">
      <c r="A253" s="12" t="s">
        <v>595</v>
      </c>
      <c r="B253" s="12" t="n">
        <v>12</v>
      </c>
      <c r="C253" s="14" t="n">
        <v>0.45</v>
      </c>
      <c r="D253" s="13" t="n">
        <v>0.0075</v>
      </c>
      <c r="E253" s="29" t="str">
        <f aca="false">CONCATENATE("https://otter.ai/s/ZklJW5sBRIGFwmTPAagVUA?t=",VALUE(D253*24*3600),"s")</f>
        <v>https://otter.ai/s/ZklJW5sBRIGFwmTPAagVUA?t=648s</v>
      </c>
      <c r="F253" s="16" t="s">
        <v>55</v>
      </c>
      <c r="G253" s="17" t="n">
        <v>0.45</v>
      </c>
      <c r="H253" s="12" t="s">
        <v>187</v>
      </c>
      <c r="I253" s="30"/>
      <c r="J253" s="30"/>
      <c r="K253" s="30"/>
      <c r="L253" s="30"/>
      <c r="M253" s="30"/>
      <c r="N253" s="30"/>
      <c r="O253" s="30"/>
      <c r="P253" s="30"/>
      <c r="Q253" s="30"/>
      <c r="R253" s="30"/>
      <c r="U253" s="18" t="s">
        <v>50</v>
      </c>
      <c r="V253" s="18" t="s">
        <v>51</v>
      </c>
      <c r="W253" s="19" t="s">
        <v>621</v>
      </c>
      <c r="X253" s="30" t="s">
        <v>621</v>
      </c>
    </row>
    <row r="254" customFormat="false" ht="14.15" hidden="false" customHeight="false" outlineLevel="0" collapsed="false">
      <c r="A254" s="12" t="s">
        <v>595</v>
      </c>
      <c r="B254" s="12" t="n">
        <v>13</v>
      </c>
      <c r="C254" s="14" t="n">
        <v>0.485416666666667</v>
      </c>
      <c r="D254" s="13" t="n">
        <v>0.00809027777777778</v>
      </c>
      <c r="E254" s="29" t="str">
        <f aca="false">CONCATENATE("https://otter.ai/s/ZklJW5sBRIGFwmTPAagVUA?t=",VALUE(D254*24*3600),"s")</f>
        <v>https://otter.ai/s/ZklJW5sBRIGFwmTPAagVUA?t=699s</v>
      </c>
      <c r="F254" s="16" t="s">
        <v>58</v>
      </c>
      <c r="G254" s="17" t="n">
        <v>0.485416666666667</v>
      </c>
      <c r="H254" s="12" t="s">
        <v>187</v>
      </c>
      <c r="I254" s="30"/>
      <c r="J254" s="30"/>
      <c r="K254" s="30"/>
      <c r="L254" s="30"/>
      <c r="M254" s="30"/>
      <c r="N254" s="30"/>
      <c r="O254" s="30"/>
      <c r="P254" s="30"/>
      <c r="Q254" s="30"/>
      <c r="R254" s="30"/>
      <c r="U254" s="18" t="s">
        <v>50</v>
      </c>
      <c r="V254" s="18" t="s">
        <v>51</v>
      </c>
      <c r="W254" s="19" t="s">
        <v>622</v>
      </c>
      <c r="X254" s="30" t="s">
        <v>623</v>
      </c>
    </row>
    <row r="255" customFormat="false" ht="14.15" hidden="false" customHeight="false" outlineLevel="0" collapsed="false">
      <c r="A255" s="12" t="s">
        <v>595</v>
      </c>
      <c r="B255" s="12" t="n">
        <v>14</v>
      </c>
      <c r="C255" s="14" t="n">
        <v>0.568055555555556</v>
      </c>
      <c r="D255" s="13" t="n">
        <v>0.00946759259259259</v>
      </c>
      <c r="E255" s="29" t="str">
        <f aca="false">CONCATENATE("https://otter.ai/s/ZklJW5sBRIGFwmTPAagVUA?t=",VALUE(D255*24*3600),"s")</f>
        <v>https://otter.ai/s/ZklJW5sBRIGFwmTPAagVUA?t=818s</v>
      </c>
      <c r="F255" s="16" t="s">
        <v>61</v>
      </c>
      <c r="G255" s="17" t="n">
        <v>0.568055555555556</v>
      </c>
      <c r="H255" s="12" t="s">
        <v>187</v>
      </c>
      <c r="I255" s="30"/>
      <c r="J255" s="30"/>
      <c r="K255" s="30"/>
      <c r="L255" s="30"/>
      <c r="M255" s="30"/>
      <c r="N255" s="30"/>
      <c r="O255" s="30"/>
      <c r="P255" s="30"/>
      <c r="Q255" s="30"/>
      <c r="R255" s="30"/>
      <c r="U255" s="18" t="s">
        <v>50</v>
      </c>
      <c r="V255" s="18" t="s">
        <v>51</v>
      </c>
      <c r="W255" s="19" t="s">
        <v>624</v>
      </c>
      <c r="X255" s="30" t="s">
        <v>625</v>
      </c>
    </row>
    <row r="256" customFormat="false" ht="14.15" hidden="false" customHeight="false" outlineLevel="0" collapsed="false">
      <c r="A256" s="12" t="s">
        <v>595</v>
      </c>
      <c r="B256" s="12" t="n">
        <v>15</v>
      </c>
      <c r="C256" s="14" t="n">
        <v>0.613888888888889</v>
      </c>
      <c r="D256" s="13" t="n">
        <v>0.0102314814814815</v>
      </c>
      <c r="E256" s="29" t="str">
        <f aca="false">CONCATENATE("https://otter.ai/s/ZklJW5sBRIGFwmTPAagVUA?t=",VALUE(D256*24*3600),"s")</f>
        <v>https://otter.ai/s/ZklJW5sBRIGFwmTPAagVUA?t=884s</v>
      </c>
      <c r="F256" s="16" t="s">
        <v>67</v>
      </c>
      <c r="G256" s="17" t="n">
        <v>0.613888888888889</v>
      </c>
      <c r="H256" s="12" t="s">
        <v>187</v>
      </c>
      <c r="I256" s="30"/>
      <c r="J256" s="30"/>
      <c r="K256" s="30"/>
      <c r="L256" s="30"/>
      <c r="M256" s="30"/>
      <c r="N256" s="30"/>
      <c r="O256" s="30"/>
      <c r="P256" s="30"/>
      <c r="Q256" s="30"/>
      <c r="R256" s="30"/>
      <c r="U256" s="18" t="s">
        <v>50</v>
      </c>
      <c r="V256" s="12" t="s">
        <v>31</v>
      </c>
      <c r="W256" s="19" t="s">
        <v>626</v>
      </c>
      <c r="X256" s="30" t="s">
        <v>626</v>
      </c>
    </row>
    <row r="257" customFormat="false" ht="14.15" hidden="false" customHeight="false" outlineLevel="0" collapsed="false">
      <c r="A257" s="12" t="s">
        <v>595</v>
      </c>
      <c r="B257" s="12" t="n">
        <v>16</v>
      </c>
      <c r="C257" s="14" t="n">
        <v>0.634027777777778</v>
      </c>
      <c r="D257" s="13" t="n">
        <v>0.0105671296296296</v>
      </c>
      <c r="E257" s="29" t="str">
        <f aca="false">CONCATENATE("https://otter.ai/s/ZklJW5sBRIGFwmTPAagVUA?t=",VALUE(D257*24*3600),"s")</f>
        <v>https://otter.ai/s/ZklJW5sBRIGFwmTPAagVUA?t=913s</v>
      </c>
      <c r="F257" s="16" t="s">
        <v>70</v>
      </c>
      <c r="G257" s="17" t="n">
        <v>0.634027777777778</v>
      </c>
      <c r="H257" s="12" t="s">
        <v>187</v>
      </c>
      <c r="I257" s="30"/>
      <c r="J257" s="30"/>
      <c r="K257" s="30"/>
      <c r="L257" s="30"/>
      <c r="M257" s="30"/>
      <c r="N257" s="30"/>
      <c r="O257" s="30"/>
      <c r="P257" s="30"/>
      <c r="Q257" s="30"/>
      <c r="R257" s="30"/>
      <c r="U257" s="18" t="s">
        <v>50</v>
      </c>
      <c r="V257" s="18" t="s">
        <v>51</v>
      </c>
      <c r="W257" s="19" t="s">
        <v>627</v>
      </c>
      <c r="X257" s="30" t="s">
        <v>627</v>
      </c>
    </row>
    <row r="258" customFormat="false" ht="14.15" hidden="false" customHeight="false" outlineLevel="0" collapsed="false">
      <c r="A258" s="12" t="s">
        <v>595</v>
      </c>
      <c r="B258" s="12" t="n">
        <v>17</v>
      </c>
      <c r="C258" s="14" t="n">
        <v>0.693055555555556</v>
      </c>
      <c r="D258" s="13" t="n">
        <v>0.0115509259259259</v>
      </c>
      <c r="E258" s="29" t="str">
        <f aca="false">CONCATENATE("https://otter.ai/s/ZklJW5sBRIGFwmTPAagVUA?t=",VALUE(D258*24*3600),"s")</f>
        <v>https://otter.ai/s/ZklJW5sBRIGFwmTPAagVUA?t=998s</v>
      </c>
      <c r="F258" s="16" t="s">
        <v>73</v>
      </c>
      <c r="G258" s="17" t="n">
        <v>0.694444444444444</v>
      </c>
      <c r="H258" s="12" t="s">
        <v>187</v>
      </c>
      <c r="I258" s="30"/>
      <c r="J258" s="30"/>
      <c r="K258" s="30"/>
      <c r="L258" s="30"/>
      <c r="M258" s="30"/>
      <c r="N258" s="30"/>
      <c r="O258" s="30"/>
      <c r="P258" s="30"/>
      <c r="Q258" s="30"/>
      <c r="R258" s="30"/>
      <c r="U258" s="18" t="s">
        <v>50</v>
      </c>
      <c r="V258" s="18" t="s">
        <v>51</v>
      </c>
      <c r="W258" s="19" t="s">
        <v>628</v>
      </c>
      <c r="X258" s="30" t="s">
        <v>629</v>
      </c>
    </row>
    <row r="259" customFormat="false" ht="14.15" hidden="false" customHeight="false" outlineLevel="0" collapsed="false">
      <c r="A259" s="12" t="s">
        <v>595</v>
      </c>
      <c r="B259" s="12" t="n">
        <v>18</v>
      </c>
      <c r="C259" s="14" t="n">
        <v>0.772916666666667</v>
      </c>
      <c r="D259" s="13" t="n">
        <v>0.0128819444444444</v>
      </c>
      <c r="E259" s="29" t="str">
        <f aca="false">CONCATENATE("https://otter.ai/s/ZklJW5sBRIGFwmTPAagVUA?t=",VALUE(D259*24*3600),"s")</f>
        <v>https://otter.ai/s/ZklJW5sBRIGFwmTPAagVUA?t=1113s</v>
      </c>
      <c r="F259" s="16" t="s">
        <v>76</v>
      </c>
      <c r="G259" s="17" t="n">
        <v>0.772916666666667</v>
      </c>
      <c r="H259" s="12" t="s">
        <v>187</v>
      </c>
      <c r="I259" s="30"/>
      <c r="J259" s="30"/>
      <c r="K259" s="30"/>
      <c r="L259" s="30"/>
      <c r="M259" s="30"/>
      <c r="N259" s="30"/>
      <c r="O259" s="30"/>
      <c r="P259" s="30"/>
      <c r="Q259" s="30"/>
      <c r="R259" s="30"/>
      <c r="U259" s="18" t="s">
        <v>50</v>
      </c>
      <c r="V259" s="18" t="s">
        <v>51</v>
      </c>
      <c r="W259" s="19" t="s">
        <v>630</v>
      </c>
      <c r="X259" s="30" t="s">
        <v>631</v>
      </c>
    </row>
    <row r="260" customFormat="false" ht="14.15" hidden="false" customHeight="false" outlineLevel="0" collapsed="false">
      <c r="A260" s="12" t="s">
        <v>595</v>
      </c>
      <c r="B260" s="12" t="n">
        <v>19</v>
      </c>
      <c r="C260" s="14" t="n">
        <v>0.781944444444444</v>
      </c>
      <c r="D260" s="13" t="n">
        <v>0.0130324074074074</v>
      </c>
      <c r="E260" s="29" t="str">
        <f aca="false">CONCATENATE("https://otter.ai/s/ZklJW5sBRIGFwmTPAagVUA?t=",VALUE(D260*24*3600),"s")</f>
        <v>https://otter.ai/s/ZklJW5sBRIGFwmTPAagVUA?t=1126s</v>
      </c>
      <c r="F260" s="16" t="s">
        <v>79</v>
      </c>
      <c r="G260" s="17" t="n">
        <v>0.782638888888889</v>
      </c>
      <c r="H260" s="12" t="s">
        <v>187</v>
      </c>
      <c r="I260" s="30"/>
      <c r="J260" s="30"/>
      <c r="K260" s="30"/>
      <c r="L260" s="30"/>
      <c r="M260" s="30"/>
      <c r="N260" s="30"/>
      <c r="O260" s="30"/>
      <c r="P260" s="30"/>
      <c r="Q260" s="30"/>
      <c r="R260" s="30"/>
      <c r="U260" s="18" t="s">
        <v>50</v>
      </c>
      <c r="V260" s="18" t="s">
        <v>51</v>
      </c>
      <c r="W260" s="19" t="s">
        <v>632</v>
      </c>
      <c r="X260" s="30" t="s">
        <v>632</v>
      </c>
    </row>
    <row r="261" customFormat="false" ht="14.15" hidden="false" customHeight="false" outlineLevel="0" collapsed="false">
      <c r="A261" s="12" t="s">
        <v>595</v>
      </c>
      <c r="B261" s="12" t="n">
        <v>20</v>
      </c>
      <c r="C261" s="14" t="n">
        <v>0.801388888888889</v>
      </c>
      <c r="D261" s="13" t="n">
        <v>0.0133564814814815</v>
      </c>
      <c r="E261" s="29" t="str">
        <f aca="false">CONCATENATE("https://otter.ai/s/ZklJW5sBRIGFwmTPAagVUA?t=",VALUE(D261*24*3600),"s")</f>
        <v>https://otter.ai/s/ZklJW5sBRIGFwmTPAagVUA?t=1154s</v>
      </c>
      <c r="F261" s="16" t="s">
        <v>82</v>
      </c>
      <c r="G261" s="17" t="n">
        <v>0.802083333333333</v>
      </c>
      <c r="H261" s="12" t="s">
        <v>187</v>
      </c>
      <c r="I261" s="30"/>
      <c r="J261" s="30"/>
      <c r="K261" s="30"/>
      <c r="L261" s="30"/>
      <c r="M261" s="30"/>
      <c r="N261" s="30"/>
      <c r="O261" s="30"/>
      <c r="P261" s="30"/>
      <c r="Q261" s="30"/>
      <c r="R261" s="30"/>
      <c r="U261" s="18" t="s">
        <v>50</v>
      </c>
      <c r="V261" s="18" t="s">
        <v>51</v>
      </c>
      <c r="W261" s="19" t="s">
        <v>633</v>
      </c>
      <c r="X261" s="30" t="s">
        <v>633</v>
      </c>
    </row>
    <row r="262" customFormat="false" ht="14.15" hidden="false" customHeight="false" outlineLevel="0" collapsed="false">
      <c r="A262" s="12" t="s">
        <v>595</v>
      </c>
      <c r="B262" s="12" t="n">
        <v>21</v>
      </c>
      <c r="C262" s="14" t="n">
        <v>0.810416666666667</v>
      </c>
      <c r="D262" s="13" t="n">
        <v>0.0135069444444444</v>
      </c>
      <c r="E262" s="29" t="str">
        <f aca="false">CONCATENATE("https://otter.ai/s/ZklJW5sBRIGFwmTPAagVUA?t=",VALUE(D262*24*3600),"s")</f>
        <v>https://otter.ai/s/ZklJW5sBRIGFwmTPAagVUA?t=1167s</v>
      </c>
      <c r="F262" s="16" t="s">
        <v>85</v>
      </c>
      <c r="G262" s="17" t="n">
        <v>0.810416666666667</v>
      </c>
      <c r="H262" s="12" t="s">
        <v>187</v>
      </c>
      <c r="I262" s="30"/>
      <c r="J262" s="30"/>
      <c r="K262" s="30"/>
      <c r="L262" s="12" t="s">
        <v>112</v>
      </c>
      <c r="M262" s="30"/>
      <c r="N262" s="30"/>
      <c r="O262" s="30"/>
      <c r="P262" s="30"/>
      <c r="Q262" s="30"/>
      <c r="R262" s="30"/>
      <c r="S262" s="18" t="n">
        <v>1</v>
      </c>
      <c r="U262" s="18" t="s">
        <v>50</v>
      </c>
      <c r="V262" s="18" t="s">
        <v>51</v>
      </c>
      <c r="W262" s="19" t="s">
        <v>634</v>
      </c>
      <c r="X262" s="30" t="s">
        <v>634</v>
      </c>
    </row>
    <row r="263" customFormat="false" ht="14.15" hidden="false" customHeight="false" outlineLevel="0" collapsed="false">
      <c r="A263" s="12" t="s">
        <v>595</v>
      </c>
      <c r="B263" s="12" t="n">
        <v>22</v>
      </c>
      <c r="C263" s="14" t="n">
        <v>0.83125</v>
      </c>
      <c r="D263" s="13" t="n">
        <v>0.0138541666666667</v>
      </c>
      <c r="E263" s="29" t="str">
        <f aca="false">CONCATENATE("https://otter.ai/s/ZklJW5sBRIGFwmTPAagVUA?t=",VALUE(D263*24*3600),"s")</f>
        <v>https://otter.ai/s/ZklJW5sBRIGFwmTPAagVUA?t=1197s</v>
      </c>
      <c r="F263" s="16" t="s">
        <v>88</v>
      </c>
      <c r="G263" s="17" t="n">
        <v>0.831944444444444</v>
      </c>
      <c r="H263" s="12" t="s">
        <v>187</v>
      </c>
      <c r="I263" s="30"/>
      <c r="J263" s="30"/>
      <c r="L263" s="30"/>
      <c r="M263" s="30"/>
      <c r="N263" s="30"/>
      <c r="O263" s="30"/>
      <c r="P263" s="30"/>
      <c r="Q263" s="30"/>
      <c r="R263" s="30"/>
      <c r="T263" s="18" t="s">
        <v>635</v>
      </c>
      <c r="U263" s="18" t="s">
        <v>50</v>
      </c>
      <c r="V263" s="18" t="s">
        <v>51</v>
      </c>
      <c r="W263" s="19" t="s">
        <v>636</v>
      </c>
      <c r="X263" s="30" t="s">
        <v>636</v>
      </c>
    </row>
    <row r="264" customFormat="false" ht="14.15" hidden="false" customHeight="false" outlineLevel="0" collapsed="false">
      <c r="A264" s="12" t="s">
        <v>595</v>
      </c>
      <c r="B264" s="12" t="n">
        <v>23</v>
      </c>
      <c r="C264" s="14" t="n">
        <v>0.890277777777778</v>
      </c>
      <c r="D264" s="13" t="n">
        <v>0.014837962962963</v>
      </c>
      <c r="E264" s="29" t="str">
        <f aca="false">CONCATENATE("https://otter.ai/s/ZklJW5sBRIGFwmTPAagVUA?t=",VALUE(D264*24*3600),"s")</f>
        <v>https://otter.ai/s/ZklJW5sBRIGFwmTPAagVUA?t=1282s</v>
      </c>
      <c r="F264" s="16" t="s">
        <v>91</v>
      </c>
      <c r="G264" s="17" t="n">
        <v>0.888194444444444</v>
      </c>
      <c r="H264" s="12" t="s">
        <v>187</v>
      </c>
      <c r="I264" s="30"/>
      <c r="J264" s="30"/>
      <c r="K264" s="30"/>
      <c r="L264" s="30"/>
      <c r="M264" s="30"/>
      <c r="N264" s="30"/>
      <c r="O264" s="30"/>
      <c r="P264" s="30"/>
      <c r="Q264" s="30"/>
      <c r="R264" s="30"/>
      <c r="U264" s="18" t="s">
        <v>50</v>
      </c>
      <c r="V264" s="18" t="s">
        <v>51</v>
      </c>
      <c r="W264" s="19" t="s">
        <v>637</v>
      </c>
      <c r="X264" s="30" t="s">
        <v>637</v>
      </c>
    </row>
    <row r="265" customFormat="false" ht="14.15" hidden="false" customHeight="false" outlineLevel="0" collapsed="false">
      <c r="A265" s="12" t="s">
        <v>595</v>
      </c>
      <c r="B265" s="12" t="n">
        <v>24</v>
      </c>
      <c r="C265" s="14" t="n">
        <v>0.899305555555556</v>
      </c>
      <c r="D265" s="13" t="n">
        <v>0.0149884259259259</v>
      </c>
      <c r="E265" s="29" t="str">
        <f aca="false">CONCATENATE("https://otter.ai/s/ZklJW5sBRIGFwmTPAagVUA?t=",VALUE(D265*24*3600),"s")</f>
        <v>https://otter.ai/s/ZklJW5sBRIGFwmTPAagVUA?t=1295s</v>
      </c>
      <c r="F265" s="16" t="s">
        <v>93</v>
      </c>
      <c r="G265" s="17" t="n">
        <v>0.890277777777778</v>
      </c>
      <c r="H265" s="12" t="s">
        <v>187</v>
      </c>
      <c r="I265" s="30"/>
      <c r="J265" s="30"/>
      <c r="K265" s="30"/>
      <c r="L265" s="30"/>
      <c r="M265" s="30"/>
      <c r="N265" s="30"/>
      <c r="O265" s="30"/>
      <c r="P265" s="30"/>
      <c r="Q265" s="30"/>
      <c r="R265" s="30"/>
      <c r="T265" s="18" t="s">
        <v>638</v>
      </c>
      <c r="U265" s="18" t="s">
        <v>50</v>
      </c>
      <c r="V265" s="18" t="s">
        <v>51</v>
      </c>
      <c r="W265" s="19" t="s">
        <v>639</v>
      </c>
      <c r="X265" s="30" t="s">
        <v>639</v>
      </c>
    </row>
    <row r="266" customFormat="false" ht="14.15" hidden="false" customHeight="false" outlineLevel="0" collapsed="false">
      <c r="A266" s="12" t="s">
        <v>595</v>
      </c>
      <c r="B266" s="12" t="n">
        <v>25</v>
      </c>
      <c r="C266" s="14" t="n">
        <v>0.920833333333333</v>
      </c>
      <c r="D266" s="13" t="n">
        <v>0.0153472222222222</v>
      </c>
      <c r="E266" s="29" t="str">
        <f aca="false">CONCATENATE("https://otter.ai/s/ZklJW5sBRIGFwmTPAagVUA?t=",VALUE(D266*24*3600),"s")</f>
        <v>https://otter.ai/s/ZklJW5sBRIGFwmTPAagVUA?t=1326s</v>
      </c>
      <c r="F266" s="16" t="s">
        <v>96</v>
      </c>
      <c r="G266" s="17" t="n">
        <v>0.920833333333333</v>
      </c>
      <c r="H266" s="12" t="s">
        <v>187</v>
      </c>
      <c r="I266" s="30"/>
      <c r="J266" s="30"/>
      <c r="K266" s="12" t="s">
        <v>20</v>
      </c>
      <c r="L266" s="30"/>
      <c r="M266" s="30"/>
      <c r="N266" s="30"/>
      <c r="O266" s="30"/>
      <c r="P266" s="30"/>
      <c r="Q266" s="30"/>
      <c r="R266" s="30"/>
      <c r="S266" s="18" t="n">
        <v>1</v>
      </c>
      <c r="U266" s="18" t="s">
        <v>50</v>
      </c>
      <c r="V266" s="18" t="s">
        <v>51</v>
      </c>
      <c r="W266" s="19" t="s">
        <v>640</v>
      </c>
      <c r="X266" s="30" t="s">
        <v>641</v>
      </c>
    </row>
    <row r="267" customFormat="false" ht="14.15" hidden="false" customHeight="false" outlineLevel="0" collapsed="false">
      <c r="A267" s="12" t="s">
        <v>595</v>
      </c>
      <c r="B267" s="12" t="n">
        <v>26</v>
      </c>
      <c r="C267" s="14" t="n">
        <v>0.941666666666667</v>
      </c>
      <c r="D267" s="13" t="n">
        <v>0.0156944444444444</v>
      </c>
      <c r="E267" s="29" t="str">
        <f aca="false">CONCATENATE("https://otter.ai/s/ZklJW5sBRIGFwmTPAagVUA?t=",VALUE(D267*24*3600),"s")</f>
        <v>https://otter.ai/s/ZklJW5sBRIGFwmTPAagVUA?t=1356s</v>
      </c>
      <c r="F267" s="16" t="s">
        <v>100</v>
      </c>
      <c r="G267" s="17" t="n">
        <v>0.941666666666667</v>
      </c>
      <c r="H267" s="12" t="s">
        <v>187</v>
      </c>
      <c r="I267" s="30"/>
      <c r="J267" s="30"/>
      <c r="K267" s="12" t="s">
        <v>20</v>
      </c>
      <c r="L267" s="30"/>
      <c r="M267" s="30"/>
      <c r="N267" s="30"/>
      <c r="O267" s="30"/>
      <c r="P267" s="30"/>
      <c r="Q267" s="30"/>
      <c r="R267" s="30"/>
      <c r="S267" s="18" t="n">
        <v>1</v>
      </c>
      <c r="U267" s="18" t="s">
        <v>50</v>
      </c>
      <c r="V267" s="18" t="s">
        <v>51</v>
      </c>
      <c r="W267" s="19" t="s">
        <v>642</v>
      </c>
      <c r="X267" s="30" t="s">
        <v>643</v>
      </c>
    </row>
    <row r="268" customFormat="false" ht="14.15" hidden="false" customHeight="false" outlineLevel="0" collapsed="false">
      <c r="A268" s="12" t="s">
        <v>595</v>
      </c>
      <c r="B268" s="12" t="n">
        <v>27</v>
      </c>
      <c r="C268" s="14" t="n">
        <v>0.959027777777778</v>
      </c>
      <c r="D268" s="13" t="n">
        <v>0.0159837962962963</v>
      </c>
      <c r="E268" s="29" t="str">
        <f aca="false">CONCATENATE("https://otter.ai/s/ZklJW5sBRIGFwmTPAagVUA?t=",VALUE(D268*24*3600),"s")</f>
        <v>https://otter.ai/s/ZklJW5sBRIGFwmTPAagVUA?t=1381s</v>
      </c>
      <c r="F268" s="16" t="s">
        <v>104</v>
      </c>
      <c r="G268" s="17" t="n">
        <v>0.959722222222222</v>
      </c>
      <c r="H268" s="12" t="s">
        <v>187</v>
      </c>
      <c r="I268" s="30"/>
      <c r="J268" s="30"/>
      <c r="K268" s="12" t="s">
        <v>20</v>
      </c>
      <c r="L268" s="30"/>
      <c r="M268" s="30"/>
      <c r="N268" s="30"/>
      <c r="O268" s="30"/>
      <c r="P268" s="30"/>
      <c r="Q268" s="30"/>
      <c r="R268" s="30"/>
      <c r="S268" s="18" t="n">
        <v>1</v>
      </c>
      <c r="U268" s="18" t="s">
        <v>50</v>
      </c>
      <c r="V268" s="18" t="s">
        <v>51</v>
      </c>
      <c r="W268" s="19" t="s">
        <v>644</v>
      </c>
      <c r="X268" s="30" t="s">
        <v>644</v>
      </c>
    </row>
    <row r="269" customFormat="false" ht="14.15" hidden="false" customHeight="false" outlineLevel="0" collapsed="false">
      <c r="A269" s="12" t="s">
        <v>595</v>
      </c>
      <c r="B269" s="12" t="n">
        <v>28</v>
      </c>
      <c r="C269" s="14" t="n">
        <v>0.982638888888889</v>
      </c>
      <c r="D269" s="13" t="n">
        <v>0.0163773148148148</v>
      </c>
      <c r="E269" s="29" t="str">
        <f aca="false">CONCATENATE("https://otter.ai/s/ZklJW5sBRIGFwmTPAagVUA?t=",VALUE(D269*24*3600),"s")</f>
        <v>https://otter.ai/s/ZklJW5sBRIGFwmTPAagVUA?t=1415s</v>
      </c>
      <c r="F269" s="16" t="s">
        <v>107</v>
      </c>
      <c r="G269" s="17" t="n">
        <v>0.982638888888889</v>
      </c>
      <c r="H269" s="12" t="s">
        <v>187</v>
      </c>
      <c r="I269" s="30"/>
      <c r="J269" s="30"/>
      <c r="K269" s="30"/>
      <c r="L269" s="30"/>
      <c r="M269" s="30"/>
      <c r="N269" s="30"/>
      <c r="O269" s="30"/>
      <c r="P269" s="30"/>
      <c r="Q269" s="30"/>
      <c r="R269" s="30"/>
      <c r="U269" s="18" t="s">
        <v>50</v>
      </c>
      <c r="V269" s="18" t="s">
        <v>51</v>
      </c>
      <c r="W269" s="19" t="s">
        <v>645</v>
      </c>
      <c r="X269" s="30" t="s">
        <v>645</v>
      </c>
    </row>
    <row r="270" customFormat="false" ht="14.15" hidden="false" customHeight="false" outlineLevel="0" collapsed="false">
      <c r="A270" s="12" t="s">
        <v>595</v>
      </c>
      <c r="B270" s="12" t="n">
        <v>29</v>
      </c>
      <c r="C270" s="13" t="n">
        <v>1.00416666666667</v>
      </c>
      <c r="D270" s="13" t="n">
        <v>0.0167361111111111</v>
      </c>
      <c r="E270" s="29" t="str">
        <f aca="false">CONCATENATE("https://otter.ai/s/ZklJW5sBRIGFwmTPAagVUA?t=",VALUE(D270*24*3600),"s")</f>
        <v>https://otter.ai/s/ZklJW5sBRIGFwmTPAagVUA?t=1446s</v>
      </c>
      <c r="F270" s="16" t="s">
        <v>110</v>
      </c>
      <c r="G270" s="20" t="n">
        <v>1.00416666666667</v>
      </c>
      <c r="H270" s="12" t="s">
        <v>187</v>
      </c>
      <c r="I270" s="30"/>
      <c r="J270" s="30"/>
      <c r="K270" s="12"/>
      <c r="L270" s="30"/>
      <c r="M270" s="30"/>
      <c r="N270" s="30"/>
      <c r="O270" s="30"/>
      <c r="P270" s="30"/>
      <c r="Q270" s="30"/>
      <c r="R270" s="30"/>
      <c r="T270" s="18" t="s">
        <v>646</v>
      </c>
      <c r="U270" s="18" t="s">
        <v>50</v>
      </c>
      <c r="V270" s="18" t="s">
        <v>51</v>
      </c>
      <c r="W270" s="19" t="s">
        <v>647</v>
      </c>
      <c r="X270" s="30" t="s">
        <v>648</v>
      </c>
    </row>
    <row r="271" customFormat="false" ht="14.15" hidden="false" customHeight="false" outlineLevel="0" collapsed="false">
      <c r="A271" s="12" t="s">
        <v>595</v>
      </c>
      <c r="B271" s="12" t="n">
        <v>30</v>
      </c>
      <c r="C271" s="13" t="n">
        <v>1.04444444444444</v>
      </c>
      <c r="D271" s="13" t="n">
        <v>0.0174074074074074</v>
      </c>
      <c r="E271" s="29" t="str">
        <f aca="false">CONCATENATE("https://otter.ai/s/ZklJW5sBRIGFwmTPAagVUA?t=",VALUE(D271*24*3600),"s")</f>
        <v>https://otter.ai/s/ZklJW5sBRIGFwmTPAagVUA?t=1504s</v>
      </c>
      <c r="F271" s="16" t="s">
        <v>115</v>
      </c>
      <c r="G271" s="20" t="n">
        <v>1.04444444444444</v>
      </c>
      <c r="H271" s="12" t="s">
        <v>187</v>
      </c>
      <c r="I271" s="30"/>
      <c r="J271" s="30"/>
      <c r="K271" s="30"/>
      <c r="L271" s="30"/>
      <c r="M271" s="30"/>
      <c r="N271" s="30"/>
      <c r="O271" s="30"/>
      <c r="P271" s="30"/>
      <c r="Q271" s="30"/>
      <c r="R271" s="30"/>
      <c r="T271" s="18" t="s">
        <v>102</v>
      </c>
      <c r="U271" s="18" t="s">
        <v>50</v>
      </c>
      <c r="V271" s="18" t="s">
        <v>51</v>
      </c>
      <c r="W271" s="19" t="s">
        <v>649</v>
      </c>
      <c r="X271" s="30" t="s">
        <v>650</v>
      </c>
    </row>
    <row r="272" customFormat="false" ht="14.15" hidden="false" customHeight="false" outlineLevel="0" collapsed="false">
      <c r="A272" s="12" t="s">
        <v>595</v>
      </c>
      <c r="B272" s="12" t="n">
        <v>31</v>
      </c>
      <c r="C272" s="13" t="n">
        <v>1.09166666666667</v>
      </c>
      <c r="D272" s="13" t="n">
        <v>0.0181944444444444</v>
      </c>
      <c r="E272" s="29" t="str">
        <f aca="false">CONCATENATE("https://otter.ai/s/ZklJW5sBRIGFwmTPAagVUA?t=",VALUE(D272*24*3600),"s")</f>
        <v>https://otter.ai/s/ZklJW5sBRIGFwmTPAagVUA?t=1572s</v>
      </c>
      <c r="F272" s="16" t="s">
        <v>118</v>
      </c>
      <c r="G272" s="20" t="n">
        <v>1.09236111111111</v>
      </c>
      <c r="H272" s="12" t="s">
        <v>187</v>
      </c>
      <c r="I272" s="30"/>
      <c r="J272" s="30"/>
      <c r="K272" s="30"/>
      <c r="L272" s="30"/>
      <c r="M272" s="30"/>
      <c r="N272" s="30"/>
      <c r="O272" s="30"/>
      <c r="P272" s="30"/>
      <c r="Q272" s="30"/>
      <c r="R272" s="30"/>
      <c r="U272" s="18" t="s">
        <v>50</v>
      </c>
      <c r="V272" s="18" t="s">
        <v>51</v>
      </c>
      <c r="W272" s="19" t="s">
        <v>651</v>
      </c>
      <c r="X272" s="30" t="s">
        <v>652</v>
      </c>
    </row>
    <row r="273" customFormat="false" ht="14.15" hidden="false" customHeight="false" outlineLevel="0" collapsed="false">
      <c r="A273" s="12" t="s">
        <v>595</v>
      </c>
      <c r="B273" s="12" t="n">
        <v>32</v>
      </c>
      <c r="C273" s="13" t="n">
        <v>1.10208333333333</v>
      </c>
      <c r="D273" s="13" t="n">
        <v>0.0183680555555556</v>
      </c>
      <c r="E273" s="29" t="str">
        <f aca="false">CONCATENATE("https://otter.ai/s/ZklJW5sBRIGFwmTPAagVUA?t=",VALUE(D273*24*3600),"s")</f>
        <v>https://otter.ai/s/ZklJW5sBRIGFwmTPAagVUA?t=1587s</v>
      </c>
      <c r="F273" s="16" t="s">
        <v>122</v>
      </c>
      <c r="G273" s="20" t="n">
        <v>1.10208333333333</v>
      </c>
      <c r="H273" s="12" t="s">
        <v>187</v>
      </c>
      <c r="I273" s="30"/>
      <c r="J273" s="30"/>
      <c r="K273" s="30"/>
      <c r="L273" s="30"/>
      <c r="M273" s="30"/>
      <c r="N273" s="30"/>
      <c r="O273" s="30"/>
      <c r="P273" s="30"/>
      <c r="Q273" s="30"/>
      <c r="R273" s="30"/>
      <c r="U273" s="18" t="s">
        <v>50</v>
      </c>
      <c r="V273" s="18" t="s">
        <v>51</v>
      </c>
      <c r="W273" s="19" t="s">
        <v>653</v>
      </c>
      <c r="X273" s="30" t="s">
        <v>654</v>
      </c>
    </row>
    <row r="274" customFormat="false" ht="14.15" hidden="false" customHeight="false" outlineLevel="0" collapsed="false">
      <c r="A274" s="12" t="s">
        <v>595</v>
      </c>
      <c r="B274" s="12" t="n">
        <v>33</v>
      </c>
      <c r="C274" s="13" t="n">
        <v>1.11388888888889</v>
      </c>
      <c r="D274" s="13" t="n">
        <v>0.0185648148148148</v>
      </c>
      <c r="E274" s="29" t="str">
        <f aca="false">CONCATENATE("https://otter.ai/s/ZklJW5sBRIGFwmTPAagVUA?t=",VALUE(D274*24*3600),"s")</f>
        <v>https://otter.ai/s/ZklJW5sBRIGFwmTPAagVUA?t=1604s</v>
      </c>
      <c r="F274" s="16" t="s">
        <v>125</v>
      </c>
      <c r="G274" s="20" t="n">
        <v>1.11388888888889</v>
      </c>
      <c r="H274" s="12" t="s">
        <v>187</v>
      </c>
      <c r="I274" s="30"/>
      <c r="J274" s="30"/>
      <c r="K274" s="30"/>
      <c r="L274" s="30"/>
      <c r="M274" s="30"/>
      <c r="N274" s="30"/>
      <c r="O274" s="30"/>
      <c r="P274" s="30"/>
      <c r="Q274" s="30"/>
      <c r="R274" s="30"/>
      <c r="T274" s="18" t="s">
        <v>655</v>
      </c>
      <c r="U274" s="18" t="s">
        <v>50</v>
      </c>
      <c r="V274" s="18" t="s">
        <v>51</v>
      </c>
      <c r="W274" s="19" t="s">
        <v>656</v>
      </c>
      <c r="X274" s="30" t="s">
        <v>656</v>
      </c>
    </row>
    <row r="275" customFormat="false" ht="14.15" hidden="false" customHeight="false" outlineLevel="0" collapsed="false">
      <c r="A275" s="12" t="s">
        <v>595</v>
      </c>
      <c r="B275" s="12" t="n">
        <v>34</v>
      </c>
      <c r="C275" s="13" t="n">
        <v>1.125</v>
      </c>
      <c r="D275" s="13" t="n">
        <v>0.01875</v>
      </c>
      <c r="E275" s="29" t="str">
        <f aca="false">CONCATENATE("https://otter.ai/s/ZklJW5sBRIGFwmTPAagVUA?t=",VALUE(D275*24*3600),"s")</f>
        <v>https://otter.ai/s/ZklJW5sBRIGFwmTPAagVUA?t=1620s</v>
      </c>
      <c r="F275" s="16" t="s">
        <v>127</v>
      </c>
      <c r="G275" s="20" t="n">
        <v>1.12430555555556</v>
      </c>
      <c r="H275" s="12" t="s">
        <v>187</v>
      </c>
      <c r="I275" s="30"/>
      <c r="J275" s="30"/>
      <c r="K275" s="12"/>
      <c r="L275" s="30"/>
      <c r="M275" s="30"/>
      <c r="N275" s="30"/>
      <c r="O275" s="30"/>
      <c r="P275" s="30"/>
      <c r="Q275" s="30"/>
      <c r="R275" s="30"/>
      <c r="U275" s="18" t="s">
        <v>50</v>
      </c>
      <c r="V275" s="18" t="s">
        <v>51</v>
      </c>
      <c r="W275" s="19" t="s">
        <v>657</v>
      </c>
      <c r="X275" s="30" t="s">
        <v>658</v>
      </c>
    </row>
    <row r="276" customFormat="false" ht="14.15" hidden="false" customHeight="false" outlineLevel="0" collapsed="false">
      <c r="A276" s="12" t="s">
        <v>595</v>
      </c>
      <c r="B276" s="12" t="n">
        <v>35</v>
      </c>
      <c r="C276" s="13" t="n">
        <v>1.17083333333333</v>
      </c>
      <c r="D276" s="13" t="n">
        <v>0.0195138888888889</v>
      </c>
      <c r="E276" s="29" t="str">
        <f aca="false">CONCATENATE("https://otter.ai/s/ZklJW5sBRIGFwmTPAagVUA?t=",VALUE(D276*24*3600),"s")</f>
        <v>https://otter.ai/s/ZklJW5sBRIGFwmTPAagVUA?t=1686s</v>
      </c>
      <c r="F276" s="16" t="s">
        <v>129</v>
      </c>
      <c r="G276" s="20" t="n">
        <v>1.17083333333333</v>
      </c>
      <c r="H276" s="12" t="s">
        <v>187</v>
      </c>
      <c r="I276" s="30"/>
      <c r="J276" s="30"/>
      <c r="K276" s="30"/>
      <c r="L276" s="30"/>
      <c r="M276" s="30"/>
      <c r="N276" s="30"/>
      <c r="O276" s="30"/>
      <c r="P276" s="30"/>
      <c r="Q276" s="30"/>
      <c r="R276" s="30"/>
      <c r="U276" s="18" t="s">
        <v>50</v>
      </c>
      <c r="V276" s="18" t="s">
        <v>51</v>
      </c>
      <c r="W276" s="19" t="s">
        <v>659</v>
      </c>
      <c r="X276" s="30" t="s">
        <v>659</v>
      </c>
    </row>
    <row r="277" customFormat="false" ht="14.15" hidden="false" customHeight="false" outlineLevel="0" collapsed="false">
      <c r="A277" s="12" t="s">
        <v>595</v>
      </c>
      <c r="B277" s="12" t="n">
        <v>36</v>
      </c>
      <c r="C277" s="13" t="n">
        <v>1.24652777777778</v>
      </c>
      <c r="D277" s="13" t="n">
        <v>0.020775462962963</v>
      </c>
      <c r="E277" s="29" t="str">
        <f aca="false">CONCATENATE("https://otter.ai/s/ZklJW5sBRIGFwmTPAagVUA?t=",VALUE(D277*24*3600),"s")</f>
        <v>https://otter.ai/s/ZklJW5sBRIGFwmTPAagVUA?t=1795s</v>
      </c>
      <c r="F277" s="16" t="s">
        <v>133</v>
      </c>
      <c r="G277" s="20" t="n">
        <v>1.24652777777778</v>
      </c>
      <c r="H277" s="12" t="s">
        <v>187</v>
      </c>
      <c r="I277" s="30"/>
      <c r="J277" s="30"/>
      <c r="K277" s="30"/>
      <c r="L277" s="12"/>
      <c r="M277" s="30"/>
      <c r="N277" s="30"/>
      <c r="O277" s="30"/>
      <c r="P277" s="30"/>
      <c r="Q277" s="30"/>
      <c r="R277" s="30"/>
      <c r="U277" s="18" t="s">
        <v>50</v>
      </c>
      <c r="V277" s="18" t="s">
        <v>51</v>
      </c>
      <c r="W277" s="19" t="s">
        <v>660</v>
      </c>
      <c r="X277" s="30" t="s">
        <v>661</v>
      </c>
    </row>
    <row r="278" customFormat="false" ht="14.15" hidden="false" customHeight="false" outlineLevel="0" collapsed="false">
      <c r="A278" s="12" t="s">
        <v>595</v>
      </c>
      <c r="B278" s="12" t="n">
        <v>37</v>
      </c>
      <c r="C278" s="13" t="n">
        <v>1.3125</v>
      </c>
      <c r="D278" s="13" t="n">
        <v>0.021875</v>
      </c>
      <c r="E278" s="29" t="str">
        <f aca="false">CONCATENATE("https://otter.ai/s/ZklJW5sBRIGFwmTPAagVUA?t=",VALUE(D278*24*3600),"s")</f>
        <v>https://otter.ai/s/ZklJW5sBRIGFwmTPAagVUA?t=1890s</v>
      </c>
      <c r="F278" s="16" t="s">
        <v>136</v>
      </c>
      <c r="G278" s="20" t="n">
        <v>1.3125</v>
      </c>
      <c r="H278" s="12" t="s">
        <v>187</v>
      </c>
      <c r="I278" s="30"/>
      <c r="J278" s="30"/>
      <c r="K278" s="30"/>
      <c r="L278" s="30"/>
      <c r="M278" s="12" t="n">
        <v>7</v>
      </c>
      <c r="N278" s="30"/>
      <c r="O278" s="30"/>
      <c r="P278" s="30"/>
      <c r="Q278" s="30"/>
      <c r="R278" s="30"/>
      <c r="S278" s="18" t="n">
        <v>1</v>
      </c>
      <c r="U278" s="18" t="s">
        <v>50</v>
      </c>
      <c r="V278" s="18" t="s">
        <v>51</v>
      </c>
      <c r="W278" s="19" t="s">
        <v>662</v>
      </c>
      <c r="X278" s="30" t="s">
        <v>662</v>
      </c>
    </row>
    <row r="279" customFormat="false" ht="14.15" hidden="false" customHeight="false" outlineLevel="0" collapsed="false">
      <c r="A279" s="12" t="s">
        <v>595</v>
      </c>
      <c r="B279" s="12" t="n">
        <v>38</v>
      </c>
      <c r="C279" s="13" t="n">
        <v>1.39513888888889</v>
      </c>
      <c r="D279" s="13" t="n">
        <v>0.0232523148148148</v>
      </c>
      <c r="E279" s="29" t="str">
        <f aca="false">CONCATENATE("https://otter.ai/s/ZklJW5sBRIGFwmTPAagVUA?t=",VALUE(D279*24*3600),"s")</f>
        <v>https://otter.ai/s/ZklJW5sBRIGFwmTPAagVUA?t=2009s</v>
      </c>
      <c r="F279" s="16" t="s">
        <v>139</v>
      </c>
      <c r="G279" s="20" t="n">
        <v>1.39513888888889</v>
      </c>
      <c r="H279" s="12" t="s">
        <v>187</v>
      </c>
      <c r="I279" s="30"/>
      <c r="J279" s="30"/>
      <c r="K279" s="30"/>
      <c r="L279" s="30"/>
      <c r="M279" s="30"/>
      <c r="N279" s="30"/>
      <c r="O279" s="30"/>
      <c r="P279" s="30"/>
      <c r="Q279" s="30"/>
      <c r="R279" s="30"/>
      <c r="U279" s="18" t="s">
        <v>50</v>
      </c>
      <c r="V279" s="18" t="s">
        <v>51</v>
      </c>
      <c r="W279" s="19" t="s">
        <v>663</v>
      </c>
      <c r="X279" s="30" t="s">
        <v>664</v>
      </c>
    </row>
    <row r="280" customFormat="false" ht="14.15" hidden="false" customHeight="false" outlineLevel="0" collapsed="false">
      <c r="A280" s="12" t="s">
        <v>595</v>
      </c>
      <c r="B280" s="12" t="n">
        <v>39</v>
      </c>
      <c r="C280" s="13" t="n">
        <v>1.40625</v>
      </c>
      <c r="D280" s="13" t="n">
        <v>0.0234375</v>
      </c>
      <c r="E280" s="29" t="str">
        <f aca="false">CONCATENATE("https://otter.ai/s/ZklJW5sBRIGFwmTPAagVUA?t=",VALUE(D280*24*3600),"s")</f>
        <v>https://otter.ai/s/ZklJW5sBRIGFwmTPAagVUA?t=2025s</v>
      </c>
      <c r="F280" s="16" t="s">
        <v>140</v>
      </c>
      <c r="G280" s="20" t="n">
        <v>1.40694444444444</v>
      </c>
      <c r="H280" s="12" t="s">
        <v>187</v>
      </c>
      <c r="I280" s="30"/>
      <c r="J280" s="30"/>
      <c r="K280" s="30"/>
      <c r="L280" s="30"/>
      <c r="M280" s="30"/>
      <c r="N280" s="30"/>
      <c r="O280" s="30"/>
      <c r="P280" s="30"/>
      <c r="Q280" s="30"/>
      <c r="R280" s="30"/>
      <c r="U280" s="18" t="s">
        <v>50</v>
      </c>
      <c r="V280" s="18" t="s">
        <v>51</v>
      </c>
      <c r="W280" s="19" t="s">
        <v>665</v>
      </c>
      <c r="X280" s="30" t="s">
        <v>666</v>
      </c>
    </row>
    <row r="281" customFormat="false" ht="14.15" hidden="false" customHeight="false" outlineLevel="0" collapsed="false">
      <c r="A281" s="12" t="s">
        <v>595</v>
      </c>
      <c r="B281" s="12" t="n">
        <v>40</v>
      </c>
      <c r="C281" s="13" t="n">
        <v>1.47847222222222</v>
      </c>
      <c r="D281" s="13" t="n">
        <v>0.0246412037037037</v>
      </c>
      <c r="E281" s="29" t="str">
        <f aca="false">CONCATENATE("https://otter.ai/s/ZklJW5sBRIGFwmTPAagVUA?t=",VALUE(D281*24*3600),"s")</f>
        <v>https://otter.ai/s/ZklJW5sBRIGFwmTPAagVUA?t=2129s</v>
      </c>
      <c r="F281" s="16" t="s">
        <v>144</v>
      </c>
      <c r="G281" s="20" t="n">
        <v>1.47847222222222</v>
      </c>
      <c r="H281" s="12" t="s">
        <v>187</v>
      </c>
      <c r="I281" s="30"/>
      <c r="J281" s="30"/>
      <c r="K281" s="30"/>
      <c r="L281" s="30"/>
      <c r="M281" s="30"/>
      <c r="N281" s="30"/>
      <c r="O281" s="30"/>
      <c r="P281" s="30"/>
      <c r="Q281" s="30"/>
      <c r="R281" s="30"/>
      <c r="U281" s="18" t="s">
        <v>50</v>
      </c>
      <c r="V281" s="18" t="s">
        <v>51</v>
      </c>
      <c r="W281" s="18" t="s">
        <v>667</v>
      </c>
      <c r="X281" s="30" t="s">
        <v>668</v>
      </c>
    </row>
    <row r="282" customFormat="false" ht="14.15" hidden="false" customHeight="false" outlineLevel="0" collapsed="false">
      <c r="A282" s="12" t="s">
        <v>595</v>
      </c>
      <c r="B282" s="12" t="n">
        <v>41</v>
      </c>
      <c r="C282" s="13" t="n">
        <v>1.55277777777778</v>
      </c>
      <c r="D282" s="13" t="n">
        <v>0.0258796296296296</v>
      </c>
      <c r="E282" s="29" t="str">
        <f aca="false">CONCATENATE("https://otter.ai/s/ZklJW5sBRIGFwmTPAagVUA?t=",VALUE(D282*24*3600),"s")</f>
        <v>https://otter.ai/s/ZklJW5sBRIGFwmTPAagVUA?t=2236s</v>
      </c>
      <c r="F282" s="16" t="s">
        <v>147</v>
      </c>
      <c r="G282" s="20" t="n">
        <v>1.55277777777778</v>
      </c>
      <c r="H282" s="12" t="s">
        <v>187</v>
      </c>
      <c r="I282" s="30"/>
      <c r="J282" s="30"/>
      <c r="K282" s="30"/>
      <c r="L282" s="30"/>
      <c r="M282" s="30"/>
      <c r="N282" s="30"/>
      <c r="O282" s="30"/>
      <c r="P282" s="30"/>
      <c r="Q282" s="30"/>
      <c r="R282" s="30"/>
      <c r="T282" s="18" t="s">
        <v>669</v>
      </c>
      <c r="U282" s="18" t="s">
        <v>50</v>
      </c>
      <c r="V282" s="18" t="s">
        <v>51</v>
      </c>
      <c r="W282" s="19" t="s">
        <v>670</v>
      </c>
      <c r="X282" s="30" t="s">
        <v>671</v>
      </c>
    </row>
    <row r="283" customFormat="false" ht="14.15" hidden="false" customHeight="false" outlineLevel="0" collapsed="false">
      <c r="A283" s="12" t="s">
        <v>595</v>
      </c>
      <c r="B283" s="12" t="n">
        <v>42</v>
      </c>
      <c r="C283" s="13" t="n">
        <v>1.56388888888889</v>
      </c>
      <c r="D283" s="13" t="n">
        <v>0.0260648148148148</v>
      </c>
      <c r="E283" s="29" t="str">
        <f aca="false">CONCATENATE("https://otter.ai/s/ZklJW5sBRIGFwmTPAagVUA?t=",VALUE(D283*24*3600),"s")</f>
        <v>https://otter.ai/s/ZklJW5sBRIGFwmTPAagVUA?t=2252s</v>
      </c>
      <c r="F283" s="16" t="s">
        <v>150</v>
      </c>
      <c r="G283" s="20" t="n">
        <v>1.56319444444444</v>
      </c>
      <c r="H283" s="12" t="s">
        <v>187</v>
      </c>
      <c r="I283" s="30"/>
      <c r="J283" s="30"/>
      <c r="K283" s="12" t="s">
        <v>20</v>
      </c>
      <c r="L283" s="30"/>
      <c r="M283" s="12" t="n">
        <v>11</v>
      </c>
      <c r="N283" s="30"/>
      <c r="O283" s="30"/>
      <c r="P283" s="30"/>
      <c r="Q283" s="30"/>
      <c r="R283" s="30"/>
      <c r="S283" s="18" t="n">
        <v>1</v>
      </c>
      <c r="U283" s="18" t="s">
        <v>50</v>
      </c>
      <c r="V283" s="18" t="s">
        <v>51</v>
      </c>
      <c r="W283" s="19" t="s">
        <v>672</v>
      </c>
      <c r="X283" s="30" t="s">
        <v>673</v>
      </c>
    </row>
    <row r="284" customFormat="false" ht="14.15" hidden="false" customHeight="false" outlineLevel="0" collapsed="false">
      <c r="A284" s="12" t="s">
        <v>595</v>
      </c>
      <c r="B284" s="12" t="n">
        <v>43</v>
      </c>
      <c r="C284" s="13" t="n">
        <v>1.61666666666667</v>
      </c>
      <c r="D284" s="13" t="n">
        <v>0.0269444444444444</v>
      </c>
      <c r="E284" s="29" t="str">
        <f aca="false">CONCATENATE("https://otter.ai/s/ZklJW5sBRIGFwmTPAagVUA?t=",VALUE(D284*24*3600),"s")</f>
        <v>https://otter.ai/s/ZklJW5sBRIGFwmTPAagVUA?t=2328s</v>
      </c>
      <c r="F284" s="16" t="s">
        <v>154</v>
      </c>
      <c r="G284" s="20" t="n">
        <v>1.61666666666667</v>
      </c>
      <c r="H284" s="12" t="s">
        <v>187</v>
      </c>
      <c r="I284" s="30"/>
      <c r="J284" s="30"/>
      <c r="K284" s="12"/>
      <c r="L284" s="30"/>
      <c r="M284" s="30"/>
      <c r="N284" s="30"/>
      <c r="O284" s="30"/>
      <c r="P284" s="30"/>
      <c r="Q284" s="30"/>
      <c r="R284" s="30"/>
      <c r="T284" s="18" t="s">
        <v>674</v>
      </c>
      <c r="U284" s="18" t="s">
        <v>50</v>
      </c>
      <c r="V284" s="18" t="s">
        <v>51</v>
      </c>
      <c r="W284" s="19" t="s">
        <v>675</v>
      </c>
      <c r="X284" s="30" t="s">
        <v>675</v>
      </c>
    </row>
    <row r="285" customFormat="false" ht="14.15" hidden="false" customHeight="false" outlineLevel="0" collapsed="false">
      <c r="A285" s="12" t="s">
        <v>595</v>
      </c>
      <c r="B285" s="12" t="n">
        <v>44</v>
      </c>
      <c r="C285" s="13" t="n">
        <v>1.63472222222222</v>
      </c>
      <c r="D285" s="13" t="n">
        <v>0.0272453703703704</v>
      </c>
      <c r="E285" s="29" t="str">
        <f aca="false">CONCATENATE("https://otter.ai/s/ZklJW5sBRIGFwmTPAagVUA?t=",VALUE(D285*24*3600),"s")</f>
        <v>https://otter.ai/s/ZklJW5sBRIGFwmTPAagVUA?t=2354s</v>
      </c>
      <c r="F285" s="16" t="s">
        <v>157</v>
      </c>
      <c r="G285" s="20" t="n">
        <v>1.63472222222222</v>
      </c>
      <c r="H285" s="12" t="s">
        <v>187</v>
      </c>
      <c r="I285" s="30"/>
      <c r="J285" s="30"/>
      <c r="K285" s="30"/>
      <c r="L285" s="30"/>
      <c r="M285" s="12" t="n">
        <v>9</v>
      </c>
      <c r="N285" s="30"/>
      <c r="O285" s="30"/>
      <c r="P285" s="30"/>
      <c r="Q285" s="30"/>
      <c r="R285" s="30"/>
      <c r="S285" s="18" t="n">
        <v>1</v>
      </c>
      <c r="U285" s="18" t="s">
        <v>50</v>
      </c>
      <c r="V285" s="18" t="s">
        <v>51</v>
      </c>
      <c r="W285" s="19" t="s">
        <v>676</v>
      </c>
      <c r="X285" s="30" t="s">
        <v>676</v>
      </c>
    </row>
    <row r="286" customFormat="false" ht="14.15" hidden="false" customHeight="false" outlineLevel="0" collapsed="false">
      <c r="A286" s="12" t="s">
        <v>595</v>
      </c>
      <c r="B286" s="12" t="n">
        <v>45</v>
      </c>
      <c r="C286" s="13" t="n">
        <v>1.66527777777778</v>
      </c>
      <c r="D286" s="13" t="n">
        <v>0.0277546296296296</v>
      </c>
      <c r="E286" s="29" t="str">
        <f aca="false">CONCATENATE("https://otter.ai/s/ZklJW5sBRIGFwmTPAagVUA?t=",VALUE(D286*24*3600),"s")</f>
        <v>https://otter.ai/s/ZklJW5sBRIGFwmTPAagVUA?t=2398s</v>
      </c>
      <c r="F286" s="16" t="s">
        <v>160</v>
      </c>
      <c r="G286" s="20" t="n">
        <v>1.66458333333333</v>
      </c>
      <c r="H286" s="12" t="s">
        <v>187</v>
      </c>
      <c r="I286" s="30"/>
      <c r="J286" s="30"/>
      <c r="K286" s="30"/>
      <c r="L286" s="30"/>
      <c r="M286" s="30"/>
      <c r="N286" s="30"/>
      <c r="O286" s="30"/>
      <c r="P286" s="30"/>
      <c r="Q286" s="30"/>
      <c r="R286" s="30"/>
      <c r="U286" s="18" t="s">
        <v>50</v>
      </c>
      <c r="V286" s="18" t="s">
        <v>51</v>
      </c>
      <c r="W286" s="19" t="s">
        <v>677</v>
      </c>
      <c r="X286" s="30" t="s">
        <v>678</v>
      </c>
    </row>
    <row r="287" customFormat="false" ht="14.15" hidden="false" customHeight="false" outlineLevel="0" collapsed="false">
      <c r="A287" s="12" t="s">
        <v>595</v>
      </c>
      <c r="B287" s="12" t="n">
        <v>46</v>
      </c>
      <c r="C287" s="13" t="n">
        <v>1.675</v>
      </c>
      <c r="D287" s="13" t="n">
        <v>0.0279166666666667</v>
      </c>
      <c r="E287" s="29" t="str">
        <f aca="false">CONCATENATE("https://otter.ai/s/ZklJW5sBRIGFwmTPAagVUA?t=",VALUE(D287*24*3600),"s")</f>
        <v>https://otter.ai/s/ZklJW5sBRIGFwmTPAagVUA?t=2412s</v>
      </c>
      <c r="F287" s="16" t="s">
        <v>163</v>
      </c>
      <c r="G287" s="20" t="n">
        <v>1.67569444444444</v>
      </c>
      <c r="H287" s="12" t="s">
        <v>187</v>
      </c>
      <c r="I287" s="30"/>
      <c r="J287" s="30"/>
      <c r="K287" s="12" t="s">
        <v>20</v>
      </c>
      <c r="L287" s="30"/>
      <c r="M287" s="30"/>
      <c r="N287" s="30"/>
      <c r="O287" s="30"/>
      <c r="P287" s="30"/>
      <c r="Q287" s="30"/>
      <c r="R287" s="30"/>
      <c r="S287" s="18" t="n">
        <v>1</v>
      </c>
      <c r="U287" s="18" t="s">
        <v>50</v>
      </c>
      <c r="V287" s="18" t="s">
        <v>51</v>
      </c>
      <c r="W287" s="19" t="s">
        <v>679</v>
      </c>
      <c r="X287" s="30" t="s">
        <v>680</v>
      </c>
    </row>
    <row r="288" customFormat="false" ht="14.15" hidden="false" customHeight="false" outlineLevel="0" collapsed="false">
      <c r="A288" s="12" t="s">
        <v>595</v>
      </c>
      <c r="B288" s="12" t="n">
        <v>47</v>
      </c>
      <c r="C288" s="13" t="n">
        <v>1.71180555555556</v>
      </c>
      <c r="D288" s="13" t="n">
        <v>0.0285300925925926</v>
      </c>
      <c r="E288" s="29" t="str">
        <f aca="false">CONCATENATE("https://otter.ai/s/ZklJW5sBRIGFwmTPAagVUA?t=",VALUE(D288*24*3600),"s")</f>
        <v>https://otter.ai/s/ZklJW5sBRIGFwmTPAagVUA?t=2465s</v>
      </c>
      <c r="F288" s="16" t="s">
        <v>166</v>
      </c>
      <c r="G288" s="20" t="n">
        <v>1.73194444444444</v>
      </c>
      <c r="H288" s="12" t="s">
        <v>187</v>
      </c>
      <c r="I288" s="30"/>
      <c r="J288" s="30"/>
      <c r="K288" s="30"/>
      <c r="L288" s="30"/>
      <c r="M288" s="30"/>
      <c r="N288" s="30"/>
      <c r="O288" s="30"/>
      <c r="P288" s="30"/>
      <c r="Q288" s="30"/>
      <c r="R288" s="30"/>
      <c r="V288" s="30"/>
      <c r="W288" s="18" t="s">
        <v>681</v>
      </c>
      <c r="X288" s="30" t="s">
        <v>682</v>
      </c>
    </row>
    <row r="289" customFormat="false" ht="14.15" hidden="false" customHeight="false" outlineLevel="0" collapsed="false">
      <c r="A289" s="12" t="s">
        <v>595</v>
      </c>
      <c r="B289" s="12" t="n">
        <v>48</v>
      </c>
      <c r="C289" s="13" t="n">
        <v>1.79513888888889</v>
      </c>
      <c r="D289" s="13" t="n">
        <v>0.0299189814814815</v>
      </c>
      <c r="E289" s="29" t="str">
        <f aca="false">CONCATENATE("https://otter.ai/s/ZklJW5sBRIGFwmTPAagVUA?t=",VALUE(D289*24*3600),"s")</f>
        <v>https://otter.ai/s/ZklJW5sBRIGFwmTPAagVUA?t=2585s</v>
      </c>
      <c r="F289" s="16" t="s">
        <v>169</v>
      </c>
      <c r="G289" s="20" t="n">
        <v>1.79513888888889</v>
      </c>
      <c r="H289" s="12" t="s">
        <v>187</v>
      </c>
      <c r="I289" s="30"/>
      <c r="J289" s="30"/>
      <c r="K289" s="12" t="s">
        <v>20</v>
      </c>
      <c r="L289" s="12" t="s">
        <v>112</v>
      </c>
      <c r="M289" s="30"/>
      <c r="N289" s="30"/>
      <c r="O289" s="30"/>
      <c r="P289" s="30"/>
      <c r="Q289" s="30"/>
      <c r="R289" s="30"/>
      <c r="U289" s="18" t="s">
        <v>50</v>
      </c>
      <c r="V289" s="18" t="s">
        <v>51</v>
      </c>
      <c r="W289" s="18" t="s">
        <v>683</v>
      </c>
      <c r="X289" s="30" t="s">
        <v>684</v>
      </c>
    </row>
    <row r="290" customFormat="false" ht="14.15" hidden="false" customHeight="false" outlineLevel="0" collapsed="false">
      <c r="A290" s="12" t="s">
        <v>595</v>
      </c>
      <c r="B290" s="12" t="n">
        <v>49</v>
      </c>
      <c r="C290" s="13" t="n">
        <v>1.81527777777778</v>
      </c>
      <c r="D290" s="13" t="n">
        <v>0.0302546296296296</v>
      </c>
      <c r="E290" s="29" t="str">
        <f aca="false">CONCATENATE("https://otter.ai/s/ZklJW5sBRIGFwmTPAagVUA?t=",VALUE(D290*24*3600),"s")</f>
        <v>https://otter.ai/s/ZklJW5sBRIGFwmTPAagVUA?t=2614s</v>
      </c>
      <c r="F290" s="16" t="s">
        <v>172</v>
      </c>
      <c r="G290" s="20" t="n">
        <v>1.81597222222222</v>
      </c>
      <c r="H290" s="12" t="s">
        <v>187</v>
      </c>
      <c r="I290" s="30"/>
      <c r="J290" s="30"/>
      <c r="K290" s="30"/>
      <c r="L290" s="30"/>
      <c r="M290" s="30"/>
      <c r="N290" s="30"/>
      <c r="O290" s="30"/>
      <c r="P290" s="30"/>
      <c r="Q290" s="30"/>
      <c r="R290" s="30"/>
      <c r="T290" s="18" t="s">
        <v>685</v>
      </c>
      <c r="U290" s="18" t="s">
        <v>50</v>
      </c>
      <c r="V290" s="18" t="s">
        <v>51</v>
      </c>
      <c r="W290" s="19" t="s">
        <v>686</v>
      </c>
      <c r="X290" s="30" t="s">
        <v>686</v>
      </c>
    </row>
    <row r="291" customFormat="false" ht="14.15" hidden="false" customHeight="false" outlineLevel="0" collapsed="false">
      <c r="A291" s="12" t="s">
        <v>595</v>
      </c>
      <c r="B291" s="12" t="n">
        <v>50</v>
      </c>
      <c r="C291" s="13" t="n">
        <v>1.85</v>
      </c>
      <c r="D291" s="13" t="n">
        <v>0.0308333333333333</v>
      </c>
      <c r="E291" s="29" t="str">
        <f aca="false">CONCATENATE("https://otter.ai/s/ZklJW5sBRIGFwmTPAagVUA?t=",VALUE(D291*24*3600),"s")</f>
        <v>https://otter.ai/s/ZklJW5sBRIGFwmTPAagVUA?t=2664s</v>
      </c>
      <c r="F291" s="16" t="s">
        <v>174</v>
      </c>
      <c r="G291" s="20" t="n">
        <v>1.85</v>
      </c>
      <c r="H291" s="12" t="s">
        <v>187</v>
      </c>
      <c r="I291" s="30"/>
      <c r="J291" s="30"/>
      <c r="K291" s="30"/>
      <c r="L291" s="30"/>
      <c r="M291" s="30"/>
      <c r="N291" s="30"/>
      <c r="O291" s="30"/>
      <c r="P291" s="30"/>
      <c r="Q291" s="30"/>
      <c r="R291" s="30"/>
      <c r="U291" s="18" t="s">
        <v>50</v>
      </c>
      <c r="V291" s="18" t="s">
        <v>51</v>
      </c>
      <c r="W291" s="19" t="s">
        <v>687</v>
      </c>
      <c r="X291" s="30" t="s">
        <v>687</v>
      </c>
    </row>
    <row r="292" customFormat="false" ht="14.15" hidden="false" customHeight="false" outlineLevel="0" collapsed="false">
      <c r="A292" s="12" t="s">
        <v>595</v>
      </c>
      <c r="B292" s="12" t="n">
        <v>51</v>
      </c>
      <c r="C292" s="13" t="n">
        <v>1.87291666666667</v>
      </c>
      <c r="D292" s="13" t="n">
        <v>0.0312152777777778</v>
      </c>
      <c r="E292" s="29" t="str">
        <f aca="false">CONCATENATE("https://otter.ai/s/ZklJW5sBRIGFwmTPAagVUA?t=",VALUE(D292*24*3600),"s")</f>
        <v>https://otter.ai/s/ZklJW5sBRIGFwmTPAagVUA?t=2697s</v>
      </c>
      <c r="F292" s="16" t="s">
        <v>177</v>
      </c>
      <c r="G292" s="20" t="n">
        <v>1.87222222222222</v>
      </c>
      <c r="H292" s="12" t="s">
        <v>187</v>
      </c>
      <c r="I292" s="30"/>
      <c r="J292" s="30"/>
      <c r="K292" s="30"/>
      <c r="L292" s="30"/>
      <c r="M292" s="30"/>
      <c r="N292" s="30"/>
      <c r="P292" s="30"/>
      <c r="Q292" s="30"/>
      <c r="R292" s="30"/>
      <c r="U292" s="18" t="s">
        <v>50</v>
      </c>
      <c r="V292" s="18" t="s">
        <v>51</v>
      </c>
      <c r="W292" s="19" t="s">
        <v>688</v>
      </c>
      <c r="X292" s="30" t="s">
        <v>689</v>
      </c>
    </row>
    <row r="293" customFormat="false" ht="14.15" hidden="false" customHeight="false" outlineLevel="0" collapsed="false">
      <c r="A293" s="12" t="s">
        <v>595</v>
      </c>
      <c r="B293" s="12" t="n">
        <v>52</v>
      </c>
      <c r="C293" s="13" t="n">
        <v>1.89444444444444</v>
      </c>
      <c r="D293" s="13" t="n">
        <v>0.0315740740740741</v>
      </c>
      <c r="E293" s="29" t="str">
        <f aca="false">CONCATENATE("https://otter.ai/s/ZklJW5sBRIGFwmTPAagVUA?t=",VALUE(D293*24*3600),"s")</f>
        <v>https://otter.ai/s/ZklJW5sBRIGFwmTPAagVUA?t=2728s</v>
      </c>
      <c r="F293" s="16" t="s">
        <v>180</v>
      </c>
      <c r="G293" s="20" t="n">
        <v>1.89444444444444</v>
      </c>
      <c r="H293" s="12" t="s">
        <v>187</v>
      </c>
      <c r="I293" s="30"/>
      <c r="J293" s="30"/>
      <c r="K293" s="30"/>
      <c r="L293" s="30"/>
      <c r="M293" s="30"/>
      <c r="N293" s="30"/>
      <c r="O293" s="12"/>
      <c r="P293" s="30"/>
      <c r="Q293" s="30"/>
      <c r="R293" s="30"/>
      <c r="T293" s="18" t="s">
        <v>690</v>
      </c>
      <c r="U293" s="18" t="s">
        <v>50</v>
      </c>
      <c r="V293" s="18" t="s">
        <v>51</v>
      </c>
      <c r="W293" s="19" t="s">
        <v>691</v>
      </c>
      <c r="X293" s="30" t="s">
        <v>691</v>
      </c>
    </row>
    <row r="294" customFormat="false" ht="14.15" hidden="false" customHeight="false" outlineLevel="0" collapsed="false">
      <c r="A294" s="12" t="s">
        <v>595</v>
      </c>
      <c r="B294" s="12" t="n">
        <v>53</v>
      </c>
      <c r="C294" s="13" t="n">
        <v>1.92777777777778</v>
      </c>
      <c r="D294" s="13" t="n">
        <v>0.0321296296296296</v>
      </c>
      <c r="E294" s="29" t="str">
        <f aca="false">CONCATENATE("https://otter.ai/s/ZklJW5sBRIGFwmTPAagVUA?t=",VALUE(D294*24*3600),"s")</f>
        <v>https://otter.ai/s/ZklJW5sBRIGFwmTPAagVUA?t=2776s</v>
      </c>
      <c r="F294" s="16" t="s">
        <v>183</v>
      </c>
      <c r="G294" s="20" t="n">
        <v>1.92777777777778</v>
      </c>
      <c r="H294" s="12" t="s">
        <v>187</v>
      </c>
      <c r="I294" s="30"/>
      <c r="J294" s="30"/>
      <c r="K294" s="30"/>
      <c r="L294" s="30"/>
      <c r="M294" s="30"/>
      <c r="N294" s="30"/>
      <c r="O294" s="30"/>
      <c r="P294" s="30"/>
      <c r="Q294" s="30"/>
      <c r="R294" s="30"/>
      <c r="U294" s="18" t="s">
        <v>50</v>
      </c>
      <c r="V294" s="18" t="s">
        <v>51</v>
      </c>
      <c r="W294" s="19" t="s">
        <v>692</v>
      </c>
      <c r="X294" s="30" t="s">
        <v>692</v>
      </c>
    </row>
    <row r="295" customFormat="false" ht="14.15" hidden="false" customHeight="false" outlineLevel="0" collapsed="false">
      <c r="A295" s="12" t="s">
        <v>595</v>
      </c>
      <c r="B295" s="12" t="n">
        <v>54</v>
      </c>
      <c r="C295" s="13" t="n">
        <v>1.97708333333333</v>
      </c>
      <c r="D295" s="13" t="n">
        <v>0.0329513888888889</v>
      </c>
      <c r="E295" s="29" t="str">
        <f aca="false">CONCATENATE("https://otter.ai/s/ZklJW5sBRIGFwmTPAagVUA?t=",VALUE(D295*24*3600),"s")</f>
        <v>https://otter.ai/s/ZklJW5sBRIGFwmTPAagVUA?t=2847s</v>
      </c>
      <c r="F295" s="16" t="s">
        <v>186</v>
      </c>
      <c r="G295" s="20" t="n">
        <v>1.97708333333333</v>
      </c>
      <c r="H295" s="12" t="s">
        <v>187</v>
      </c>
      <c r="I295" s="30"/>
      <c r="J295" s="30"/>
      <c r="K295" s="30"/>
      <c r="L295" s="30"/>
      <c r="M295" s="30"/>
      <c r="N295" s="30"/>
      <c r="O295" s="30"/>
      <c r="P295" s="30"/>
      <c r="Q295" s="30"/>
      <c r="R295" s="30"/>
      <c r="U295" s="18" t="s">
        <v>50</v>
      </c>
      <c r="V295" s="18" t="s">
        <v>51</v>
      </c>
      <c r="W295" s="19" t="s">
        <v>693</v>
      </c>
      <c r="X295" s="30" t="s">
        <v>693</v>
      </c>
    </row>
    <row r="296" customFormat="false" ht="14.15" hidden="false" customHeight="false" outlineLevel="0" collapsed="false">
      <c r="A296" s="12" t="s">
        <v>595</v>
      </c>
      <c r="B296" s="12" t="n">
        <v>55</v>
      </c>
      <c r="C296" s="13" t="n">
        <v>2.00138888888889</v>
      </c>
      <c r="D296" s="13" t="n">
        <v>0.0333564814814815</v>
      </c>
      <c r="E296" s="29" t="str">
        <f aca="false">CONCATENATE("https://otter.ai/s/ZklJW5sBRIGFwmTPAagVUA?t=",VALUE(D296*24*3600),"s")</f>
        <v>https://otter.ai/s/ZklJW5sBRIGFwmTPAagVUA?t=2882s</v>
      </c>
      <c r="F296" s="16" t="s">
        <v>189</v>
      </c>
      <c r="G296" s="20" t="n">
        <v>2.00138888888889</v>
      </c>
      <c r="H296" s="12" t="s">
        <v>187</v>
      </c>
      <c r="I296" s="30"/>
      <c r="J296" s="30"/>
      <c r="K296" s="30"/>
      <c r="L296" s="30"/>
      <c r="M296" s="30"/>
      <c r="N296" s="30"/>
      <c r="O296" s="30"/>
      <c r="P296" s="30"/>
      <c r="Q296" s="30"/>
      <c r="R296" s="30"/>
      <c r="T296" s="18" t="s">
        <v>694</v>
      </c>
      <c r="U296" s="18" t="s">
        <v>50</v>
      </c>
      <c r="V296" s="18" t="s">
        <v>51</v>
      </c>
      <c r="W296" s="18" t="s">
        <v>695</v>
      </c>
      <c r="X296" s="30" t="s">
        <v>696</v>
      </c>
    </row>
    <row r="297" customFormat="false" ht="14.15" hidden="false" customHeight="false" outlineLevel="0" collapsed="false">
      <c r="A297" s="12" t="s">
        <v>595</v>
      </c>
      <c r="B297" s="12" t="n">
        <v>56</v>
      </c>
      <c r="C297" s="13" t="n">
        <v>2.02083333333333</v>
      </c>
      <c r="D297" s="13" t="n">
        <v>0.0336805555555556</v>
      </c>
      <c r="E297" s="29" t="str">
        <f aca="false">CONCATENATE("https://otter.ai/s/ZklJW5sBRIGFwmTPAagVUA?t=",VALUE(D297*24*3600),"s")</f>
        <v>https://otter.ai/s/ZklJW5sBRIGFwmTPAagVUA?t=2910s</v>
      </c>
      <c r="F297" s="16" t="s">
        <v>191</v>
      </c>
      <c r="G297" s="20" t="n">
        <v>2.02083333333333</v>
      </c>
      <c r="H297" s="12" t="s">
        <v>187</v>
      </c>
      <c r="I297" s="30"/>
      <c r="J297" s="30"/>
      <c r="K297" s="30"/>
      <c r="L297" s="30"/>
      <c r="M297" s="30"/>
      <c r="N297" s="30"/>
      <c r="O297" s="30"/>
      <c r="P297" s="30"/>
      <c r="Q297" s="30"/>
      <c r="R297" s="30"/>
      <c r="U297" s="18" t="s">
        <v>50</v>
      </c>
      <c r="V297" s="18" t="s">
        <v>51</v>
      </c>
      <c r="W297" s="19" t="s">
        <v>697</v>
      </c>
      <c r="X297" s="30" t="s">
        <v>697</v>
      </c>
    </row>
    <row r="298" customFormat="false" ht="14.15" hidden="false" customHeight="false" outlineLevel="0" collapsed="false">
      <c r="A298" s="12" t="s">
        <v>595</v>
      </c>
      <c r="B298" s="12" t="n">
        <v>57</v>
      </c>
      <c r="C298" s="13" t="n">
        <v>2.08333333333333</v>
      </c>
      <c r="D298" s="13" t="n">
        <v>0.0347222222222222</v>
      </c>
      <c r="E298" s="29" t="str">
        <f aca="false">CONCATENATE("https://otter.ai/s/ZklJW5sBRIGFwmTPAagVUA?t=",VALUE(D298*24*3600),"s")</f>
        <v>https://otter.ai/s/ZklJW5sBRIGFwmTPAagVUA?t=3000s</v>
      </c>
      <c r="F298" s="16" t="s">
        <v>193</v>
      </c>
      <c r="G298" s="20" t="n">
        <v>2.08333333333333</v>
      </c>
      <c r="H298" s="12" t="s">
        <v>187</v>
      </c>
      <c r="I298" s="30"/>
      <c r="J298" s="30"/>
      <c r="K298" s="30"/>
      <c r="L298" s="30"/>
      <c r="M298" s="30"/>
      <c r="N298" s="30"/>
      <c r="O298" s="30"/>
      <c r="P298" s="30"/>
      <c r="Q298" s="30"/>
      <c r="R298" s="30"/>
      <c r="U298" s="18" t="s">
        <v>50</v>
      </c>
      <c r="V298" s="18" t="s">
        <v>51</v>
      </c>
      <c r="W298" s="19" t="s">
        <v>698</v>
      </c>
      <c r="X298" s="30" t="s">
        <v>699</v>
      </c>
    </row>
    <row r="299" customFormat="false" ht="14.15" hidden="false" customHeight="false" outlineLevel="0" collapsed="false">
      <c r="A299" s="12" t="s">
        <v>595</v>
      </c>
      <c r="B299" s="12" t="n">
        <v>58</v>
      </c>
      <c r="C299" s="13" t="n">
        <v>2.15486111111111</v>
      </c>
      <c r="D299" s="13" t="n">
        <v>0.0359143518518519</v>
      </c>
      <c r="E299" s="29" t="str">
        <f aca="false">CONCATENATE("https://otter.ai/s/ZklJW5sBRIGFwmTPAagVUA?t=",VALUE(D299*24*3600),"s")</f>
        <v>https://otter.ai/s/ZklJW5sBRIGFwmTPAagVUA?t=3103s</v>
      </c>
      <c r="F299" s="16" t="s">
        <v>195</v>
      </c>
      <c r="G299" s="20" t="n">
        <v>2.15347222222222</v>
      </c>
      <c r="H299" s="12" t="s">
        <v>187</v>
      </c>
      <c r="I299" s="30"/>
      <c r="J299" s="30"/>
      <c r="K299" s="30"/>
      <c r="L299" s="30"/>
      <c r="M299" s="30"/>
      <c r="N299" s="30"/>
      <c r="O299" s="30"/>
      <c r="P299" s="30"/>
      <c r="Q299" s="30"/>
      <c r="R299" s="30"/>
      <c r="T299" s="18" t="s">
        <v>700</v>
      </c>
      <c r="U299" s="18" t="s">
        <v>50</v>
      </c>
      <c r="V299" s="18" t="s">
        <v>51</v>
      </c>
      <c r="W299" s="19" t="s">
        <v>701</v>
      </c>
      <c r="X299" s="30" t="s">
        <v>702</v>
      </c>
    </row>
    <row r="300" customFormat="false" ht="14.15" hidden="false" customHeight="false" outlineLevel="0" collapsed="false">
      <c r="A300" s="12" t="s">
        <v>595</v>
      </c>
      <c r="B300" s="12" t="n">
        <v>59</v>
      </c>
      <c r="C300" s="13" t="n">
        <v>2.20763888888889</v>
      </c>
      <c r="D300" s="13" t="n">
        <v>0.0367939814814815</v>
      </c>
      <c r="E300" s="29" t="str">
        <f aca="false">CONCATENATE("https://otter.ai/s/ZklJW5sBRIGFwmTPAagVUA?t=",VALUE(D300*24*3600),"s")</f>
        <v>https://otter.ai/s/ZklJW5sBRIGFwmTPAagVUA?t=3179s</v>
      </c>
      <c r="F300" s="16" t="s">
        <v>197</v>
      </c>
      <c r="G300" s="20" t="n">
        <v>2.20763888888889</v>
      </c>
      <c r="H300" s="12" t="s">
        <v>187</v>
      </c>
      <c r="I300" s="30"/>
      <c r="J300" s="30"/>
      <c r="K300" s="30"/>
      <c r="L300" s="12" t="s">
        <v>112</v>
      </c>
      <c r="M300" s="30"/>
      <c r="N300" s="30"/>
      <c r="O300" s="30"/>
      <c r="P300" s="30"/>
      <c r="Q300" s="30"/>
      <c r="R300" s="30"/>
      <c r="S300" s="18" t="n">
        <v>1</v>
      </c>
      <c r="U300" s="18" t="s">
        <v>50</v>
      </c>
      <c r="V300" s="18" t="s">
        <v>51</v>
      </c>
      <c r="W300" s="19" t="s">
        <v>703</v>
      </c>
      <c r="X300" s="30" t="s">
        <v>704</v>
      </c>
    </row>
    <row r="301" customFormat="false" ht="14.15" hidden="false" customHeight="false" outlineLevel="0" collapsed="false">
      <c r="A301" s="12" t="s">
        <v>705</v>
      </c>
      <c r="B301" s="12" t="n">
        <v>1</v>
      </c>
      <c r="C301" s="13" t="n">
        <v>0</v>
      </c>
      <c r="D301" s="13" t="n">
        <v>0.0375</v>
      </c>
      <c r="E301" s="29" t="str">
        <f aca="false">CONCATENATE("https://otter.ai/s/ZklJW5sBRIGFwmTPAagVUA?t=",VALUE(D301*24*3600),"s")</f>
        <v>https://otter.ai/s/ZklJW5sBRIGFwmTPAagVUA?t=3240s</v>
      </c>
      <c r="F301" s="16" t="s">
        <v>27</v>
      </c>
      <c r="G301" s="20" t="n">
        <v>2.25</v>
      </c>
      <c r="H301" s="12" t="s">
        <v>187</v>
      </c>
      <c r="I301" s="30"/>
      <c r="J301" s="30"/>
      <c r="K301" s="12" t="s">
        <v>20</v>
      </c>
      <c r="L301" s="30"/>
      <c r="M301" s="30"/>
      <c r="N301" s="30"/>
      <c r="O301" s="30"/>
      <c r="P301" s="30"/>
      <c r="Q301" s="30"/>
      <c r="R301" s="30"/>
      <c r="S301" s="18" t="n">
        <v>1</v>
      </c>
      <c r="U301" s="18" t="s">
        <v>50</v>
      </c>
      <c r="V301" s="18" t="s">
        <v>51</v>
      </c>
      <c r="W301" s="19" t="s">
        <v>706</v>
      </c>
      <c r="X301" s="30" t="s">
        <v>706</v>
      </c>
    </row>
    <row r="302" customFormat="false" ht="14.15" hidden="false" customHeight="false" outlineLevel="0" collapsed="false">
      <c r="A302" s="12" t="s">
        <v>705</v>
      </c>
      <c r="B302" s="12" t="n">
        <v>2</v>
      </c>
      <c r="C302" s="13" t="n">
        <v>0.000486111111111111</v>
      </c>
      <c r="D302" s="13" t="n">
        <v>0.0379861111111111</v>
      </c>
      <c r="E302" s="29" t="str">
        <f aca="false">CONCATENATE("https://otter.ai/s/ZklJW5sBRIGFwmTPAagVUA?t=",VALUE(D302*24*3600),"s")</f>
        <v>https://otter.ai/s/ZklJW5sBRIGFwmTPAagVUA?t=3282s</v>
      </c>
      <c r="F302" s="16" t="s">
        <v>33</v>
      </c>
      <c r="G302" s="20" t="n">
        <v>2.27916666666667</v>
      </c>
      <c r="H302" s="12" t="s">
        <v>187</v>
      </c>
      <c r="I302" s="30"/>
      <c r="J302" s="30"/>
      <c r="K302" s="12" t="s">
        <v>20</v>
      </c>
      <c r="L302" s="30"/>
      <c r="M302" s="30"/>
      <c r="N302" s="30"/>
      <c r="O302" s="30"/>
      <c r="P302" s="30"/>
      <c r="Q302" s="30"/>
      <c r="R302" s="30"/>
      <c r="U302" s="18" t="s">
        <v>50</v>
      </c>
      <c r="V302" s="18" t="s">
        <v>51</v>
      </c>
      <c r="W302" s="19" t="s">
        <v>707</v>
      </c>
      <c r="X302" s="30" t="s">
        <v>707</v>
      </c>
    </row>
    <row r="303" customFormat="false" ht="14.15" hidden="false" customHeight="false" outlineLevel="0" collapsed="false">
      <c r="A303" s="12" t="s">
        <v>705</v>
      </c>
      <c r="B303" s="12" t="n">
        <v>3</v>
      </c>
      <c r="C303" s="13" t="n">
        <v>0.00068287037037037</v>
      </c>
      <c r="D303" s="13" t="n">
        <v>0.0381828703703704</v>
      </c>
      <c r="E303" s="29" t="str">
        <f aca="false">CONCATENATE("https://otter.ai/s/ZklJW5sBRIGFwmTPAagVUA?t=",VALUE(D303*24*3600),"s")</f>
        <v>https://otter.ai/s/ZklJW5sBRIGFwmTPAagVUA?t=3299s</v>
      </c>
      <c r="F303" s="16" t="s">
        <v>599</v>
      </c>
      <c r="G303" s="20" t="n">
        <v>2.29027777777778</v>
      </c>
      <c r="H303" s="12" t="s">
        <v>187</v>
      </c>
      <c r="I303" s="30"/>
      <c r="J303" s="30"/>
      <c r="K303" s="30"/>
      <c r="L303" s="30"/>
      <c r="M303" s="30"/>
      <c r="N303" s="30"/>
      <c r="O303" s="30"/>
      <c r="P303" s="30"/>
      <c r="Q303" s="30"/>
      <c r="R303" s="30"/>
      <c r="U303" s="18" t="s">
        <v>50</v>
      </c>
      <c r="V303" s="18" t="s">
        <v>51</v>
      </c>
      <c r="W303" s="19" t="s">
        <v>708</v>
      </c>
      <c r="X303" s="30" t="s">
        <v>708</v>
      </c>
    </row>
    <row r="304" customFormat="false" ht="14.15" hidden="false" customHeight="false" outlineLevel="0" collapsed="false">
      <c r="A304" s="12" t="s">
        <v>705</v>
      </c>
      <c r="B304" s="12" t="n">
        <v>4</v>
      </c>
      <c r="C304" s="13" t="n">
        <v>0.0009375</v>
      </c>
      <c r="D304" s="13" t="n">
        <v>0.0384375</v>
      </c>
      <c r="E304" s="29" t="str">
        <f aca="false">CONCATENATE("https://otter.ai/s/ZklJW5sBRIGFwmTPAagVUA?t=",VALUE(D304*24*3600),"s")</f>
        <v>https://otter.ai/s/ZklJW5sBRIGFwmTPAagVUA?t=3321s</v>
      </c>
      <c r="F304" s="16" t="s">
        <v>603</v>
      </c>
      <c r="G304" s="20" t="n">
        <v>2.30555555555556</v>
      </c>
      <c r="H304" s="12" t="s">
        <v>187</v>
      </c>
      <c r="I304" s="30"/>
      <c r="J304" s="30"/>
      <c r="K304" s="12" t="s">
        <v>20</v>
      </c>
      <c r="L304" s="30"/>
      <c r="M304" s="12" t="n">
        <v>2</v>
      </c>
      <c r="N304" s="30"/>
      <c r="O304" s="30"/>
      <c r="P304" s="30"/>
      <c r="Q304" s="30"/>
      <c r="R304" s="30"/>
      <c r="S304" s="18" t="n">
        <v>1</v>
      </c>
      <c r="U304" s="18" t="s">
        <v>50</v>
      </c>
      <c r="V304" s="18" t="s">
        <v>51</v>
      </c>
      <c r="W304" s="19" t="s">
        <v>709</v>
      </c>
      <c r="X304" s="30" t="s">
        <v>710</v>
      </c>
    </row>
    <row r="305" customFormat="false" ht="14.15" hidden="false" customHeight="false" outlineLevel="0" collapsed="false">
      <c r="A305" s="12" t="s">
        <v>705</v>
      </c>
      <c r="B305" s="12" t="n">
        <v>5</v>
      </c>
      <c r="C305" s="13" t="n">
        <v>0.0015625</v>
      </c>
      <c r="D305" s="13" t="n">
        <v>0.0390625</v>
      </c>
      <c r="E305" s="29" t="str">
        <f aca="false">CONCATENATE("https://otter.ai/s/ZklJW5sBRIGFwmTPAagVUA?t=",VALUE(D305*24*3600),"s")</f>
        <v>https://otter.ai/s/ZklJW5sBRIGFwmTPAagVUA?t=3375s</v>
      </c>
      <c r="F305" s="16" t="s">
        <v>606</v>
      </c>
      <c r="G305" s="20" t="n">
        <v>2.34305555555556</v>
      </c>
      <c r="H305" s="12" t="s">
        <v>187</v>
      </c>
      <c r="I305" s="30"/>
      <c r="J305" s="30"/>
      <c r="K305" s="12" t="s">
        <v>20</v>
      </c>
      <c r="L305" s="12" t="s">
        <v>112</v>
      </c>
      <c r="M305" s="30"/>
      <c r="N305" s="30"/>
      <c r="O305" s="30"/>
      <c r="P305" s="30"/>
      <c r="Q305" s="30"/>
      <c r="R305" s="30"/>
      <c r="S305" s="18" t="n">
        <v>1</v>
      </c>
      <c r="U305" s="18" t="s">
        <v>50</v>
      </c>
      <c r="V305" s="18" t="s">
        <v>51</v>
      </c>
      <c r="W305" s="19" t="s">
        <v>711</v>
      </c>
      <c r="X305" s="30" t="s">
        <v>711</v>
      </c>
    </row>
    <row r="306" customFormat="false" ht="14.15" hidden="false" customHeight="false" outlineLevel="0" collapsed="false">
      <c r="A306" s="12" t="s">
        <v>705</v>
      </c>
      <c r="B306" s="12" t="n">
        <v>6</v>
      </c>
      <c r="C306" s="13" t="n">
        <v>0.00210648148148148</v>
      </c>
      <c r="D306" s="13" t="n">
        <v>0.0396064814814815</v>
      </c>
      <c r="E306" s="29" t="str">
        <f aca="false">CONCATENATE("https://otter.ai/s/ZklJW5sBRIGFwmTPAagVUA?t=",VALUE(D306*24*3600),"s")</f>
        <v>https://otter.ai/s/ZklJW5sBRIGFwmTPAagVUA?t=3422s</v>
      </c>
      <c r="F306" s="16" t="s">
        <v>37</v>
      </c>
      <c r="G306" s="20" t="n">
        <v>2.37569444444444</v>
      </c>
      <c r="H306" s="12" t="s">
        <v>187</v>
      </c>
      <c r="I306" s="30"/>
      <c r="J306" s="30"/>
      <c r="K306" s="30"/>
      <c r="L306" s="30"/>
      <c r="M306" s="30"/>
      <c r="N306" s="30"/>
      <c r="O306" s="30"/>
      <c r="P306" s="30"/>
      <c r="Q306" s="30"/>
      <c r="R306" s="30"/>
      <c r="U306" s="18" t="s">
        <v>50</v>
      </c>
      <c r="V306" s="18" t="s">
        <v>51</v>
      </c>
      <c r="W306" s="19" t="s">
        <v>712</v>
      </c>
      <c r="X306" s="30" t="s">
        <v>712</v>
      </c>
    </row>
    <row r="307" customFormat="false" ht="14.15" hidden="false" customHeight="false" outlineLevel="0" collapsed="false">
      <c r="A307" s="12" t="s">
        <v>705</v>
      </c>
      <c r="B307" s="12" t="n">
        <v>7</v>
      </c>
      <c r="C307" s="13" t="n">
        <v>0.0025</v>
      </c>
      <c r="D307" s="13" t="n">
        <v>0.04</v>
      </c>
      <c r="E307" s="29" t="str">
        <f aca="false">CONCATENATE("https://otter.ai/s/ZklJW5sBRIGFwmTPAagVUA?t=",VALUE(D307*24*3600),"s")</f>
        <v>https://otter.ai/s/ZklJW5sBRIGFwmTPAagVUA?t=3456s</v>
      </c>
      <c r="F307" s="16" t="s">
        <v>612</v>
      </c>
      <c r="G307" s="20" t="n">
        <v>2.39930555555556</v>
      </c>
      <c r="H307" s="12" t="s">
        <v>187</v>
      </c>
      <c r="I307" s="30"/>
      <c r="J307" s="30"/>
      <c r="K307" s="30"/>
      <c r="L307" s="30"/>
      <c r="M307" s="30"/>
      <c r="N307" s="30"/>
      <c r="O307" s="12" t="n">
        <v>2</v>
      </c>
      <c r="P307" s="30"/>
      <c r="Q307" s="30"/>
      <c r="R307" s="30"/>
      <c r="S307" s="18" t="n">
        <v>1</v>
      </c>
      <c r="U307" s="18" t="s">
        <v>50</v>
      </c>
      <c r="V307" s="18" t="s">
        <v>51</v>
      </c>
      <c r="W307" s="19" t="s">
        <v>713</v>
      </c>
      <c r="X307" s="30" t="s">
        <v>714</v>
      </c>
    </row>
    <row r="308" customFormat="false" ht="14.15" hidden="false" customHeight="false" outlineLevel="0" collapsed="false">
      <c r="A308" s="12" t="s">
        <v>705</v>
      </c>
      <c r="B308" s="12" t="n">
        <v>8</v>
      </c>
      <c r="C308" s="31" t="n">
        <v>0.0027662037037037</v>
      </c>
      <c r="D308" s="13" t="n">
        <v>0.0402662037037037</v>
      </c>
      <c r="E308" s="29" t="str">
        <f aca="false">CONCATENATE("https://otter.ai/s/ZklJW5sBRIGFwmTPAagVUA?t=",VALUE(D308*24*3600),"s")</f>
        <v>https://otter.ai/s/ZklJW5sBRIGFwmTPAagVUA?t=3479s</v>
      </c>
      <c r="F308" s="16" t="s">
        <v>42</v>
      </c>
      <c r="G308" s="20" t="n">
        <v>2.41597222222222</v>
      </c>
      <c r="H308" s="12" t="s">
        <v>187</v>
      </c>
      <c r="I308" s="30"/>
      <c r="J308" s="12" t="s">
        <v>120</v>
      </c>
      <c r="K308" s="12" t="s">
        <v>20</v>
      </c>
      <c r="L308" s="30"/>
      <c r="M308" s="30"/>
      <c r="N308" s="30"/>
      <c r="O308" s="30"/>
      <c r="P308" s="30"/>
      <c r="Q308" s="30"/>
      <c r="R308" s="30"/>
      <c r="S308" s="18" t="n">
        <v>1</v>
      </c>
      <c r="U308" s="18" t="s">
        <v>50</v>
      </c>
      <c r="V308" s="18" t="s">
        <v>51</v>
      </c>
      <c r="W308" s="19" t="s">
        <v>715</v>
      </c>
      <c r="X308" s="30" t="s">
        <v>716</v>
      </c>
    </row>
    <row r="309" customFormat="false" ht="14.15" hidden="false" customHeight="false" outlineLevel="0" collapsed="false">
      <c r="A309" s="12" t="s">
        <v>705</v>
      </c>
      <c r="B309" s="12" t="n">
        <v>9</v>
      </c>
      <c r="C309" s="31" t="n">
        <v>0.00390046296296296</v>
      </c>
      <c r="D309" s="13" t="n">
        <v>0.041400462962963</v>
      </c>
      <c r="E309" s="29" t="str">
        <f aca="false">CONCATENATE("https://otter.ai/s/ZklJW5sBRIGFwmTPAagVUA?t=",VALUE(D309*24*3600),"s")</f>
        <v>https://otter.ai/s/ZklJW5sBRIGFwmTPAagVUA?t=3577s</v>
      </c>
      <c r="F309" s="16" t="s">
        <v>46</v>
      </c>
      <c r="G309" s="20" t="n">
        <v>2.48402777777778</v>
      </c>
      <c r="H309" s="12" t="s">
        <v>187</v>
      </c>
      <c r="I309" s="30"/>
      <c r="J309" s="30"/>
      <c r="K309" s="30"/>
      <c r="L309" s="30"/>
      <c r="M309" s="12" t="n">
        <v>8</v>
      </c>
      <c r="N309" s="30"/>
      <c r="O309" s="30"/>
      <c r="P309" s="30"/>
      <c r="Q309" s="30"/>
      <c r="R309" s="30"/>
      <c r="S309" s="18" t="n">
        <v>1</v>
      </c>
      <c r="U309" s="18" t="s">
        <v>50</v>
      </c>
      <c r="V309" s="18" t="s">
        <v>51</v>
      </c>
      <c r="W309" s="19" t="s">
        <v>717</v>
      </c>
      <c r="X309" s="30" t="s">
        <v>717</v>
      </c>
    </row>
    <row r="310" customFormat="false" ht="14.15" hidden="false" customHeight="false" outlineLevel="0" collapsed="false">
      <c r="A310" s="12" t="s">
        <v>705</v>
      </c>
      <c r="B310" s="12" t="n">
        <v>10</v>
      </c>
      <c r="C310" s="31" t="n">
        <v>0.00474537037037037</v>
      </c>
      <c r="D310" s="13" t="n">
        <v>0.0422453703703704</v>
      </c>
      <c r="E310" s="29" t="str">
        <f aca="false">CONCATENATE("https://otter.ai/s/ZklJW5sBRIGFwmTPAagVUA?t=",VALUE(D310*24*3600),"s")</f>
        <v>https://otter.ai/s/ZklJW5sBRIGFwmTPAagVUA?t=3650s</v>
      </c>
      <c r="F310" s="16" t="s">
        <v>48</v>
      </c>
      <c r="G310" s="21" t="n">
        <v>0.0422337962962963</v>
      </c>
      <c r="H310" s="12" t="s">
        <v>187</v>
      </c>
      <c r="I310" s="30"/>
      <c r="J310" s="30"/>
      <c r="K310" s="12" t="s">
        <v>20</v>
      </c>
      <c r="L310" s="30"/>
      <c r="M310" s="30"/>
      <c r="N310" s="30"/>
      <c r="O310" s="30"/>
      <c r="P310" s="30"/>
      <c r="Q310" s="30"/>
      <c r="R310" s="30"/>
      <c r="S310" s="18" t="n">
        <v>1</v>
      </c>
      <c r="U310" s="18" t="s">
        <v>50</v>
      </c>
      <c r="V310" s="18" t="s">
        <v>51</v>
      </c>
      <c r="W310" s="19" t="s">
        <v>718</v>
      </c>
      <c r="X310" s="30" t="s">
        <v>719</v>
      </c>
    </row>
    <row r="311" customFormat="false" ht="14.15" hidden="false" customHeight="false" outlineLevel="0" collapsed="false">
      <c r="A311" s="12" t="s">
        <v>705</v>
      </c>
      <c r="B311" s="12" t="n">
        <v>11</v>
      </c>
      <c r="C311" s="31" t="n">
        <v>0.00520833333333333</v>
      </c>
      <c r="D311" s="13" t="n">
        <v>0.0427083333333333</v>
      </c>
      <c r="E311" s="29" t="str">
        <f aca="false">CONCATENATE("https://otter.ai/s/ZklJW5sBRIGFwmTPAagVUA?t=",VALUE(D311*24*3600),"s")</f>
        <v>https://otter.ai/s/ZklJW5sBRIGFwmTPAagVUA?t=3690s</v>
      </c>
      <c r="F311" s="16" t="s">
        <v>53</v>
      </c>
      <c r="G311" s="21" t="n">
        <v>0.0427199074074074</v>
      </c>
      <c r="H311" s="12" t="s">
        <v>187</v>
      </c>
      <c r="I311" s="30"/>
      <c r="J311" s="30"/>
      <c r="K311" s="30"/>
      <c r="L311" s="30"/>
      <c r="M311" s="12" t="n">
        <v>8</v>
      </c>
      <c r="N311" s="30"/>
      <c r="O311" s="30"/>
      <c r="P311" s="30"/>
      <c r="Q311" s="30"/>
      <c r="R311" s="30"/>
      <c r="S311" s="18" t="n">
        <v>1</v>
      </c>
      <c r="U311" s="18" t="s">
        <v>50</v>
      </c>
      <c r="V311" s="18" t="s">
        <v>51</v>
      </c>
      <c r="W311" s="19" t="s">
        <v>720</v>
      </c>
      <c r="X311" s="30" t="s">
        <v>721</v>
      </c>
    </row>
    <row r="312" customFormat="false" ht="14.15" hidden="false" customHeight="false" outlineLevel="0" collapsed="false">
      <c r="A312" s="12" t="s">
        <v>705</v>
      </c>
      <c r="B312" s="12" t="n">
        <v>12</v>
      </c>
      <c r="C312" s="31" t="n">
        <v>0.00653935185185185</v>
      </c>
      <c r="D312" s="13" t="n">
        <v>0.0440393518518519</v>
      </c>
      <c r="E312" s="29" t="str">
        <f aca="false">CONCATENATE("https://otter.ai/s/ZklJW5sBRIGFwmTPAagVUA?t=",VALUE(D312*24*3600),"s")</f>
        <v>https://otter.ai/s/ZklJW5sBRIGFwmTPAagVUA?t=3805s</v>
      </c>
      <c r="F312" s="16" t="s">
        <v>55</v>
      </c>
      <c r="G312" s="21" t="n">
        <v>0.0440393518518519</v>
      </c>
      <c r="H312" s="12" t="s">
        <v>187</v>
      </c>
      <c r="I312" s="30"/>
      <c r="J312" s="30"/>
      <c r="K312" s="12" t="s">
        <v>20</v>
      </c>
      <c r="L312" s="30"/>
      <c r="M312" s="30"/>
      <c r="N312" s="30"/>
      <c r="O312" s="30"/>
      <c r="P312" s="30"/>
      <c r="Q312" s="30"/>
      <c r="R312" s="30"/>
      <c r="S312" s="18" t="n">
        <v>1</v>
      </c>
      <c r="U312" s="18" t="s">
        <v>50</v>
      </c>
      <c r="V312" s="18" t="s">
        <v>51</v>
      </c>
      <c r="W312" s="18" t="s">
        <v>722</v>
      </c>
      <c r="X312" s="30" t="s">
        <v>723</v>
      </c>
    </row>
    <row r="313" customFormat="false" ht="14.15" hidden="false" customHeight="false" outlineLevel="0" collapsed="false">
      <c r="A313" s="12" t="s">
        <v>705</v>
      </c>
      <c r="B313" s="12" t="n">
        <v>13</v>
      </c>
      <c r="C313" s="31" t="n">
        <v>0.00711805555555556</v>
      </c>
      <c r="D313" s="13" t="n">
        <v>0.0446180555555556</v>
      </c>
      <c r="E313" s="29" t="str">
        <f aca="false">CONCATENATE("https://otter.ai/s/ZklJW5sBRIGFwmTPAagVUA?t=",VALUE(D313*24*3600),"s")</f>
        <v>https://otter.ai/s/ZklJW5sBRIGFwmTPAagVUA?t=3855s</v>
      </c>
      <c r="F313" s="16" t="s">
        <v>58</v>
      </c>
      <c r="G313" s="21" t="n">
        <v>0.0446180555555556</v>
      </c>
      <c r="H313" s="12" t="s">
        <v>187</v>
      </c>
      <c r="I313" s="30"/>
      <c r="J313" s="30"/>
      <c r="K313" s="30"/>
      <c r="L313" s="30"/>
      <c r="M313" s="30"/>
      <c r="N313" s="30"/>
      <c r="O313" s="30"/>
      <c r="P313" s="30"/>
      <c r="Q313" s="30"/>
      <c r="R313" s="30"/>
      <c r="U313" s="18" t="s">
        <v>50</v>
      </c>
      <c r="V313" s="18" t="s">
        <v>51</v>
      </c>
      <c r="W313" s="19" t="s">
        <v>724</v>
      </c>
      <c r="X313" s="30" t="s">
        <v>724</v>
      </c>
    </row>
    <row r="314" customFormat="false" ht="14.15" hidden="false" customHeight="false" outlineLevel="0" collapsed="false">
      <c r="A314" s="12" t="s">
        <v>705</v>
      </c>
      <c r="B314" s="12" t="n">
        <v>14</v>
      </c>
      <c r="C314" s="31" t="n">
        <v>0.00755787037037037</v>
      </c>
      <c r="D314" s="13" t="n">
        <v>0.0450578703703704</v>
      </c>
      <c r="E314" s="29" t="str">
        <f aca="false">CONCATENATE("https://otter.ai/s/ZklJW5sBRIGFwmTPAagVUA?t=",VALUE(D314*24*3600),"s")</f>
        <v>https://otter.ai/s/ZklJW5sBRIGFwmTPAagVUA?t=3893s</v>
      </c>
      <c r="F314" s="16" t="s">
        <v>61</v>
      </c>
      <c r="G314" s="21" t="n">
        <v>0.0450578703703704</v>
      </c>
      <c r="H314" s="12" t="s">
        <v>187</v>
      </c>
      <c r="I314" s="30"/>
      <c r="J314" s="30"/>
      <c r="K314" s="30"/>
      <c r="L314" s="30"/>
      <c r="M314" s="12" t="n">
        <v>8</v>
      </c>
      <c r="N314" s="30"/>
      <c r="O314" s="30"/>
      <c r="P314" s="12"/>
      <c r="Q314" s="12" t="n">
        <v>30305</v>
      </c>
      <c r="R314" s="12" t="s">
        <v>725</v>
      </c>
      <c r="S314" s="18" t="n">
        <v>1</v>
      </c>
      <c r="U314" s="18" t="s">
        <v>50</v>
      </c>
      <c r="V314" s="18" t="s">
        <v>51</v>
      </c>
      <c r="W314" s="19" t="s">
        <v>726</v>
      </c>
      <c r="X314" s="30" t="s">
        <v>727</v>
      </c>
    </row>
    <row r="315" customFormat="false" ht="14.15" hidden="false" customHeight="false" outlineLevel="0" collapsed="false">
      <c r="A315" s="12" t="s">
        <v>705</v>
      </c>
      <c r="B315" s="12" t="n">
        <v>15</v>
      </c>
      <c r="C315" s="31" t="n">
        <v>0.00825231481481482</v>
      </c>
      <c r="D315" s="13" t="n">
        <v>0.0457523148148148</v>
      </c>
      <c r="E315" s="29" t="str">
        <f aca="false">CONCATENATE("https://otter.ai/s/ZklJW5sBRIGFwmTPAagVUA?t=",VALUE(D315*24*3600),"s")</f>
        <v>https://otter.ai/s/ZklJW5sBRIGFwmTPAagVUA?t=3953s</v>
      </c>
      <c r="F315" s="16" t="s">
        <v>67</v>
      </c>
      <c r="G315" s="21" t="n">
        <v>0.0457638888888889</v>
      </c>
      <c r="H315" s="12" t="s">
        <v>187</v>
      </c>
      <c r="I315" s="30"/>
      <c r="J315" s="30"/>
      <c r="K315" s="30"/>
      <c r="L315" s="30"/>
      <c r="M315" s="30"/>
      <c r="N315" s="30"/>
      <c r="O315" s="30"/>
      <c r="P315" s="30"/>
      <c r="Q315" s="30"/>
      <c r="R315" s="30"/>
      <c r="U315" s="18" t="s">
        <v>50</v>
      </c>
      <c r="V315" s="18" t="s">
        <v>51</v>
      </c>
      <c r="W315" s="18" t="s">
        <v>728</v>
      </c>
      <c r="X315" s="30" t="s">
        <v>729</v>
      </c>
    </row>
    <row r="316" customFormat="false" ht="14.15" hidden="false" customHeight="false" outlineLevel="0" collapsed="false">
      <c r="A316" s="12" t="s">
        <v>705</v>
      </c>
      <c r="B316" s="12" t="n">
        <v>16</v>
      </c>
      <c r="C316" s="31" t="n">
        <v>0.00917824074074074</v>
      </c>
      <c r="D316" s="13" t="n">
        <v>0.0466782407407407</v>
      </c>
      <c r="E316" s="29" t="str">
        <f aca="false">CONCATENATE("https://otter.ai/s/ZklJW5sBRIGFwmTPAagVUA?t=",VALUE(D316*24*3600),"s")</f>
        <v>https://otter.ai/s/ZklJW5sBRIGFwmTPAagVUA?t=4033s</v>
      </c>
      <c r="F316" s="16" t="s">
        <v>70</v>
      </c>
      <c r="G316" s="21" t="n">
        <v>0.0466666666666667</v>
      </c>
      <c r="H316" s="12" t="s">
        <v>187</v>
      </c>
      <c r="I316" s="30"/>
      <c r="J316" s="30"/>
      <c r="K316" s="12" t="s">
        <v>20</v>
      </c>
      <c r="L316" s="30"/>
      <c r="M316" s="30"/>
      <c r="N316" s="30"/>
      <c r="O316" s="30"/>
      <c r="P316" s="30"/>
      <c r="Q316" s="30"/>
      <c r="R316" s="30"/>
      <c r="S316" s="18" t="n">
        <v>1</v>
      </c>
      <c r="U316" s="18" t="s">
        <v>50</v>
      </c>
      <c r="V316" s="18" t="s">
        <v>51</v>
      </c>
      <c r="W316" s="19" t="s">
        <v>730</v>
      </c>
      <c r="X316" s="30" t="s">
        <v>731</v>
      </c>
    </row>
    <row r="317" customFormat="false" ht="14.15" hidden="false" customHeight="false" outlineLevel="0" collapsed="false">
      <c r="A317" s="12" t="s">
        <v>705</v>
      </c>
      <c r="B317" s="12" t="n">
        <v>17</v>
      </c>
      <c r="C317" s="31" t="n">
        <v>0.0097337962962963</v>
      </c>
      <c r="D317" s="13" t="n">
        <v>0.0472337962962963</v>
      </c>
      <c r="E317" s="29" t="str">
        <f aca="false">CONCATENATE("https://otter.ai/s/ZklJW5sBRIGFwmTPAagVUA?t=",VALUE(D317*24*3600),"s")</f>
        <v>https://otter.ai/s/ZklJW5sBRIGFwmTPAagVUA?t=4081s</v>
      </c>
      <c r="F317" s="16" t="s">
        <v>73</v>
      </c>
      <c r="G317" s="21" t="n">
        <v>0.0472222222222222</v>
      </c>
      <c r="H317" s="12" t="s">
        <v>187</v>
      </c>
      <c r="I317" s="30"/>
      <c r="J317" s="30"/>
      <c r="K317" s="30"/>
      <c r="L317" s="30"/>
      <c r="M317" s="30"/>
      <c r="N317" s="30"/>
      <c r="O317" s="30"/>
      <c r="P317" s="30"/>
      <c r="Q317" s="30"/>
      <c r="R317" s="30"/>
      <c r="T317" s="18" t="s">
        <v>732</v>
      </c>
      <c r="U317" s="18" t="s">
        <v>50</v>
      </c>
      <c r="V317" s="18" t="s">
        <v>51</v>
      </c>
      <c r="W317" s="19" t="s">
        <v>733</v>
      </c>
      <c r="X317" s="30" t="s">
        <v>734</v>
      </c>
    </row>
    <row r="318" customFormat="false" ht="14.15" hidden="false" customHeight="false" outlineLevel="0" collapsed="false">
      <c r="A318" s="12" t="s">
        <v>705</v>
      </c>
      <c r="B318" s="12" t="n">
        <v>18</v>
      </c>
      <c r="C318" s="31" t="n">
        <v>0.010474537037037</v>
      </c>
      <c r="D318" s="13" t="n">
        <v>0.047974537037037</v>
      </c>
      <c r="E318" s="29" t="str">
        <f aca="false">CONCATENATE("https://otter.ai/s/ZklJW5sBRIGFwmTPAagVUA?t=",VALUE(D318*24*3600),"s")</f>
        <v>https://otter.ai/s/ZklJW5sBRIGFwmTPAagVUA?t=4145s</v>
      </c>
      <c r="F318" s="16" t="s">
        <v>76</v>
      </c>
      <c r="G318" s="21" t="n">
        <v>0.047974537037037</v>
      </c>
      <c r="H318" s="12" t="s">
        <v>187</v>
      </c>
      <c r="I318" s="30"/>
      <c r="J318" s="30"/>
      <c r="K318" s="30"/>
      <c r="L318" s="30"/>
      <c r="M318" s="12" t="n">
        <v>8</v>
      </c>
      <c r="N318" s="30"/>
      <c r="O318" s="30"/>
      <c r="P318" s="30"/>
      <c r="Q318" s="30"/>
      <c r="R318" s="30"/>
      <c r="S318" s="18" t="n">
        <v>1</v>
      </c>
      <c r="U318" s="18" t="s">
        <v>50</v>
      </c>
      <c r="V318" s="18" t="s">
        <v>51</v>
      </c>
      <c r="W318" s="19" t="s">
        <v>735</v>
      </c>
      <c r="X318" s="30" t="s">
        <v>735</v>
      </c>
    </row>
    <row r="319" customFormat="false" ht="14.15" hidden="false" customHeight="false" outlineLevel="0" collapsed="false">
      <c r="A319" s="12" t="s">
        <v>705</v>
      </c>
      <c r="B319" s="12" t="n">
        <v>19</v>
      </c>
      <c r="C319" s="31" t="n">
        <v>0.0111226851851852</v>
      </c>
      <c r="D319" s="13" t="n">
        <v>0.0486226851851852</v>
      </c>
      <c r="E319" s="29" t="str">
        <f aca="false">CONCATENATE("https://otter.ai/s/ZklJW5sBRIGFwmTPAagVUA?t=",VALUE(D319*24*3600),"s")</f>
        <v>https://otter.ai/s/ZklJW5sBRIGFwmTPAagVUA?t=4201s</v>
      </c>
      <c r="F319" s="16" t="s">
        <v>79</v>
      </c>
      <c r="G319" s="21" t="n">
        <v>0.0486111111111111</v>
      </c>
      <c r="H319" s="12" t="s">
        <v>187</v>
      </c>
      <c r="I319" s="30"/>
      <c r="J319" s="30"/>
      <c r="K319" s="30"/>
      <c r="L319" s="30"/>
      <c r="M319" s="30"/>
      <c r="N319" s="30"/>
      <c r="O319" s="30"/>
      <c r="P319" s="30"/>
      <c r="Q319" s="30"/>
      <c r="R319" s="30"/>
      <c r="T319" s="18" t="s">
        <v>736</v>
      </c>
      <c r="U319" s="18" t="s">
        <v>50</v>
      </c>
      <c r="V319" s="18" t="s">
        <v>51</v>
      </c>
      <c r="W319" s="18" t="s">
        <v>737</v>
      </c>
      <c r="X319" s="30" t="s">
        <v>738</v>
      </c>
    </row>
    <row r="320" customFormat="false" ht="14.15" hidden="false" customHeight="false" outlineLevel="0" collapsed="false">
      <c r="A320" s="12" t="s">
        <v>705</v>
      </c>
      <c r="B320" s="12" t="n">
        <v>20</v>
      </c>
      <c r="C320" s="31" t="n">
        <v>0.0116666666666667</v>
      </c>
      <c r="D320" s="13" t="n">
        <v>0.0491666666666667</v>
      </c>
      <c r="E320" s="29" t="str">
        <f aca="false">CONCATENATE("https://otter.ai/s/ZklJW5sBRIGFwmTPAagVUA?t=",VALUE(D320*24*3600),"s")</f>
        <v>https://otter.ai/s/ZklJW5sBRIGFwmTPAagVUA?t=4248s</v>
      </c>
      <c r="F320" s="16" t="s">
        <v>82</v>
      </c>
      <c r="G320" s="21" t="n">
        <v>0.0491550925925926</v>
      </c>
      <c r="H320" s="12" t="s">
        <v>187</v>
      </c>
      <c r="I320" s="30"/>
      <c r="J320" s="30"/>
      <c r="K320" s="30"/>
      <c r="L320" s="12" t="s">
        <v>739</v>
      </c>
      <c r="M320" s="30"/>
      <c r="N320" s="30"/>
      <c r="O320" s="30"/>
      <c r="P320" s="30"/>
      <c r="Q320" s="30"/>
      <c r="R320" s="30"/>
      <c r="U320" s="18" t="s">
        <v>50</v>
      </c>
      <c r="V320" s="18" t="s">
        <v>51</v>
      </c>
      <c r="W320" s="19" t="s">
        <v>740</v>
      </c>
      <c r="X320" s="30" t="s">
        <v>740</v>
      </c>
    </row>
    <row r="321" customFormat="false" ht="14.15" hidden="false" customHeight="false" outlineLevel="0" collapsed="false">
      <c r="A321" s="12" t="s">
        <v>705</v>
      </c>
      <c r="B321" s="12" t="n">
        <v>21</v>
      </c>
      <c r="C321" s="31" t="n">
        <v>0.0120486111111111</v>
      </c>
      <c r="D321" s="13" t="n">
        <v>0.0495486111111111</v>
      </c>
      <c r="E321" s="29" t="str">
        <f aca="false">CONCATENATE("https://otter.ai/s/ZklJW5sBRIGFwmTPAagVUA?t=",VALUE(D321*24*3600),"s")</f>
        <v>https://otter.ai/s/ZklJW5sBRIGFwmTPAagVUA?t=4281s</v>
      </c>
      <c r="F321" s="16" t="s">
        <v>85</v>
      </c>
      <c r="G321" s="21" t="n">
        <v>0.0495486111111111</v>
      </c>
      <c r="H321" s="12" t="s">
        <v>187</v>
      </c>
      <c r="I321" s="30"/>
      <c r="J321" s="30"/>
      <c r="K321" s="30"/>
      <c r="L321" s="30"/>
      <c r="M321" s="30"/>
      <c r="N321" s="30"/>
      <c r="O321" s="30"/>
      <c r="P321" s="30"/>
      <c r="Q321" s="30"/>
      <c r="R321" s="30"/>
      <c r="U321" s="18" t="s">
        <v>50</v>
      </c>
      <c r="V321" s="18" t="s">
        <v>51</v>
      </c>
      <c r="W321" s="19" t="s">
        <v>741</v>
      </c>
      <c r="X321" s="30" t="s">
        <v>742</v>
      </c>
    </row>
    <row r="322" customFormat="false" ht="14.15" hidden="false" customHeight="false" outlineLevel="0" collapsed="false">
      <c r="A322" s="12" t="s">
        <v>705</v>
      </c>
      <c r="B322" s="12" t="n">
        <v>22</v>
      </c>
      <c r="C322" s="31" t="n">
        <v>0.0123726851851852</v>
      </c>
      <c r="D322" s="13" t="n">
        <v>0.0498726851851852</v>
      </c>
      <c r="E322" s="29" t="str">
        <f aca="false">CONCATENATE("https://otter.ai/s/ZklJW5sBRIGFwmTPAagVUA?t=",VALUE(D322*24*3600),"s")</f>
        <v>https://otter.ai/s/ZklJW5sBRIGFwmTPAagVUA?t=4309s</v>
      </c>
      <c r="F322" s="16" t="s">
        <v>88</v>
      </c>
      <c r="G322" s="21" t="n">
        <v>0.0498726851851852</v>
      </c>
      <c r="H322" s="12" t="s">
        <v>187</v>
      </c>
      <c r="I322" s="30"/>
      <c r="J322" s="30"/>
      <c r="K322" s="30"/>
      <c r="L322" s="30"/>
      <c r="M322" s="30"/>
      <c r="N322" s="30"/>
      <c r="O322" s="12" t="n">
        <v>6</v>
      </c>
      <c r="P322" s="30"/>
      <c r="Q322" s="30"/>
      <c r="R322" s="30"/>
      <c r="S322" s="18" t="n">
        <v>1</v>
      </c>
      <c r="U322" s="18" t="s">
        <v>50</v>
      </c>
      <c r="V322" s="18" t="s">
        <v>51</v>
      </c>
      <c r="W322" s="19" t="s">
        <v>743</v>
      </c>
      <c r="X322" s="30" t="s">
        <v>744</v>
      </c>
    </row>
    <row r="323" customFormat="false" ht="14.15" hidden="false" customHeight="false" outlineLevel="0" collapsed="false">
      <c r="A323" s="12" t="s">
        <v>705</v>
      </c>
      <c r="B323" s="12" t="n">
        <v>23</v>
      </c>
      <c r="C323" s="31" t="n">
        <v>0.0137615740740741</v>
      </c>
      <c r="D323" s="13" t="n">
        <v>0.0512615740740741</v>
      </c>
      <c r="E323" s="29" t="str">
        <f aca="false">CONCATENATE("https://otter.ai/s/ZklJW5sBRIGFwmTPAagVUA?t=",VALUE(D323*24*3600),"s")</f>
        <v>https://otter.ai/s/ZklJW5sBRIGFwmTPAagVUA?t=4429s</v>
      </c>
      <c r="F323" s="16" t="s">
        <v>91</v>
      </c>
      <c r="G323" s="21" t="n">
        <v>0.05125</v>
      </c>
      <c r="H323" s="12" t="s">
        <v>187</v>
      </c>
      <c r="I323" s="30"/>
      <c r="J323" s="30"/>
      <c r="K323" s="30"/>
      <c r="L323" s="12" t="s">
        <v>472</v>
      </c>
      <c r="M323" s="30"/>
      <c r="N323" s="30"/>
      <c r="O323" s="30"/>
      <c r="P323" s="30"/>
      <c r="Q323" s="30"/>
      <c r="R323" s="30"/>
      <c r="S323" s="18" t="n">
        <v>1</v>
      </c>
      <c r="U323" s="18" t="s">
        <v>50</v>
      </c>
      <c r="V323" s="18" t="s">
        <v>51</v>
      </c>
      <c r="W323" s="19" t="s">
        <v>745</v>
      </c>
      <c r="X323" s="30" t="s">
        <v>745</v>
      </c>
    </row>
    <row r="324" customFormat="false" ht="14.15" hidden="false" customHeight="false" outlineLevel="0" collapsed="false">
      <c r="A324" s="12" t="s">
        <v>705</v>
      </c>
      <c r="B324" s="12" t="n">
        <v>24</v>
      </c>
      <c r="C324" s="31" t="n">
        <v>0.0151273148148148</v>
      </c>
      <c r="D324" s="13" t="n">
        <v>0.0526273148148148</v>
      </c>
      <c r="E324" s="29" t="str">
        <f aca="false">CONCATENATE("https://otter.ai/s/ZklJW5sBRIGFwmTPAagVUA?t=",VALUE(D324*24*3600),"s")</f>
        <v>https://otter.ai/s/ZklJW5sBRIGFwmTPAagVUA?t=4547s</v>
      </c>
      <c r="F324" s="16" t="s">
        <v>93</v>
      </c>
      <c r="G324" s="21" t="n">
        <v>0.0526157407407407</v>
      </c>
      <c r="H324" s="12" t="s">
        <v>187</v>
      </c>
      <c r="I324" s="30"/>
      <c r="J324" s="30"/>
      <c r="K324" s="30"/>
      <c r="L324" s="30"/>
      <c r="M324" s="30"/>
      <c r="N324" s="30"/>
      <c r="O324" s="30"/>
      <c r="P324" s="30"/>
      <c r="Q324" s="30"/>
      <c r="R324" s="30"/>
      <c r="U324" s="18" t="s">
        <v>50</v>
      </c>
      <c r="V324" s="18" t="s">
        <v>51</v>
      </c>
      <c r="W324" s="19" t="s">
        <v>746</v>
      </c>
      <c r="X324" s="30" t="s">
        <v>746</v>
      </c>
    </row>
    <row r="325" customFormat="false" ht="14.15" hidden="false" customHeight="false" outlineLevel="0" collapsed="false">
      <c r="A325" s="12" t="s">
        <v>705</v>
      </c>
      <c r="B325" s="12" t="n">
        <v>25</v>
      </c>
      <c r="C325" s="31" t="n">
        <v>0.0153587962962963</v>
      </c>
      <c r="D325" s="13" t="n">
        <v>0.0528587962962963</v>
      </c>
      <c r="E325" s="29" t="str">
        <f aca="false">CONCATENATE("https://otter.ai/s/ZklJW5sBRIGFwmTPAagVUA?t=",VALUE(D325*24*3600),"s")</f>
        <v>https://otter.ai/s/ZklJW5sBRIGFwmTPAagVUA?t=4567s</v>
      </c>
      <c r="F325" s="16" t="s">
        <v>96</v>
      </c>
      <c r="G325" s="21" t="n">
        <v>0.0528587962962963</v>
      </c>
      <c r="H325" s="12" t="s">
        <v>187</v>
      </c>
      <c r="I325" s="30"/>
      <c r="J325" s="30"/>
      <c r="K325" s="30"/>
      <c r="L325" s="30"/>
      <c r="M325" s="30"/>
      <c r="N325" s="30"/>
      <c r="O325" s="30"/>
      <c r="P325" s="30"/>
      <c r="Q325" s="30"/>
      <c r="R325" s="30"/>
      <c r="U325" s="18" t="s">
        <v>50</v>
      </c>
      <c r="V325" s="18" t="s">
        <v>51</v>
      </c>
      <c r="W325" s="19" t="s">
        <v>747</v>
      </c>
      <c r="X325" s="30" t="s">
        <v>748</v>
      </c>
    </row>
    <row r="326" customFormat="false" ht="14.15" hidden="false" customHeight="false" outlineLevel="0" collapsed="false">
      <c r="A326" s="12" t="s">
        <v>705</v>
      </c>
      <c r="B326" s="12" t="n">
        <v>26</v>
      </c>
      <c r="C326" s="31" t="n">
        <v>0.0156712962962963</v>
      </c>
      <c r="D326" s="13" t="n">
        <v>0.0531712962962963</v>
      </c>
      <c r="E326" s="29" t="str">
        <f aca="false">CONCATENATE("https://otter.ai/s/ZklJW5sBRIGFwmTPAagVUA?t=",VALUE(D326*24*3600),"s")</f>
        <v>https://otter.ai/s/ZklJW5sBRIGFwmTPAagVUA?t=4594s</v>
      </c>
      <c r="F326" s="16" t="s">
        <v>100</v>
      </c>
      <c r="G326" s="21" t="n">
        <v>0.0531712962962963</v>
      </c>
      <c r="H326" s="12" t="s">
        <v>187</v>
      </c>
      <c r="I326" s="30"/>
      <c r="J326" s="30"/>
      <c r="K326" s="30"/>
      <c r="L326" s="30"/>
      <c r="M326" s="30"/>
      <c r="N326" s="30"/>
      <c r="O326" s="30"/>
      <c r="P326" s="30"/>
      <c r="Q326" s="30"/>
      <c r="R326" s="30"/>
      <c r="T326" s="18" t="s">
        <v>749</v>
      </c>
      <c r="U326" s="18" t="s">
        <v>50</v>
      </c>
      <c r="V326" s="18" t="s">
        <v>51</v>
      </c>
      <c r="W326" s="19" t="s">
        <v>750</v>
      </c>
      <c r="X326" s="30" t="s">
        <v>751</v>
      </c>
    </row>
    <row r="327" customFormat="false" ht="14.15" hidden="false" customHeight="false" outlineLevel="0" collapsed="false">
      <c r="A327" s="12" t="s">
        <v>705</v>
      </c>
      <c r="B327" s="12" t="n">
        <v>27</v>
      </c>
      <c r="C327" s="31" t="n">
        <v>0.0161111111111111</v>
      </c>
      <c r="D327" s="13" t="n">
        <v>0.0536111111111111</v>
      </c>
      <c r="E327" s="29" t="str">
        <f aca="false">CONCATENATE("https://otter.ai/s/ZklJW5sBRIGFwmTPAagVUA?t=",VALUE(D327*24*3600),"s")</f>
        <v>https://otter.ai/s/ZklJW5sBRIGFwmTPAagVUA?t=4632s</v>
      </c>
      <c r="F327" s="16" t="s">
        <v>104</v>
      </c>
      <c r="G327" s="21" t="n">
        <v>0.053599537037037</v>
      </c>
      <c r="H327" s="12" t="s">
        <v>187</v>
      </c>
      <c r="I327" s="30"/>
      <c r="J327" s="30"/>
      <c r="K327" s="12" t="s">
        <v>20</v>
      </c>
      <c r="L327" s="12" t="s">
        <v>752</v>
      </c>
      <c r="M327" s="30"/>
      <c r="N327" s="30"/>
      <c r="O327" s="30"/>
      <c r="P327" s="30"/>
      <c r="Q327" s="30"/>
      <c r="R327" s="30"/>
      <c r="S327" s="18" t="n">
        <v>1</v>
      </c>
      <c r="U327" s="18" t="s">
        <v>50</v>
      </c>
      <c r="V327" s="18" t="s">
        <v>51</v>
      </c>
      <c r="W327" s="18" t="s">
        <v>753</v>
      </c>
      <c r="X327" s="30" t="s">
        <v>754</v>
      </c>
    </row>
    <row r="328" customFormat="false" ht="14.15" hidden="false" customHeight="false" outlineLevel="0" collapsed="false">
      <c r="A328" s="12" t="s">
        <v>705</v>
      </c>
      <c r="B328" s="12" t="n">
        <v>28</v>
      </c>
      <c r="C328" s="31" t="n">
        <v>0.0166319444444444</v>
      </c>
      <c r="D328" s="13" t="n">
        <v>0.0541319444444444</v>
      </c>
      <c r="E328" s="29" t="str">
        <f aca="false">CONCATENATE("https://otter.ai/s/ZklJW5sBRIGFwmTPAagVUA?t=",VALUE(D328*24*3600),"s")</f>
        <v>https://otter.ai/s/ZklJW5sBRIGFwmTPAagVUA?t=4677s</v>
      </c>
      <c r="F328" s="16" t="s">
        <v>107</v>
      </c>
      <c r="G328" s="21" t="n">
        <v>0.0541203703703704</v>
      </c>
      <c r="H328" s="12" t="s">
        <v>187</v>
      </c>
      <c r="I328" s="30"/>
      <c r="J328" s="30"/>
      <c r="K328" s="30"/>
      <c r="L328" s="12" t="s">
        <v>755</v>
      </c>
      <c r="M328" s="30"/>
      <c r="N328" s="30"/>
      <c r="O328" s="30"/>
      <c r="P328" s="30"/>
      <c r="Q328" s="30"/>
      <c r="R328" s="30"/>
      <c r="S328" s="18" t="n">
        <v>1</v>
      </c>
      <c r="U328" s="18" t="s">
        <v>50</v>
      </c>
      <c r="V328" s="18" t="s">
        <v>51</v>
      </c>
      <c r="W328" s="19" t="s">
        <v>756</v>
      </c>
      <c r="X328" s="30" t="s">
        <v>756</v>
      </c>
    </row>
    <row r="329" customFormat="false" ht="14.15" hidden="false" customHeight="false" outlineLevel="0" collapsed="false">
      <c r="A329" s="12" t="s">
        <v>705</v>
      </c>
      <c r="B329" s="12" t="n">
        <v>29</v>
      </c>
      <c r="C329" s="31" t="n">
        <v>0.0169675925925926</v>
      </c>
      <c r="D329" s="13" t="n">
        <v>0.0544675925925926</v>
      </c>
      <c r="E329" s="29" t="str">
        <f aca="false">CONCATENATE("https://otter.ai/s/ZklJW5sBRIGFwmTPAagVUA?t=",VALUE(D329*24*3600),"s")</f>
        <v>https://otter.ai/s/ZklJW5sBRIGFwmTPAagVUA?t=4706s</v>
      </c>
      <c r="F329" s="16" t="s">
        <v>110</v>
      </c>
      <c r="G329" s="21" t="n">
        <v>0.0544791666666667</v>
      </c>
      <c r="H329" s="12" t="s">
        <v>187</v>
      </c>
      <c r="I329" s="30"/>
      <c r="J329" s="30"/>
      <c r="K329" s="30"/>
      <c r="L329" s="12" t="s">
        <v>112</v>
      </c>
      <c r="M329" s="12" t="n">
        <v>8</v>
      </c>
      <c r="N329" s="30"/>
      <c r="O329" s="30"/>
      <c r="P329" s="30"/>
      <c r="Q329" s="30"/>
      <c r="R329" s="30"/>
      <c r="S329" s="18" t="n">
        <v>1</v>
      </c>
      <c r="U329" s="18" t="s">
        <v>50</v>
      </c>
      <c r="V329" s="18" t="s">
        <v>51</v>
      </c>
      <c r="W329" s="19" t="s">
        <v>757</v>
      </c>
      <c r="X329" s="30" t="s">
        <v>758</v>
      </c>
    </row>
    <row r="330" customFormat="false" ht="14.15" hidden="false" customHeight="false" outlineLevel="0" collapsed="false">
      <c r="A330" s="12" t="s">
        <v>705</v>
      </c>
      <c r="B330" s="12" t="n">
        <v>30</v>
      </c>
      <c r="C330" s="31" t="n">
        <v>0.0176967592592593</v>
      </c>
      <c r="D330" s="13" t="n">
        <v>0.0551967592592593</v>
      </c>
      <c r="E330" s="29" t="str">
        <f aca="false">CONCATENATE("https://otter.ai/s/ZklJW5sBRIGFwmTPAagVUA?t=",VALUE(D330*24*3600),"s")</f>
        <v>https://otter.ai/s/ZklJW5sBRIGFwmTPAagVUA?t=4769s</v>
      </c>
      <c r="F330" s="16" t="s">
        <v>115</v>
      </c>
      <c r="G330" s="21" t="n">
        <v>0.0551851851851852</v>
      </c>
      <c r="H330" s="12" t="s">
        <v>187</v>
      </c>
      <c r="I330" s="30"/>
      <c r="J330" s="30"/>
      <c r="K330" s="12" t="s">
        <v>20</v>
      </c>
      <c r="L330" s="30"/>
      <c r="M330" s="30"/>
      <c r="N330" s="12" t="s">
        <v>759</v>
      </c>
      <c r="O330" s="30"/>
      <c r="P330" s="30"/>
      <c r="Q330" s="12" t="n">
        <v>30306</v>
      </c>
      <c r="R330" s="30"/>
      <c r="S330" s="18" t="n">
        <v>1</v>
      </c>
      <c r="U330" s="18" t="s">
        <v>50</v>
      </c>
      <c r="V330" s="18" t="s">
        <v>51</v>
      </c>
      <c r="W330" s="19" t="s">
        <v>760</v>
      </c>
      <c r="X330" s="30" t="s">
        <v>760</v>
      </c>
    </row>
    <row r="331" customFormat="false" ht="14.15" hidden="false" customHeight="false" outlineLevel="0" collapsed="false">
      <c r="A331" s="12" t="s">
        <v>705</v>
      </c>
      <c r="B331" s="12" t="n">
        <v>31</v>
      </c>
      <c r="C331" s="31" t="n">
        <v>0.0182407407407407</v>
      </c>
      <c r="D331" s="13" t="n">
        <v>0.0557407407407407</v>
      </c>
      <c r="E331" s="29" t="str">
        <f aca="false">CONCATENATE("https://otter.ai/s/ZklJW5sBRIGFwmTPAagVUA?t=",VALUE(D331*24*3600),"s")</f>
        <v>https://otter.ai/s/ZklJW5sBRIGFwmTPAagVUA?t=4816s</v>
      </c>
      <c r="F331" s="16" t="s">
        <v>118</v>
      </c>
      <c r="G331" s="21" t="n">
        <v>0.0557291666666667</v>
      </c>
      <c r="H331" s="12" t="s">
        <v>187</v>
      </c>
      <c r="I331" s="30"/>
      <c r="J331" s="30"/>
      <c r="K331" s="30"/>
      <c r="L331" s="30"/>
      <c r="M331" s="12" t="n">
        <v>2</v>
      </c>
      <c r="N331" s="30"/>
      <c r="O331" s="30"/>
      <c r="P331" s="30"/>
      <c r="Q331" s="30"/>
      <c r="R331" s="30"/>
      <c r="U331" s="18" t="s">
        <v>50</v>
      </c>
      <c r="V331" s="18" t="s">
        <v>51</v>
      </c>
      <c r="W331" s="19" t="s">
        <v>761</v>
      </c>
      <c r="X331" s="30" t="s">
        <v>762</v>
      </c>
    </row>
    <row r="332" customFormat="false" ht="14.15" hidden="false" customHeight="false" outlineLevel="0" collapsed="false">
      <c r="A332" s="12" t="s">
        <v>705</v>
      </c>
      <c r="B332" s="12" t="n">
        <v>32</v>
      </c>
      <c r="C332" s="31" t="n">
        <v>0.0187384259259259</v>
      </c>
      <c r="D332" s="13" t="n">
        <v>0.0562384259259259</v>
      </c>
      <c r="E332" s="29" t="str">
        <f aca="false">CONCATENATE("https://otter.ai/s/ZklJW5sBRIGFwmTPAagVUA?t=",VALUE(D332*24*3600),"s")</f>
        <v>https://otter.ai/s/ZklJW5sBRIGFwmTPAagVUA?t=4859s</v>
      </c>
      <c r="F332" s="16" t="s">
        <v>122</v>
      </c>
      <c r="G332" s="21" t="n">
        <v>0.0562268518518519</v>
      </c>
      <c r="H332" s="12" t="s">
        <v>187</v>
      </c>
      <c r="I332" s="30"/>
      <c r="J332" s="30"/>
      <c r="K332" s="30"/>
      <c r="L332" s="30"/>
      <c r="M332" s="12" t="n">
        <v>8</v>
      </c>
      <c r="N332" s="12" t="s">
        <v>63</v>
      </c>
      <c r="O332" s="30"/>
      <c r="P332" s="30"/>
      <c r="Q332" s="30"/>
      <c r="R332" s="30"/>
      <c r="U332" s="18" t="s">
        <v>50</v>
      </c>
      <c r="V332" s="18" t="s">
        <v>51</v>
      </c>
      <c r="W332" s="19" t="s">
        <v>763</v>
      </c>
      <c r="X332" s="30" t="s">
        <v>764</v>
      </c>
    </row>
    <row r="333" customFormat="false" ht="14.15" hidden="false" customHeight="false" outlineLevel="0" collapsed="false">
      <c r="A333" s="12" t="s">
        <v>705</v>
      </c>
      <c r="B333" s="12" t="n">
        <v>33</v>
      </c>
      <c r="C333" s="31" t="n">
        <v>0.0198726851851852</v>
      </c>
      <c r="D333" s="13" t="n">
        <v>0.0573726851851852</v>
      </c>
      <c r="E333" s="29" t="str">
        <f aca="false">CONCATENATE("https://otter.ai/s/ZklJW5sBRIGFwmTPAagVUA?t=",VALUE(D333*24*3600),"s")</f>
        <v>https://otter.ai/s/ZklJW5sBRIGFwmTPAagVUA?t=4957s</v>
      </c>
      <c r="F333" s="16" t="s">
        <v>125</v>
      </c>
      <c r="G333" s="21" t="n">
        <v>0.0573611111111111</v>
      </c>
      <c r="H333" s="12" t="s">
        <v>187</v>
      </c>
      <c r="I333" s="30"/>
      <c r="J333" s="30"/>
      <c r="K333" s="30"/>
      <c r="L333" s="30"/>
      <c r="M333" s="30"/>
      <c r="N333" s="30"/>
      <c r="O333" s="30"/>
      <c r="P333" s="30"/>
      <c r="Q333" s="30"/>
      <c r="R333" s="30"/>
      <c r="U333" s="18" t="s">
        <v>50</v>
      </c>
      <c r="V333" s="18" t="s">
        <v>51</v>
      </c>
      <c r="W333" s="19" t="s">
        <v>765</v>
      </c>
      <c r="X333" s="30" t="s">
        <v>766</v>
      </c>
    </row>
    <row r="334" customFormat="false" ht="14.15" hidden="false" customHeight="false" outlineLevel="0" collapsed="false">
      <c r="A334" s="12" t="s">
        <v>705</v>
      </c>
      <c r="B334" s="12" t="n">
        <v>34</v>
      </c>
      <c r="C334" s="31" t="n">
        <v>0.02</v>
      </c>
      <c r="D334" s="13" t="n">
        <v>0.0575</v>
      </c>
      <c r="E334" s="29" t="str">
        <f aca="false">CONCATENATE("https://otter.ai/s/ZklJW5sBRIGFwmTPAagVUA?t=",VALUE(D334*24*3600),"s")</f>
        <v>https://otter.ai/s/ZklJW5sBRIGFwmTPAagVUA?t=4968s</v>
      </c>
      <c r="F334" s="16" t="s">
        <v>127</v>
      </c>
      <c r="G334" s="21" t="n">
        <v>0.0575</v>
      </c>
      <c r="H334" s="12" t="s">
        <v>187</v>
      </c>
      <c r="I334" s="30"/>
      <c r="J334" s="30"/>
      <c r="K334" s="12" t="s">
        <v>20</v>
      </c>
      <c r="L334" s="30"/>
      <c r="M334" s="30"/>
      <c r="N334" s="30"/>
      <c r="O334" s="30"/>
      <c r="P334" s="30"/>
      <c r="Q334" s="30"/>
      <c r="R334" s="30"/>
      <c r="S334" s="18" t="n">
        <v>1</v>
      </c>
      <c r="U334" s="18" t="s">
        <v>50</v>
      </c>
      <c r="V334" s="18" t="s">
        <v>51</v>
      </c>
      <c r="W334" s="19" t="s">
        <v>767</v>
      </c>
      <c r="X334" s="30" t="s">
        <v>767</v>
      </c>
    </row>
    <row r="335" customFormat="false" ht="14.15" hidden="false" customHeight="false" outlineLevel="0" collapsed="false">
      <c r="A335" s="12" t="s">
        <v>705</v>
      </c>
      <c r="B335" s="12" t="n">
        <v>35</v>
      </c>
      <c r="C335" s="31" t="n">
        <v>0.0212384259259259</v>
      </c>
      <c r="D335" s="13" t="n">
        <v>0.0587384259259259</v>
      </c>
      <c r="E335" s="29" t="str">
        <f aca="false">CONCATENATE("https://otter.ai/s/ZklJW5sBRIGFwmTPAagVUA?t=",VALUE(D335*24*3600),"s")</f>
        <v>https://otter.ai/s/ZklJW5sBRIGFwmTPAagVUA?t=5075s</v>
      </c>
      <c r="F335" s="16" t="s">
        <v>129</v>
      </c>
      <c r="G335" s="21" t="n">
        <v>0.0587384259259259</v>
      </c>
      <c r="H335" s="12" t="s">
        <v>187</v>
      </c>
      <c r="I335" s="30"/>
      <c r="J335" s="30"/>
      <c r="K335" s="30"/>
      <c r="L335" s="12" t="s">
        <v>768</v>
      </c>
      <c r="M335" s="12" t="n">
        <v>5</v>
      </c>
      <c r="N335" s="30"/>
      <c r="O335" s="30"/>
      <c r="P335" s="30"/>
      <c r="Q335" s="30"/>
      <c r="R335" s="30"/>
      <c r="S335" s="18" t="n">
        <v>1</v>
      </c>
      <c r="U335" s="18" t="s">
        <v>50</v>
      </c>
      <c r="V335" s="18" t="s">
        <v>51</v>
      </c>
      <c r="W335" s="19" t="s">
        <v>769</v>
      </c>
      <c r="X335" s="30" t="s">
        <v>770</v>
      </c>
    </row>
    <row r="336" customFormat="false" ht="14.15" hidden="false" customHeight="false" outlineLevel="0" collapsed="false">
      <c r="A336" s="12" t="s">
        <v>705</v>
      </c>
      <c r="B336" s="12" t="n">
        <v>36</v>
      </c>
      <c r="C336" s="31" t="n">
        <v>0.0218171296296296</v>
      </c>
      <c r="D336" s="13" t="n">
        <v>0.0593171296296296</v>
      </c>
      <c r="E336" s="29" t="str">
        <f aca="false">CONCATENATE("https://otter.ai/s/ZklJW5sBRIGFwmTPAagVUA?t=",VALUE(D336*24*3600),"s")</f>
        <v>https://otter.ai/s/ZklJW5sBRIGFwmTPAagVUA?t=5125s</v>
      </c>
      <c r="F336" s="16" t="s">
        <v>133</v>
      </c>
      <c r="G336" s="21" t="n">
        <v>0.0593171296296296</v>
      </c>
      <c r="H336" s="12" t="s">
        <v>187</v>
      </c>
      <c r="I336" s="30"/>
      <c r="J336" s="30"/>
      <c r="K336" s="30"/>
      <c r="L336" s="12" t="s">
        <v>112</v>
      </c>
      <c r="M336" s="12" t="n">
        <v>8</v>
      </c>
      <c r="N336" s="30"/>
      <c r="O336" s="30"/>
      <c r="P336" s="30"/>
      <c r="Q336" s="30"/>
      <c r="R336" s="30"/>
      <c r="S336" s="18" t="n">
        <v>1</v>
      </c>
      <c r="U336" s="18" t="s">
        <v>50</v>
      </c>
      <c r="V336" s="18" t="s">
        <v>51</v>
      </c>
      <c r="W336" s="19" t="s">
        <v>771</v>
      </c>
      <c r="X336" s="30" t="s">
        <v>771</v>
      </c>
    </row>
    <row r="337" customFormat="false" ht="14.15" hidden="false" customHeight="false" outlineLevel="0" collapsed="false">
      <c r="A337" s="12" t="s">
        <v>705</v>
      </c>
      <c r="B337" s="12" t="n">
        <v>37</v>
      </c>
      <c r="C337" s="31" t="n">
        <v>0.0230324074074074</v>
      </c>
      <c r="D337" s="13" t="n">
        <v>0.0605324074074074</v>
      </c>
      <c r="E337" s="29" t="str">
        <f aca="false">CONCATENATE("https://otter.ai/s/ZklJW5sBRIGFwmTPAagVUA?t=",VALUE(D337*24*3600),"s")</f>
        <v>https://otter.ai/s/ZklJW5sBRIGFwmTPAagVUA?t=5230s</v>
      </c>
      <c r="F337" s="16" t="s">
        <v>136</v>
      </c>
      <c r="G337" s="21" t="n">
        <v>0.0605324074074074</v>
      </c>
      <c r="H337" s="12" t="s">
        <v>187</v>
      </c>
      <c r="I337" s="30"/>
      <c r="J337" s="30"/>
      <c r="K337" s="30"/>
      <c r="L337" s="30"/>
      <c r="M337" s="12" t="n">
        <v>8</v>
      </c>
      <c r="N337" s="30"/>
      <c r="O337" s="30"/>
      <c r="P337" s="30"/>
      <c r="Q337" s="30"/>
      <c r="R337" s="30"/>
      <c r="S337" s="18" t="n">
        <v>1</v>
      </c>
      <c r="U337" s="18" t="s">
        <v>50</v>
      </c>
      <c r="V337" s="18" t="s">
        <v>51</v>
      </c>
      <c r="W337" s="19" t="s">
        <v>772</v>
      </c>
      <c r="X337" s="30" t="s">
        <v>773</v>
      </c>
    </row>
    <row r="338" customFormat="false" ht="14.15" hidden="false" customHeight="false" outlineLevel="0" collapsed="false">
      <c r="A338" s="12" t="s">
        <v>705</v>
      </c>
      <c r="B338" s="12" t="n">
        <v>38</v>
      </c>
      <c r="C338" s="31" t="n">
        <v>0.02375</v>
      </c>
      <c r="D338" s="13" t="n">
        <v>0.06125</v>
      </c>
      <c r="E338" s="29" t="str">
        <f aca="false">CONCATENATE("https://otter.ai/s/ZklJW5sBRIGFwmTPAagVUA?t=",VALUE(D338*24*3600),"s")</f>
        <v>https://otter.ai/s/ZklJW5sBRIGFwmTPAagVUA?t=5292s</v>
      </c>
      <c r="F338" s="16" t="s">
        <v>139</v>
      </c>
      <c r="G338" s="21" t="n">
        <v>0.06125</v>
      </c>
      <c r="H338" s="12" t="s">
        <v>187</v>
      </c>
      <c r="I338" s="30"/>
      <c r="J338" s="30"/>
      <c r="K338" s="12" t="s">
        <v>20</v>
      </c>
      <c r="L338" s="30"/>
      <c r="M338" s="12" t="n">
        <v>6</v>
      </c>
      <c r="N338" s="30"/>
      <c r="O338" s="30"/>
      <c r="P338" s="30"/>
      <c r="Q338" s="30"/>
      <c r="R338" s="30"/>
      <c r="S338" s="18" t="n">
        <v>1</v>
      </c>
      <c r="U338" s="18" t="s">
        <v>50</v>
      </c>
      <c r="V338" s="18" t="s">
        <v>51</v>
      </c>
      <c r="W338" s="19" t="s">
        <v>774</v>
      </c>
      <c r="X338" s="30" t="s">
        <v>774</v>
      </c>
    </row>
    <row r="339" customFormat="false" ht="14.15" hidden="false" customHeight="false" outlineLevel="0" collapsed="false">
      <c r="A339" s="12" t="s">
        <v>705</v>
      </c>
      <c r="B339" s="12" t="n">
        <v>39</v>
      </c>
      <c r="C339" s="31" t="n">
        <v>0.0244212962962963</v>
      </c>
      <c r="D339" s="13" t="n">
        <v>0.0619212962962963</v>
      </c>
      <c r="E339" s="29" t="str">
        <f aca="false">CONCATENATE("https://otter.ai/s/ZklJW5sBRIGFwmTPAagVUA?t=",VALUE(D339*24*3600),"s")</f>
        <v>https://otter.ai/s/ZklJW5sBRIGFwmTPAagVUA?t=5350s</v>
      </c>
      <c r="F339" s="16" t="s">
        <v>140</v>
      </c>
      <c r="G339" s="21" t="n">
        <v>0.0619212962962963</v>
      </c>
      <c r="H339" s="12" t="s">
        <v>187</v>
      </c>
      <c r="I339" s="30"/>
      <c r="J339" s="30"/>
      <c r="K339" s="30"/>
      <c r="L339" s="30"/>
      <c r="M339" s="30"/>
      <c r="N339" s="30"/>
      <c r="O339" s="30"/>
      <c r="P339" s="12"/>
      <c r="Q339" s="12" t="n">
        <v>30305</v>
      </c>
      <c r="R339" s="30"/>
      <c r="S339" s="18" t="n">
        <v>1</v>
      </c>
      <c r="U339" s="18" t="s">
        <v>50</v>
      </c>
      <c r="V339" s="18" t="s">
        <v>51</v>
      </c>
      <c r="W339" s="19" t="s">
        <v>775</v>
      </c>
      <c r="X339" s="30" t="s">
        <v>776</v>
      </c>
    </row>
    <row r="340" customFormat="false" ht="14.15" hidden="false" customHeight="false" outlineLevel="0" collapsed="false">
      <c r="A340" s="12" t="s">
        <v>705</v>
      </c>
      <c r="B340" s="12" t="n">
        <v>40</v>
      </c>
      <c r="C340" s="31" t="n">
        <v>0.0246064814814815</v>
      </c>
      <c r="D340" s="13" t="n">
        <v>0.0621064814814815</v>
      </c>
      <c r="E340" s="29" t="str">
        <f aca="false">CONCATENATE("https://otter.ai/s/ZklJW5sBRIGFwmTPAagVUA?t=",VALUE(D340*24*3600),"s")</f>
        <v>https://otter.ai/s/ZklJW5sBRIGFwmTPAagVUA?t=5366s</v>
      </c>
      <c r="F340" s="16" t="s">
        <v>144</v>
      </c>
      <c r="G340" s="21" t="n">
        <v>0.0621064814814815</v>
      </c>
      <c r="H340" s="12" t="s">
        <v>187</v>
      </c>
      <c r="I340" s="30"/>
      <c r="J340" s="30"/>
      <c r="K340" s="30"/>
      <c r="L340" s="30"/>
      <c r="M340" s="30"/>
      <c r="N340" s="30"/>
      <c r="O340" s="30"/>
      <c r="P340" s="30"/>
      <c r="Q340" s="30"/>
      <c r="R340" s="30"/>
      <c r="T340" s="18" t="s">
        <v>777</v>
      </c>
      <c r="U340" s="18" t="s">
        <v>50</v>
      </c>
      <c r="V340" s="18" t="s">
        <v>51</v>
      </c>
      <c r="W340" s="19" t="s">
        <v>778</v>
      </c>
      <c r="X340" s="30" t="s">
        <v>779</v>
      </c>
    </row>
    <row r="341" customFormat="false" ht="14.15" hidden="false" customHeight="false" outlineLevel="0" collapsed="false">
      <c r="A341" s="12" t="s">
        <v>705</v>
      </c>
      <c r="B341" s="12" t="n">
        <v>41</v>
      </c>
      <c r="C341" s="31" t="n">
        <v>0.0253240740740741</v>
      </c>
      <c r="D341" s="13" t="n">
        <v>0.0628240740740741</v>
      </c>
      <c r="E341" s="29" t="str">
        <f aca="false">CONCATENATE("https://otter.ai/s/ZklJW5sBRIGFwmTPAagVUA?t=",VALUE(D341*24*3600),"s")</f>
        <v>https://otter.ai/s/ZklJW5sBRIGFwmTPAagVUA?t=5428s</v>
      </c>
      <c r="F341" s="16" t="s">
        <v>147</v>
      </c>
      <c r="G341" s="21" t="n">
        <v>0.0628240740740741</v>
      </c>
      <c r="H341" s="12" t="s">
        <v>187</v>
      </c>
      <c r="I341" s="30"/>
      <c r="J341" s="30"/>
      <c r="K341" s="30"/>
      <c r="L341" s="12" t="s">
        <v>112</v>
      </c>
      <c r="M341" s="30"/>
      <c r="N341" s="30"/>
      <c r="O341" s="30"/>
      <c r="P341" s="30"/>
      <c r="Q341" s="12" t="n">
        <v>30327</v>
      </c>
      <c r="R341" s="12" t="s">
        <v>780</v>
      </c>
      <c r="S341" s="18" t="n">
        <v>1</v>
      </c>
      <c r="U341" s="18" t="s">
        <v>50</v>
      </c>
      <c r="V341" s="18" t="s">
        <v>51</v>
      </c>
      <c r="W341" s="19" t="s">
        <v>781</v>
      </c>
      <c r="X341" s="30" t="s">
        <v>782</v>
      </c>
    </row>
    <row r="342" customFormat="false" ht="14.15" hidden="false" customHeight="false" outlineLevel="0" collapsed="false">
      <c r="A342" s="12" t="s">
        <v>705</v>
      </c>
      <c r="B342" s="12" t="n">
        <v>42</v>
      </c>
      <c r="C342" s="31" t="n">
        <v>0.0266550925925926</v>
      </c>
      <c r="D342" s="13" t="n">
        <v>0.0641550925925926</v>
      </c>
      <c r="E342" s="29" t="str">
        <f aca="false">CONCATENATE("https://otter.ai/s/ZklJW5sBRIGFwmTPAagVUA?t=",VALUE(D342*24*3600),"s")</f>
        <v>https://otter.ai/s/ZklJW5sBRIGFwmTPAagVUA?t=5543s</v>
      </c>
      <c r="F342" s="16" t="s">
        <v>150</v>
      </c>
      <c r="G342" s="21" t="n">
        <v>0.0641550925925926</v>
      </c>
      <c r="H342" s="12" t="s">
        <v>187</v>
      </c>
      <c r="I342" s="30"/>
      <c r="J342" s="30"/>
      <c r="K342" s="30"/>
      <c r="L342" s="30"/>
      <c r="M342" s="30"/>
      <c r="N342" s="30"/>
      <c r="O342" s="30"/>
      <c r="P342" s="30"/>
      <c r="Q342" s="30"/>
      <c r="R342" s="30"/>
      <c r="U342" s="18" t="s">
        <v>50</v>
      </c>
      <c r="V342" s="18" t="s">
        <v>51</v>
      </c>
      <c r="W342" s="19" t="s">
        <v>783</v>
      </c>
      <c r="X342" s="30" t="s">
        <v>784</v>
      </c>
    </row>
    <row r="343" customFormat="false" ht="14.15" hidden="false" customHeight="false" outlineLevel="0" collapsed="false">
      <c r="A343" s="12" t="s">
        <v>705</v>
      </c>
      <c r="B343" s="12" t="n">
        <v>43</v>
      </c>
      <c r="C343" s="31" t="n">
        <v>0.0280324074074074</v>
      </c>
      <c r="D343" s="13" t="n">
        <v>0.0655324074074074</v>
      </c>
      <c r="E343" s="29" t="str">
        <f aca="false">CONCATENATE("https://otter.ai/s/ZklJW5sBRIGFwmTPAagVUA?t=",VALUE(D343*24*3600),"s")</f>
        <v>https://otter.ai/s/ZklJW5sBRIGFwmTPAagVUA?t=5662s</v>
      </c>
      <c r="F343" s="16" t="s">
        <v>154</v>
      </c>
      <c r="G343" s="21" t="n">
        <v>0.0655324074074074</v>
      </c>
      <c r="H343" s="12" t="s">
        <v>187</v>
      </c>
      <c r="I343" s="30"/>
      <c r="J343" s="30"/>
      <c r="K343" s="30"/>
      <c r="L343" s="30"/>
      <c r="M343" s="30"/>
      <c r="N343" s="30"/>
      <c r="O343" s="30"/>
      <c r="P343" s="30"/>
      <c r="Q343" s="30"/>
      <c r="R343" s="12" t="s">
        <v>780</v>
      </c>
      <c r="S343" s="18" t="n">
        <v>1</v>
      </c>
      <c r="U343" s="18" t="s">
        <v>50</v>
      </c>
      <c r="V343" s="18" t="s">
        <v>51</v>
      </c>
      <c r="W343" s="19" t="s">
        <v>785</v>
      </c>
      <c r="X343" s="30" t="s">
        <v>786</v>
      </c>
    </row>
    <row r="344" customFormat="false" ht="14.15" hidden="false" customHeight="false" outlineLevel="0" collapsed="false">
      <c r="A344" s="12" t="s">
        <v>705</v>
      </c>
      <c r="B344" s="12" t="n">
        <v>44</v>
      </c>
      <c r="C344" s="31" t="n">
        <v>0.0287268518518519</v>
      </c>
      <c r="D344" s="13" t="n">
        <v>0.0662268518518518</v>
      </c>
      <c r="E344" s="29" t="str">
        <f aca="false">CONCATENATE("https://otter.ai/s/ZklJW5sBRIGFwmTPAagVUA?t=",VALUE(D344*24*3600),"s")</f>
        <v>https://otter.ai/s/ZklJW5sBRIGFwmTPAagVUA?t=5722s</v>
      </c>
      <c r="F344" s="16" t="s">
        <v>157</v>
      </c>
      <c r="G344" s="21" t="n">
        <v>0.0662268518518519</v>
      </c>
      <c r="H344" s="12" t="s">
        <v>187</v>
      </c>
      <c r="I344" s="30"/>
      <c r="J344" s="30"/>
      <c r="K344" s="30"/>
      <c r="L344" s="30"/>
      <c r="M344" s="30"/>
      <c r="N344" s="30"/>
      <c r="O344" s="30"/>
      <c r="P344" s="30"/>
      <c r="Q344" s="30"/>
      <c r="R344" s="30"/>
      <c r="U344" s="18" t="s">
        <v>50</v>
      </c>
      <c r="V344" s="18" t="s">
        <v>51</v>
      </c>
      <c r="W344" s="18" t="s">
        <v>787</v>
      </c>
      <c r="X344" s="30" t="s">
        <v>788</v>
      </c>
    </row>
    <row r="345" customFormat="false" ht="14.15" hidden="false" customHeight="false" outlineLevel="0" collapsed="false">
      <c r="A345" s="12" t="s">
        <v>705</v>
      </c>
      <c r="B345" s="12" t="n">
        <v>45</v>
      </c>
      <c r="C345" s="31" t="n">
        <v>0.0297800925925926</v>
      </c>
      <c r="D345" s="13" t="n">
        <v>0.0672800925925926</v>
      </c>
      <c r="E345" s="29" t="str">
        <f aca="false">CONCATENATE("https://otter.ai/s/ZklJW5sBRIGFwmTPAagVUA?t=",VALUE(D345*24*3600),"s")</f>
        <v>https://otter.ai/s/ZklJW5sBRIGFwmTPAagVUA?t=5813s</v>
      </c>
      <c r="F345" s="16" t="s">
        <v>160</v>
      </c>
      <c r="G345" s="21" t="n">
        <v>0.0672685185185185</v>
      </c>
      <c r="H345" s="12" t="s">
        <v>187</v>
      </c>
      <c r="I345" s="30"/>
      <c r="J345" s="30"/>
      <c r="K345" s="12" t="s">
        <v>20</v>
      </c>
      <c r="L345" s="30"/>
      <c r="M345" s="30"/>
      <c r="N345" s="30"/>
      <c r="O345" s="30"/>
      <c r="P345" s="30"/>
      <c r="Q345" s="30"/>
      <c r="R345" s="30"/>
      <c r="S345" s="18" t="n">
        <v>1</v>
      </c>
      <c r="U345" s="18" t="s">
        <v>50</v>
      </c>
      <c r="V345" s="18" t="s">
        <v>51</v>
      </c>
      <c r="W345" s="19" t="s">
        <v>789</v>
      </c>
      <c r="X345" s="30" t="s">
        <v>790</v>
      </c>
    </row>
    <row r="346" customFormat="false" ht="14.15" hidden="false" customHeight="false" outlineLevel="0" collapsed="false">
      <c r="A346" s="12" t="s">
        <v>705</v>
      </c>
      <c r="B346" s="12" t="n">
        <v>46</v>
      </c>
      <c r="C346" s="31" t="n">
        <v>0.0305092592592593</v>
      </c>
      <c r="D346" s="13" t="n">
        <v>0.0680092592592593</v>
      </c>
      <c r="E346" s="29" t="str">
        <f aca="false">CONCATENATE("https://otter.ai/s/ZklJW5sBRIGFwmTPAagVUA?t=",VALUE(D346*24*3600),"s")</f>
        <v>https://otter.ai/s/ZklJW5sBRIGFwmTPAagVUA?t=5876s</v>
      </c>
      <c r="F346" s="16" t="s">
        <v>163</v>
      </c>
      <c r="G346" s="21" t="n">
        <v>0.0680092592592593</v>
      </c>
      <c r="H346" s="12" t="s">
        <v>187</v>
      </c>
      <c r="I346" s="30"/>
      <c r="J346" s="30"/>
      <c r="K346" s="12" t="s">
        <v>20</v>
      </c>
      <c r="L346" s="12" t="s">
        <v>112</v>
      </c>
      <c r="M346" s="12" t="n">
        <v>8</v>
      </c>
      <c r="N346" s="30"/>
      <c r="O346" s="30"/>
      <c r="P346" s="30"/>
      <c r="Q346" s="30"/>
      <c r="R346" s="30"/>
      <c r="S346" s="18" t="n">
        <v>1</v>
      </c>
      <c r="U346" s="18" t="s">
        <v>50</v>
      </c>
      <c r="V346" s="18" t="s">
        <v>51</v>
      </c>
      <c r="W346" s="19" t="s">
        <v>791</v>
      </c>
      <c r="X346" s="30" t="s">
        <v>792</v>
      </c>
    </row>
    <row r="347" customFormat="false" ht="14.15" hidden="false" customHeight="false" outlineLevel="0" collapsed="false">
      <c r="A347" s="12" t="s">
        <v>705</v>
      </c>
      <c r="B347" s="12" t="n">
        <v>47</v>
      </c>
      <c r="C347" s="31" t="n">
        <v>0.0318865740740741</v>
      </c>
      <c r="D347" s="13" t="n">
        <v>0.0693865740740741</v>
      </c>
      <c r="E347" s="29" t="str">
        <f aca="false">CONCATENATE("https://otter.ai/s/ZklJW5sBRIGFwmTPAagVUA?t=",VALUE(D347*24*3600),"s")</f>
        <v>https://otter.ai/s/ZklJW5sBRIGFwmTPAagVUA?t=5995s</v>
      </c>
      <c r="F347" s="16" t="s">
        <v>166</v>
      </c>
      <c r="G347" s="21" t="n">
        <v>0.0693865740740741</v>
      </c>
      <c r="H347" s="12" t="s">
        <v>187</v>
      </c>
      <c r="I347" s="30"/>
      <c r="J347" s="30"/>
      <c r="K347" s="30"/>
      <c r="L347" s="12" t="s">
        <v>793</v>
      </c>
      <c r="M347" s="30"/>
      <c r="N347" s="30"/>
      <c r="O347" s="30"/>
      <c r="P347" s="30"/>
      <c r="Q347" s="30"/>
      <c r="R347" s="30"/>
      <c r="S347" s="18" t="n">
        <v>1</v>
      </c>
      <c r="U347" s="18" t="s">
        <v>50</v>
      </c>
      <c r="V347" s="18" t="s">
        <v>51</v>
      </c>
      <c r="W347" s="19" t="s">
        <v>794</v>
      </c>
      <c r="X347" s="30" t="s">
        <v>794</v>
      </c>
    </row>
    <row r="348" customFormat="false" ht="14.15" hidden="false" customHeight="false" outlineLevel="0" collapsed="false">
      <c r="A348" s="12" t="s">
        <v>705</v>
      </c>
      <c r="B348" s="12" t="n">
        <v>48</v>
      </c>
      <c r="C348" s="31" t="n">
        <v>0.0322222222222222</v>
      </c>
      <c r="D348" s="13" t="n">
        <v>0.0697222222222222</v>
      </c>
      <c r="E348" s="29" t="str">
        <f aca="false">CONCATENATE("https://otter.ai/s/ZklJW5sBRIGFwmTPAagVUA?t=",VALUE(D348*24*3600),"s")</f>
        <v>https://otter.ai/s/ZklJW5sBRIGFwmTPAagVUA?t=6024s</v>
      </c>
      <c r="F348" s="16" t="s">
        <v>169</v>
      </c>
      <c r="G348" s="21" t="n">
        <v>0.0697106481481482</v>
      </c>
      <c r="H348" s="12" t="s">
        <v>187</v>
      </c>
      <c r="I348" s="30"/>
      <c r="J348" s="30"/>
      <c r="K348" s="30"/>
      <c r="L348" s="30"/>
      <c r="M348" s="30"/>
      <c r="N348" s="30"/>
      <c r="O348" s="30"/>
      <c r="P348" s="30"/>
      <c r="Q348" s="30"/>
      <c r="R348" s="30"/>
      <c r="U348" s="18" t="s">
        <v>50</v>
      </c>
      <c r="V348" s="18" t="s">
        <v>51</v>
      </c>
      <c r="W348" s="19" t="s">
        <v>795</v>
      </c>
      <c r="X348" s="30" t="s">
        <v>795</v>
      </c>
    </row>
    <row r="349" customFormat="false" ht="14.15" hidden="false" customHeight="false" outlineLevel="0" collapsed="false">
      <c r="A349" s="12" t="s">
        <v>705</v>
      </c>
      <c r="B349" s="12" t="n">
        <v>49</v>
      </c>
      <c r="C349" s="31" t="n">
        <v>0.0323032407407407</v>
      </c>
      <c r="D349" s="13" t="n">
        <v>0.0698032407407407</v>
      </c>
      <c r="E349" s="29" t="str">
        <f aca="false">CONCATENATE("https://otter.ai/s/ZklJW5sBRIGFwmTPAagVUA?t=",VALUE(D349*24*3600),"s")</f>
        <v>https://otter.ai/s/ZklJW5sBRIGFwmTPAagVUA?t=6031s</v>
      </c>
      <c r="F349" s="16" t="s">
        <v>172</v>
      </c>
      <c r="G349" s="21" t="n">
        <v>0.0698032407407407</v>
      </c>
      <c r="H349" s="12" t="s">
        <v>187</v>
      </c>
      <c r="I349" s="30"/>
      <c r="J349" s="30"/>
      <c r="K349" s="30"/>
      <c r="L349" s="30"/>
      <c r="M349" s="30"/>
      <c r="N349" s="30"/>
      <c r="O349" s="30"/>
      <c r="P349" s="30"/>
      <c r="Q349" s="30"/>
      <c r="R349" s="30"/>
      <c r="U349" s="18" t="s">
        <v>50</v>
      </c>
      <c r="V349" s="18" t="s">
        <v>51</v>
      </c>
      <c r="W349" s="19" t="s">
        <v>796</v>
      </c>
      <c r="X349" s="30" t="s">
        <v>796</v>
      </c>
    </row>
    <row r="350" customFormat="false" ht="14.15" hidden="false" customHeight="false" outlineLevel="0" collapsed="false">
      <c r="A350" s="12" t="s">
        <v>705</v>
      </c>
      <c r="B350" s="12" t="n">
        <v>50</v>
      </c>
      <c r="C350" s="31" t="n">
        <v>0.0324421296296296</v>
      </c>
      <c r="D350" s="13" t="n">
        <v>0.0699421296296296</v>
      </c>
      <c r="E350" s="29" t="str">
        <f aca="false">CONCATENATE("https://otter.ai/s/ZklJW5sBRIGFwmTPAagVUA?t=",VALUE(D350*24*3600),"s")</f>
        <v>https://otter.ai/s/ZklJW5sBRIGFwmTPAagVUA?t=6043s</v>
      </c>
      <c r="F350" s="16" t="s">
        <v>174</v>
      </c>
      <c r="G350" s="21" t="n">
        <v>0.0699421296296296</v>
      </c>
      <c r="H350" s="12" t="s">
        <v>187</v>
      </c>
      <c r="I350" s="30"/>
      <c r="J350" s="30"/>
      <c r="K350" s="30"/>
      <c r="L350" s="12" t="s">
        <v>797</v>
      </c>
      <c r="M350" s="30"/>
      <c r="N350" s="30"/>
      <c r="O350" s="30"/>
      <c r="P350" s="30"/>
      <c r="Q350" s="30"/>
      <c r="R350" s="30"/>
      <c r="S350" s="18" t="n">
        <v>1</v>
      </c>
      <c r="U350" s="18" t="s">
        <v>50</v>
      </c>
      <c r="V350" s="18" t="s">
        <v>51</v>
      </c>
      <c r="W350" s="18" t="s">
        <v>798</v>
      </c>
      <c r="X350" s="30" t="s">
        <v>799</v>
      </c>
    </row>
    <row r="351" customFormat="false" ht="14.15" hidden="false" customHeight="false" outlineLevel="0" collapsed="false">
      <c r="A351" s="12" t="s">
        <v>705</v>
      </c>
      <c r="B351" s="12" t="n">
        <v>51</v>
      </c>
      <c r="C351" s="31" t="n">
        <v>0.0329282407407407</v>
      </c>
      <c r="D351" s="13" t="n">
        <v>0.0704282407407407</v>
      </c>
      <c r="E351" s="29" t="str">
        <f aca="false">CONCATENATE("https://otter.ai/s/ZklJW5sBRIGFwmTPAagVUA?t=",VALUE(D351*24*3600),"s")</f>
        <v>https://otter.ai/s/ZklJW5sBRIGFwmTPAagVUA?t=6085s</v>
      </c>
      <c r="F351" s="16" t="s">
        <v>177</v>
      </c>
      <c r="G351" s="21" t="n">
        <v>0.0704282407407407</v>
      </c>
      <c r="H351" s="12" t="s">
        <v>187</v>
      </c>
      <c r="I351" s="30"/>
      <c r="J351" s="30"/>
      <c r="K351" s="30"/>
      <c r="L351" s="30"/>
      <c r="M351" s="30"/>
      <c r="N351" s="12" t="s">
        <v>63</v>
      </c>
      <c r="O351" s="30"/>
      <c r="P351" s="30"/>
      <c r="Q351" s="30"/>
      <c r="R351" s="30"/>
      <c r="S351" s="18" t="n">
        <v>1</v>
      </c>
      <c r="U351" s="18" t="s">
        <v>50</v>
      </c>
      <c r="V351" s="18" t="s">
        <v>51</v>
      </c>
      <c r="W351" s="18" t="s">
        <v>800</v>
      </c>
      <c r="X351" s="30" t="s">
        <v>801</v>
      </c>
    </row>
    <row r="352" customFormat="false" ht="14.15" hidden="false" customHeight="false" outlineLevel="0" collapsed="false">
      <c r="A352" s="12" t="s">
        <v>705</v>
      </c>
      <c r="B352" s="12" t="n">
        <v>52</v>
      </c>
      <c r="C352" s="31" t="n">
        <v>0.033275462962963</v>
      </c>
      <c r="D352" s="13" t="n">
        <v>0.070775462962963</v>
      </c>
      <c r="E352" s="29" t="str">
        <f aca="false">CONCATENATE("https://otter.ai/s/ZklJW5sBRIGFwmTPAagVUA?t=",VALUE(D352*24*3600),"s")</f>
        <v>https://otter.ai/s/ZklJW5sBRIGFwmTPAagVUA?t=6115s</v>
      </c>
      <c r="F352" s="16" t="s">
        <v>180</v>
      </c>
      <c r="G352" s="21" t="n">
        <v>0.070775462962963</v>
      </c>
      <c r="H352" s="12" t="s">
        <v>187</v>
      </c>
      <c r="I352" s="30"/>
      <c r="J352" s="30"/>
      <c r="K352" s="30"/>
      <c r="L352" s="30"/>
      <c r="M352" s="30"/>
      <c r="N352" s="30"/>
      <c r="O352" s="30"/>
      <c r="P352" s="30"/>
      <c r="Q352" s="30"/>
      <c r="R352" s="30"/>
      <c r="U352" s="18" t="s">
        <v>50</v>
      </c>
      <c r="V352" s="18" t="s">
        <v>51</v>
      </c>
      <c r="W352" s="18" t="s">
        <v>802</v>
      </c>
      <c r="X352" s="30" t="s">
        <v>803</v>
      </c>
    </row>
    <row r="353" customFormat="false" ht="14.15" hidden="false" customHeight="false" outlineLevel="0" collapsed="false">
      <c r="A353" s="12" t="s">
        <v>705</v>
      </c>
      <c r="B353" s="12" t="n">
        <v>53</v>
      </c>
      <c r="C353" s="31" t="n">
        <v>0.0341550925925926</v>
      </c>
      <c r="D353" s="13" t="n">
        <v>0.0716550925925926</v>
      </c>
      <c r="E353" s="29" t="str">
        <f aca="false">CONCATENATE("https://otter.ai/s/ZklJW5sBRIGFwmTPAagVUA?t=",VALUE(D353*24*3600),"s")</f>
        <v>https://otter.ai/s/ZklJW5sBRIGFwmTPAagVUA?t=6191s</v>
      </c>
      <c r="F353" s="16" t="s">
        <v>183</v>
      </c>
      <c r="G353" s="21" t="n">
        <v>0.0716782407407408</v>
      </c>
      <c r="H353" s="12" t="s">
        <v>187</v>
      </c>
      <c r="I353" s="30"/>
      <c r="J353" s="30"/>
      <c r="K353" s="30"/>
      <c r="L353" s="30"/>
      <c r="M353" s="30"/>
      <c r="N353" s="30"/>
      <c r="O353" s="30"/>
      <c r="P353" s="30"/>
      <c r="Q353" s="30"/>
      <c r="R353" s="30"/>
      <c r="U353" s="18" t="s">
        <v>50</v>
      </c>
      <c r="V353" s="18" t="s">
        <v>51</v>
      </c>
      <c r="W353" s="19" t="s">
        <v>804</v>
      </c>
      <c r="X353" s="30" t="s">
        <v>804</v>
      </c>
    </row>
    <row r="354" customFormat="false" ht="14.15" hidden="false" customHeight="false" outlineLevel="0" collapsed="false">
      <c r="A354" s="12" t="s">
        <v>705</v>
      </c>
      <c r="B354" s="12" t="n">
        <v>54</v>
      </c>
      <c r="C354" s="31" t="n">
        <v>0.0343634259259259</v>
      </c>
      <c r="D354" s="13" t="n">
        <v>0.0718634259259259</v>
      </c>
      <c r="E354" s="29" t="str">
        <f aca="false">CONCATENATE("https://otter.ai/s/ZklJW5sBRIGFwmTPAagVUA?t=",VALUE(D354*24*3600),"s")</f>
        <v>https://otter.ai/s/ZklJW5sBRIGFwmTPAagVUA?t=6209s</v>
      </c>
      <c r="F354" s="16" t="s">
        <v>186</v>
      </c>
      <c r="G354" s="21" t="n">
        <v>0.0718634259259259</v>
      </c>
      <c r="H354" s="12" t="s">
        <v>187</v>
      </c>
      <c r="I354" s="30"/>
      <c r="J354" s="30"/>
      <c r="K354" s="30"/>
      <c r="L354" s="30"/>
      <c r="M354" s="30"/>
      <c r="N354" s="30"/>
      <c r="O354" s="30"/>
      <c r="P354" s="30"/>
      <c r="Q354" s="30"/>
      <c r="R354" s="30"/>
      <c r="U354" s="18" t="s">
        <v>50</v>
      </c>
      <c r="V354" s="18" t="s">
        <v>51</v>
      </c>
      <c r="W354" s="19" t="s">
        <v>805</v>
      </c>
      <c r="X354" s="30" t="s">
        <v>805</v>
      </c>
    </row>
    <row r="355" customFormat="false" ht="14.15" hidden="false" customHeight="false" outlineLevel="0" collapsed="false">
      <c r="A355" s="12" t="s">
        <v>705</v>
      </c>
      <c r="B355" s="12" t="n">
        <v>55</v>
      </c>
      <c r="C355" s="31" t="n">
        <v>0.0349189814814815</v>
      </c>
      <c r="D355" s="13" t="n">
        <v>0.0724189814814815</v>
      </c>
      <c r="E355" s="29" t="str">
        <f aca="false">CONCATENATE("https://otter.ai/s/ZklJW5sBRIGFwmTPAagVUA?t=",VALUE(D355*24*3600),"s")</f>
        <v>https://otter.ai/s/ZklJW5sBRIGFwmTPAagVUA?t=6257s</v>
      </c>
      <c r="F355" s="16" t="s">
        <v>189</v>
      </c>
      <c r="G355" s="21" t="n">
        <v>0.0724074074074074</v>
      </c>
      <c r="H355" s="12" t="s">
        <v>187</v>
      </c>
      <c r="I355" s="30"/>
      <c r="J355" s="30"/>
      <c r="K355" s="12" t="s">
        <v>20</v>
      </c>
      <c r="L355" s="30"/>
      <c r="M355" s="30"/>
      <c r="N355" s="30"/>
      <c r="O355" s="30"/>
      <c r="P355" s="30"/>
      <c r="Q355" s="30"/>
      <c r="R355" s="30"/>
      <c r="S355" s="18" t="n">
        <v>1</v>
      </c>
      <c r="U355" s="18" t="s">
        <v>50</v>
      </c>
      <c r="V355" s="18" t="s">
        <v>51</v>
      </c>
      <c r="W355" s="18" t="s">
        <v>806</v>
      </c>
      <c r="X355" s="30" t="s">
        <v>807</v>
      </c>
    </row>
    <row r="356" customFormat="false" ht="14.15" hidden="false" customHeight="false" outlineLevel="0" collapsed="false">
      <c r="A356" s="12" t="s">
        <v>705</v>
      </c>
      <c r="B356" s="12" t="n">
        <v>56</v>
      </c>
      <c r="C356" s="31" t="n">
        <v>0.0355787037037037</v>
      </c>
      <c r="D356" s="13" t="n">
        <v>0.0730787037037037</v>
      </c>
      <c r="E356" s="29" t="str">
        <f aca="false">CONCATENATE("https://otter.ai/s/ZklJW5sBRIGFwmTPAagVUA?t=",VALUE(D356*24*3600),"s")</f>
        <v>https://otter.ai/s/ZklJW5sBRIGFwmTPAagVUA?t=6314s</v>
      </c>
      <c r="F356" s="16" t="s">
        <v>191</v>
      </c>
      <c r="G356" s="21" t="n">
        <v>0.0730787037037037</v>
      </c>
      <c r="H356" s="12" t="s">
        <v>187</v>
      </c>
      <c r="I356" s="30"/>
      <c r="J356" s="30"/>
      <c r="K356" s="30"/>
      <c r="L356" s="30"/>
      <c r="M356" s="30"/>
      <c r="N356" s="30"/>
      <c r="O356" s="30"/>
      <c r="P356" s="30"/>
      <c r="Q356" s="30"/>
      <c r="R356" s="30"/>
      <c r="U356" s="18" t="s">
        <v>50</v>
      </c>
      <c r="V356" s="18" t="s">
        <v>51</v>
      </c>
      <c r="W356" s="19" t="s">
        <v>808</v>
      </c>
      <c r="X356" s="30" t="s">
        <v>809</v>
      </c>
    </row>
    <row r="357" customFormat="false" ht="14.15" hidden="false" customHeight="false" outlineLevel="0" collapsed="false">
      <c r="A357" s="12" t="s">
        <v>705</v>
      </c>
      <c r="B357" s="12" t="n">
        <v>57</v>
      </c>
      <c r="C357" s="31" t="n">
        <v>0.0360416666666667</v>
      </c>
      <c r="D357" s="13" t="n">
        <v>0.0735416666666667</v>
      </c>
      <c r="E357" s="29" t="str">
        <f aca="false">CONCATENATE("https://otter.ai/s/ZklJW5sBRIGFwmTPAagVUA?t=",VALUE(D357*24*3600),"s")</f>
        <v>https://otter.ai/s/ZklJW5sBRIGFwmTPAagVUA?t=6354s</v>
      </c>
      <c r="F357" s="16" t="s">
        <v>193</v>
      </c>
      <c r="G357" s="21" t="n">
        <v>0.0735300925925926</v>
      </c>
      <c r="H357" s="12" t="s">
        <v>187</v>
      </c>
      <c r="I357" s="30"/>
      <c r="J357" s="30"/>
      <c r="K357" s="12" t="s">
        <v>20</v>
      </c>
      <c r="L357" s="30"/>
      <c r="M357" s="12" t="n">
        <v>7</v>
      </c>
      <c r="N357" s="30"/>
      <c r="O357" s="30"/>
      <c r="P357" s="30"/>
      <c r="Q357" s="30"/>
      <c r="R357" s="30"/>
      <c r="S357" s="18" t="n">
        <v>1</v>
      </c>
      <c r="U357" s="18" t="s">
        <v>50</v>
      </c>
      <c r="V357" s="18" t="s">
        <v>51</v>
      </c>
      <c r="W357" s="19" t="s">
        <v>810</v>
      </c>
      <c r="X357" s="30" t="s">
        <v>811</v>
      </c>
    </row>
    <row r="358" customFormat="false" ht="14.15" hidden="false" customHeight="false" outlineLevel="0" collapsed="false">
      <c r="A358" s="12" t="s">
        <v>812</v>
      </c>
      <c r="B358" s="12" t="n">
        <v>1</v>
      </c>
      <c r="C358" s="13" t="n">
        <v>0</v>
      </c>
      <c r="D358" s="32" t="n">
        <v>0.0746759259259259</v>
      </c>
      <c r="E358" s="29" t="str">
        <f aca="false">CONCATENATE("https://otter.ai/s/ZklJW5sBRIGFwmTPAagVUA?t=",VALUE(D358*24*3600),"s")</f>
        <v>https://otter.ai/s/ZklJW5sBRIGFwmTPAagVUA?t=6452s</v>
      </c>
      <c r="F358" s="16" t="s">
        <v>27</v>
      </c>
      <c r="G358" s="21" t="n">
        <v>0.0746759259259259</v>
      </c>
      <c r="H358" s="12" t="s">
        <v>187</v>
      </c>
      <c r="I358" s="30"/>
      <c r="J358" s="30"/>
      <c r="K358" s="12" t="s">
        <v>20</v>
      </c>
      <c r="L358" s="30"/>
      <c r="M358" s="30"/>
      <c r="N358" s="30"/>
      <c r="O358" s="30"/>
      <c r="P358" s="30"/>
      <c r="Q358" s="30"/>
      <c r="R358" s="30"/>
      <c r="S358" s="18" t="n">
        <v>1</v>
      </c>
      <c r="U358" s="18" t="s">
        <v>50</v>
      </c>
      <c r="V358" s="18" t="s">
        <v>51</v>
      </c>
      <c r="W358" s="19" t="s">
        <v>813</v>
      </c>
      <c r="X358" s="30" t="s">
        <v>814</v>
      </c>
    </row>
    <row r="359" customFormat="false" ht="14.15" hidden="false" customHeight="false" outlineLevel="0" collapsed="false">
      <c r="A359" s="12" t="s">
        <v>812</v>
      </c>
      <c r="B359" s="12" t="n">
        <v>2</v>
      </c>
      <c r="C359" s="13" t="n">
        <v>0.000775462962962963</v>
      </c>
      <c r="D359" s="32" t="n">
        <v>0.0754513888888889</v>
      </c>
      <c r="E359" s="29" t="str">
        <f aca="false">CONCATENATE("https://otter.ai/s/ZklJW5sBRIGFwmTPAagVUA?t=",VALUE(D359*24*3600),"s")</f>
        <v>https://otter.ai/s/ZklJW5sBRIGFwmTPAagVUA?t=6519s</v>
      </c>
      <c r="F359" s="16" t="s">
        <v>33</v>
      </c>
      <c r="G359" s="21" t="n">
        <v>0.0754513888888889</v>
      </c>
      <c r="H359" s="12" t="s">
        <v>187</v>
      </c>
      <c r="I359" s="30"/>
      <c r="J359" s="12" t="s">
        <v>120</v>
      </c>
      <c r="K359" s="30"/>
      <c r="L359" s="30"/>
      <c r="M359" s="30"/>
      <c r="N359" s="30"/>
      <c r="O359" s="30"/>
      <c r="P359" s="30"/>
      <c r="Q359" s="30"/>
      <c r="R359" s="30"/>
      <c r="U359" s="18" t="s">
        <v>50</v>
      </c>
      <c r="V359" s="18" t="s">
        <v>51</v>
      </c>
      <c r="W359" s="19" t="s">
        <v>815</v>
      </c>
      <c r="X359" s="30" t="s">
        <v>815</v>
      </c>
    </row>
    <row r="360" customFormat="false" ht="14.15" hidden="false" customHeight="false" outlineLevel="0" collapsed="false">
      <c r="A360" s="12" t="s">
        <v>812</v>
      </c>
      <c r="B360" s="12" t="n">
        <v>3</v>
      </c>
      <c r="C360" s="13" t="n">
        <v>0.00150462962962963</v>
      </c>
      <c r="D360" s="32" t="n">
        <v>0.0761805555555556</v>
      </c>
      <c r="E360" s="29" t="str">
        <f aca="false">CONCATENATE("https://otter.ai/s/ZklJW5sBRIGFwmTPAagVUA?t=",VALUE(D360*24*3600),"s")</f>
        <v>https://otter.ai/s/ZklJW5sBRIGFwmTPAagVUA?t=6582s</v>
      </c>
      <c r="F360" s="16" t="s">
        <v>599</v>
      </c>
      <c r="G360" s="21" t="n">
        <v>0.0761689814814815</v>
      </c>
      <c r="H360" s="12" t="s">
        <v>187</v>
      </c>
      <c r="I360" s="30"/>
      <c r="J360" s="30"/>
      <c r="K360" s="30"/>
      <c r="L360" s="30"/>
      <c r="M360" s="30"/>
      <c r="N360" s="30"/>
      <c r="O360" s="30"/>
      <c r="P360" s="30"/>
      <c r="Q360" s="30"/>
      <c r="R360" s="30"/>
      <c r="U360" s="18" t="s">
        <v>50</v>
      </c>
      <c r="V360" s="18" t="s">
        <v>51</v>
      </c>
      <c r="W360" s="18" t="s">
        <v>816</v>
      </c>
      <c r="X360" s="30" t="s">
        <v>817</v>
      </c>
    </row>
    <row r="361" customFormat="false" ht="14.15" hidden="false" customHeight="false" outlineLevel="0" collapsed="false">
      <c r="A361" s="12" t="s">
        <v>812</v>
      </c>
      <c r="B361" s="12" t="n">
        <v>4</v>
      </c>
      <c r="C361" s="13" t="n">
        <v>0.00203703703703704</v>
      </c>
      <c r="D361" s="32" t="n">
        <v>0.076712962962963</v>
      </c>
      <c r="E361" s="29" t="str">
        <f aca="false">CONCATENATE("https://otter.ai/s/ZklJW5sBRIGFwmTPAagVUA?t=",VALUE(D361*24*3600),"s")</f>
        <v>https://otter.ai/s/ZklJW5sBRIGFwmTPAagVUA?t=6628s</v>
      </c>
      <c r="F361" s="16" t="s">
        <v>603</v>
      </c>
      <c r="G361" s="21" t="n">
        <v>0.0767013888888889</v>
      </c>
      <c r="H361" s="12" t="s">
        <v>187</v>
      </c>
      <c r="I361" s="30"/>
      <c r="J361" s="30"/>
      <c r="K361" s="30"/>
      <c r="L361" s="30"/>
      <c r="M361" s="30"/>
      <c r="N361" s="30"/>
      <c r="O361" s="30"/>
      <c r="P361" s="30"/>
      <c r="Q361" s="30"/>
      <c r="R361" s="30"/>
      <c r="U361" s="18" t="s">
        <v>50</v>
      </c>
      <c r="V361" s="18" t="s">
        <v>51</v>
      </c>
      <c r="W361" s="19" t="s">
        <v>818</v>
      </c>
      <c r="X361" s="30" t="s">
        <v>819</v>
      </c>
    </row>
    <row r="362" customFormat="false" ht="14.15" hidden="false" customHeight="false" outlineLevel="0" collapsed="false">
      <c r="A362" s="12" t="s">
        <v>812</v>
      </c>
      <c r="B362" s="12" t="n">
        <v>5</v>
      </c>
      <c r="C362" s="13" t="n">
        <v>0.00269675925925926</v>
      </c>
      <c r="D362" s="32" t="n">
        <v>0.0773726851851852</v>
      </c>
      <c r="E362" s="29" t="str">
        <f aca="false">CONCATENATE("https://otter.ai/s/ZklJW5sBRIGFwmTPAagVUA?t=",VALUE(D362*24*3600),"s")</f>
        <v>https://otter.ai/s/ZklJW5sBRIGFwmTPAagVUA?t=6685s</v>
      </c>
      <c r="F362" s="16" t="s">
        <v>606</v>
      </c>
      <c r="G362" s="21" t="n">
        <v>0.0773611111111111</v>
      </c>
      <c r="H362" s="12" t="s">
        <v>187</v>
      </c>
      <c r="I362" s="30"/>
      <c r="J362" s="30"/>
      <c r="K362" s="12" t="s">
        <v>20</v>
      </c>
      <c r="L362" s="30"/>
      <c r="M362" s="30"/>
      <c r="N362" s="30"/>
      <c r="O362" s="30"/>
      <c r="P362" s="30"/>
      <c r="Q362" s="30"/>
      <c r="R362" s="30"/>
      <c r="S362" s="18" t="n">
        <v>1</v>
      </c>
      <c r="U362" s="18" t="s">
        <v>50</v>
      </c>
      <c r="V362" s="18" t="s">
        <v>51</v>
      </c>
      <c r="W362" s="19" t="s">
        <v>820</v>
      </c>
      <c r="X362" s="30" t="s">
        <v>821</v>
      </c>
    </row>
    <row r="363" customFormat="false" ht="14.15" hidden="false" customHeight="false" outlineLevel="0" collapsed="false">
      <c r="A363" s="12" t="s">
        <v>812</v>
      </c>
      <c r="B363" s="12" t="n">
        <v>6</v>
      </c>
      <c r="C363" s="13" t="n">
        <v>0.00331018518518519</v>
      </c>
      <c r="D363" s="32" t="n">
        <v>0.0779861111111111</v>
      </c>
      <c r="E363" s="29" t="str">
        <f aca="false">CONCATENATE("https://otter.ai/s/ZklJW5sBRIGFwmTPAagVUA?t=",VALUE(D363*24*3600),"s")</f>
        <v>https://otter.ai/s/ZklJW5sBRIGFwmTPAagVUA?t=6738s</v>
      </c>
      <c r="F363" s="16" t="s">
        <v>37</v>
      </c>
      <c r="G363" s="21" t="n">
        <v>0.0779745370370371</v>
      </c>
      <c r="H363" s="12" t="s">
        <v>187</v>
      </c>
      <c r="I363" s="30"/>
      <c r="J363" s="30"/>
      <c r="K363" s="12"/>
      <c r="L363" s="30"/>
      <c r="M363" s="30"/>
      <c r="N363" s="30"/>
      <c r="O363" s="30"/>
      <c r="P363" s="30"/>
      <c r="Q363" s="30"/>
      <c r="R363" s="30"/>
      <c r="T363" s="18" t="s">
        <v>822</v>
      </c>
      <c r="U363" s="18" t="s">
        <v>50</v>
      </c>
      <c r="V363" s="18" t="s">
        <v>51</v>
      </c>
      <c r="W363" s="19" t="s">
        <v>823</v>
      </c>
      <c r="X363" s="30" t="s">
        <v>823</v>
      </c>
    </row>
    <row r="364" customFormat="false" ht="14.15" hidden="false" customHeight="false" outlineLevel="0" collapsed="false">
      <c r="A364" s="12" t="s">
        <v>812</v>
      </c>
      <c r="B364" s="12" t="n">
        <v>7</v>
      </c>
      <c r="C364" s="13" t="n">
        <v>0.00384259259259259</v>
      </c>
      <c r="D364" s="32" t="n">
        <v>0.0785185185185185</v>
      </c>
      <c r="E364" s="29" t="str">
        <f aca="false">CONCATENATE("https://otter.ai/s/ZklJW5sBRIGFwmTPAagVUA?t=",VALUE(D364*24*3600),"s")</f>
        <v>https://otter.ai/s/ZklJW5sBRIGFwmTPAagVUA?t=6784s</v>
      </c>
      <c r="F364" s="16" t="s">
        <v>612</v>
      </c>
      <c r="G364" s="21" t="n">
        <v>0.0785069444444445</v>
      </c>
      <c r="H364" s="12" t="s">
        <v>187</v>
      </c>
      <c r="I364" s="30"/>
      <c r="J364" s="30"/>
      <c r="K364" s="30"/>
      <c r="L364" s="30"/>
      <c r="M364" s="30"/>
      <c r="N364" s="30"/>
      <c r="O364" s="30"/>
      <c r="P364" s="30"/>
      <c r="Q364" s="30"/>
      <c r="R364" s="30"/>
      <c r="U364" s="18" t="s">
        <v>50</v>
      </c>
      <c r="V364" s="18" t="s">
        <v>51</v>
      </c>
      <c r="W364" s="19" t="s">
        <v>824</v>
      </c>
      <c r="X364" s="30" t="s">
        <v>825</v>
      </c>
    </row>
    <row r="365" customFormat="false" ht="14.15" hidden="false" customHeight="false" outlineLevel="0" collapsed="false">
      <c r="A365" s="12" t="s">
        <v>812</v>
      </c>
      <c r="B365" s="12" t="n">
        <v>8</v>
      </c>
      <c r="C365" s="13" t="n">
        <v>0.0046412037037037</v>
      </c>
      <c r="D365" s="32" t="n">
        <v>0.0793171296296296</v>
      </c>
      <c r="E365" s="29" t="str">
        <f aca="false">CONCATENATE("https://otter.ai/s/ZklJW5sBRIGFwmTPAagVUA?t=",VALUE(D365*24*3600),"s")</f>
        <v>https://otter.ai/s/ZklJW5sBRIGFwmTPAagVUA?t=6853s</v>
      </c>
      <c r="F365" s="16" t="s">
        <v>42</v>
      </c>
      <c r="G365" s="21" t="n">
        <v>0.0793287037037037</v>
      </c>
      <c r="H365" s="12" t="s">
        <v>187</v>
      </c>
      <c r="I365" s="30"/>
      <c r="J365" s="30"/>
      <c r="K365" s="30"/>
      <c r="L365" s="30"/>
      <c r="M365" s="30"/>
      <c r="N365" s="30"/>
      <c r="O365" s="30"/>
      <c r="P365" s="30"/>
      <c r="Q365" s="30"/>
      <c r="R365" s="30"/>
      <c r="U365" s="18" t="s">
        <v>50</v>
      </c>
      <c r="V365" s="18" t="s">
        <v>51</v>
      </c>
      <c r="W365" s="19" t="s">
        <v>826</v>
      </c>
      <c r="X365" s="30" t="s">
        <v>827</v>
      </c>
    </row>
    <row r="366" customFormat="false" ht="14.15" hidden="false" customHeight="false" outlineLevel="0" collapsed="false">
      <c r="A366" s="12" t="s">
        <v>812</v>
      </c>
      <c r="B366" s="12" t="n">
        <v>9</v>
      </c>
      <c r="C366" s="13" t="n">
        <v>0.00476851851851852</v>
      </c>
      <c r="D366" s="32" t="n">
        <v>0.0794444444444444</v>
      </c>
      <c r="E366" s="29" t="str">
        <f aca="false">CONCATENATE("https://otter.ai/s/ZklJW5sBRIGFwmTPAagVUA?t=",VALUE(D366*24*3600),"s")</f>
        <v>https://otter.ai/s/ZklJW5sBRIGFwmTPAagVUA?t=6864s</v>
      </c>
      <c r="F366" s="16" t="s">
        <v>46</v>
      </c>
      <c r="G366" s="21" t="n">
        <v>0.0794444444444444</v>
      </c>
      <c r="H366" s="12" t="s">
        <v>187</v>
      </c>
      <c r="I366" s="30"/>
      <c r="J366" s="30"/>
      <c r="K366" s="30"/>
      <c r="L366" s="30"/>
      <c r="M366" s="30"/>
      <c r="N366" s="30"/>
      <c r="O366" s="30"/>
      <c r="P366" s="30"/>
      <c r="Q366" s="30"/>
      <c r="R366" s="30"/>
      <c r="U366" s="18" t="s">
        <v>50</v>
      </c>
      <c r="V366" s="18" t="s">
        <v>51</v>
      </c>
      <c r="W366" s="19" t="s">
        <v>828</v>
      </c>
      <c r="X366" s="30" t="s">
        <v>829</v>
      </c>
    </row>
    <row r="367" customFormat="false" ht="14.15" hidden="false" customHeight="false" outlineLevel="0" collapsed="false">
      <c r="A367" s="12" t="s">
        <v>812</v>
      </c>
      <c r="B367" s="12" t="n">
        <v>10</v>
      </c>
      <c r="C367" s="13" t="n">
        <v>0.0059375</v>
      </c>
      <c r="D367" s="32" t="n">
        <v>0.0806134259259259</v>
      </c>
      <c r="E367" s="29" t="str">
        <f aca="false">CONCATENATE("https://otter.ai/s/ZklJW5sBRIGFwmTPAagVUA?t=",VALUE(D367*24*3600),"s")</f>
        <v>https://otter.ai/s/ZklJW5sBRIGFwmTPAagVUA?t=6965s</v>
      </c>
      <c r="F367" s="16" t="s">
        <v>48</v>
      </c>
      <c r="G367" s="21" t="n">
        <v>0.0806018518518519</v>
      </c>
      <c r="H367" s="12" t="s">
        <v>187</v>
      </c>
      <c r="I367" s="30"/>
      <c r="J367" s="30"/>
      <c r="K367" s="30"/>
      <c r="L367" s="30"/>
      <c r="M367" s="30"/>
      <c r="N367" s="30"/>
      <c r="O367" s="30"/>
      <c r="P367" s="30"/>
      <c r="Q367" s="30"/>
      <c r="R367" s="30"/>
      <c r="T367" s="18" t="s">
        <v>830</v>
      </c>
      <c r="U367" s="18" t="s">
        <v>50</v>
      </c>
      <c r="V367" s="18" t="s">
        <v>51</v>
      </c>
      <c r="W367" s="19" t="s">
        <v>831</v>
      </c>
      <c r="X367" s="30" t="s">
        <v>832</v>
      </c>
    </row>
    <row r="368" customFormat="false" ht="14.15" hidden="false" customHeight="false" outlineLevel="0" collapsed="false">
      <c r="A368" s="12" t="s">
        <v>812</v>
      </c>
      <c r="B368" s="12" t="n">
        <v>11</v>
      </c>
      <c r="C368" s="13" t="n">
        <v>0.00730324074074074</v>
      </c>
      <c r="D368" s="32" t="n">
        <v>0.0819791666666667</v>
      </c>
      <c r="E368" s="29" t="str">
        <f aca="false">CONCATENATE("https://otter.ai/s/ZklJW5sBRIGFwmTPAagVUA?t=",VALUE(D368*24*3600),"s")</f>
        <v>https://otter.ai/s/ZklJW5sBRIGFwmTPAagVUA?t=7083s</v>
      </c>
      <c r="F368" s="16" t="s">
        <v>53</v>
      </c>
      <c r="G368" s="21" t="n">
        <v>0.0819675925925926</v>
      </c>
      <c r="H368" s="12" t="s">
        <v>187</v>
      </c>
      <c r="I368" s="30"/>
      <c r="J368" s="30"/>
      <c r="K368" s="30"/>
      <c r="L368" s="30"/>
      <c r="M368" s="30"/>
      <c r="N368" s="30"/>
      <c r="O368" s="30"/>
      <c r="P368" s="30"/>
      <c r="Q368" s="30"/>
      <c r="R368" s="30"/>
      <c r="U368" s="18" t="s">
        <v>50</v>
      </c>
      <c r="V368" s="18" t="s">
        <v>51</v>
      </c>
      <c r="W368" s="19" t="s">
        <v>833</v>
      </c>
      <c r="X368" s="30" t="s">
        <v>833</v>
      </c>
    </row>
    <row r="369" customFormat="false" ht="14.15" hidden="false" customHeight="false" outlineLevel="0" collapsed="false">
      <c r="A369" s="12" t="s">
        <v>812</v>
      </c>
      <c r="B369" s="12" t="n">
        <v>12</v>
      </c>
      <c r="C369" s="13" t="n">
        <v>0.00787037037037037</v>
      </c>
      <c r="D369" s="32" t="n">
        <v>0.0825462962962963</v>
      </c>
      <c r="E369" s="29" t="str">
        <f aca="false">CONCATENATE("https://otter.ai/s/ZklJW5sBRIGFwmTPAagVUA?t=",VALUE(D369*24*3600),"s")</f>
        <v>https://otter.ai/s/ZklJW5sBRIGFwmTPAagVUA?t=7132s</v>
      </c>
      <c r="F369" s="16" t="s">
        <v>55</v>
      </c>
      <c r="G369" s="21" t="n">
        <v>0.0825462962962963</v>
      </c>
      <c r="H369" s="12" t="s">
        <v>187</v>
      </c>
      <c r="I369" s="30"/>
      <c r="J369" s="30"/>
      <c r="K369" s="12"/>
      <c r="L369" s="30"/>
      <c r="M369" s="30"/>
      <c r="N369" s="30"/>
      <c r="O369" s="30"/>
      <c r="P369" s="30"/>
      <c r="Q369" s="30"/>
      <c r="R369" s="30"/>
      <c r="T369" s="18" t="s">
        <v>834</v>
      </c>
      <c r="U369" s="18" t="s">
        <v>50</v>
      </c>
      <c r="V369" s="18" t="s">
        <v>51</v>
      </c>
      <c r="W369" s="19" t="s">
        <v>835</v>
      </c>
      <c r="X369" s="30" t="s">
        <v>835</v>
      </c>
    </row>
    <row r="370" customFormat="false" ht="14.15" hidden="false" customHeight="false" outlineLevel="0" collapsed="false">
      <c r="A370" s="12" t="s">
        <v>812</v>
      </c>
      <c r="B370" s="12" t="n">
        <v>13</v>
      </c>
      <c r="C370" s="13" t="n">
        <v>0.00825231481481482</v>
      </c>
      <c r="D370" s="32" t="n">
        <v>0.0829282407407407</v>
      </c>
      <c r="E370" s="29" t="str">
        <f aca="false">CONCATENATE("https://otter.ai/s/ZklJW5sBRIGFwmTPAagVUA?t=",VALUE(D370*24*3600),"s")</f>
        <v>https://otter.ai/s/ZklJW5sBRIGFwmTPAagVUA?t=7165s</v>
      </c>
      <c r="F370" s="16" t="s">
        <v>58</v>
      </c>
      <c r="G370" s="21" t="n">
        <v>0.0829166666666667</v>
      </c>
      <c r="H370" s="12" t="s">
        <v>187</v>
      </c>
      <c r="I370" s="30"/>
      <c r="J370" s="30"/>
      <c r="K370" s="30"/>
      <c r="L370" s="30"/>
      <c r="M370" s="30"/>
      <c r="N370" s="30"/>
      <c r="O370" s="30"/>
      <c r="P370" s="30"/>
      <c r="Q370" s="30"/>
      <c r="R370" s="30"/>
      <c r="U370" s="18" t="s">
        <v>50</v>
      </c>
      <c r="V370" s="18" t="s">
        <v>51</v>
      </c>
      <c r="W370" s="19" t="s">
        <v>836</v>
      </c>
      <c r="X370" s="30" t="s">
        <v>837</v>
      </c>
    </row>
    <row r="371" customFormat="false" ht="14.15" hidden="false" customHeight="false" outlineLevel="0" collapsed="false">
      <c r="A371" s="12" t="s">
        <v>812</v>
      </c>
      <c r="B371" s="12" t="n">
        <v>14</v>
      </c>
      <c r="C371" s="13" t="n">
        <v>0.00856481481481482</v>
      </c>
      <c r="D371" s="32" t="n">
        <v>0.0832407407407407</v>
      </c>
      <c r="E371" s="29" t="str">
        <f aca="false">CONCATENATE("https://otter.ai/s/ZklJW5sBRIGFwmTPAagVUA?t=",VALUE(D371*24*3600),"s")</f>
        <v>https://otter.ai/s/ZklJW5sBRIGFwmTPAagVUA?t=7192s</v>
      </c>
      <c r="F371" s="16" t="s">
        <v>61</v>
      </c>
      <c r="G371" s="21" t="n">
        <v>0.0832291666666667</v>
      </c>
      <c r="H371" s="12" t="s">
        <v>187</v>
      </c>
      <c r="I371" s="30"/>
      <c r="J371" s="30"/>
      <c r="K371" s="30"/>
      <c r="L371" s="30"/>
      <c r="M371" s="30"/>
      <c r="N371" s="30"/>
      <c r="O371" s="30"/>
      <c r="P371" s="30"/>
      <c r="Q371" s="30"/>
      <c r="R371" s="30"/>
      <c r="U371" s="18" t="s">
        <v>50</v>
      </c>
      <c r="V371" s="18" t="s">
        <v>51</v>
      </c>
      <c r="W371" s="19" t="s">
        <v>838</v>
      </c>
      <c r="X371" s="30" t="s">
        <v>838</v>
      </c>
    </row>
    <row r="372" customFormat="false" ht="14.15" hidden="false" customHeight="false" outlineLevel="0" collapsed="false">
      <c r="A372" s="12" t="s">
        <v>812</v>
      </c>
      <c r="B372" s="12" t="n">
        <v>15</v>
      </c>
      <c r="C372" s="13" t="n">
        <v>0.0087962962962963</v>
      </c>
      <c r="D372" s="32" t="n">
        <v>0.0834722222222222</v>
      </c>
      <c r="E372" s="29" t="str">
        <f aca="false">CONCATENATE("https://otter.ai/s/ZklJW5sBRIGFwmTPAagVUA?t=",VALUE(D372*24*3600),"s")</f>
        <v>https://otter.ai/s/ZklJW5sBRIGFwmTPAagVUA?t=7212s</v>
      </c>
      <c r="F372" s="16" t="s">
        <v>67</v>
      </c>
      <c r="G372" s="21" t="n">
        <v>0.0834606481481482</v>
      </c>
      <c r="H372" s="12" t="s">
        <v>187</v>
      </c>
      <c r="I372" s="30"/>
      <c r="J372" s="30"/>
      <c r="K372" s="12" t="s">
        <v>20</v>
      </c>
      <c r="L372" s="30"/>
      <c r="M372" s="30"/>
      <c r="N372" s="30"/>
      <c r="O372" s="12" t="n">
        <v>2</v>
      </c>
      <c r="P372" s="30"/>
      <c r="Q372" s="30"/>
      <c r="R372" s="30"/>
      <c r="S372" s="18" t="n">
        <v>1</v>
      </c>
      <c r="U372" s="18" t="s">
        <v>50</v>
      </c>
      <c r="V372" s="18" t="s">
        <v>51</v>
      </c>
      <c r="W372" s="19" t="s">
        <v>839</v>
      </c>
      <c r="X372" s="30" t="s">
        <v>839</v>
      </c>
    </row>
    <row r="373" customFormat="false" ht="14.15" hidden="false" customHeight="false" outlineLevel="0" collapsed="false">
      <c r="A373" s="12" t="s">
        <v>812</v>
      </c>
      <c r="B373" s="12" t="n">
        <v>16</v>
      </c>
      <c r="C373" s="13" t="n">
        <v>0.00980324074074074</v>
      </c>
      <c r="D373" s="32" t="n">
        <v>0.0844791666666667</v>
      </c>
      <c r="E373" s="29" t="str">
        <f aca="false">CONCATENATE("https://otter.ai/s/ZklJW5sBRIGFwmTPAagVUA?t=",VALUE(D373*24*3600),"s")</f>
        <v>https://otter.ai/s/ZklJW5sBRIGFwmTPAagVUA?t=7299s</v>
      </c>
      <c r="F373" s="16" t="s">
        <v>70</v>
      </c>
      <c r="G373" s="21" t="n">
        <v>0.0844675925925926</v>
      </c>
      <c r="H373" s="12" t="s">
        <v>187</v>
      </c>
      <c r="I373" s="30"/>
      <c r="J373" s="30"/>
      <c r="K373" s="30"/>
      <c r="L373" s="30"/>
      <c r="M373" s="30"/>
      <c r="N373" s="30"/>
      <c r="O373" s="30"/>
      <c r="P373" s="30"/>
      <c r="Q373" s="30"/>
      <c r="R373" s="30"/>
      <c r="U373" s="18" t="s">
        <v>50</v>
      </c>
      <c r="V373" s="18" t="s">
        <v>51</v>
      </c>
      <c r="W373" s="19" t="s">
        <v>840</v>
      </c>
      <c r="X373" s="30" t="s">
        <v>841</v>
      </c>
    </row>
    <row r="374" customFormat="false" ht="14.15" hidden="false" customHeight="false" outlineLevel="0" collapsed="false">
      <c r="A374" s="12" t="s">
        <v>812</v>
      </c>
      <c r="B374" s="12" t="n">
        <v>17</v>
      </c>
      <c r="C374" s="13" t="n">
        <v>0.0101273148148148</v>
      </c>
      <c r="D374" s="32" t="n">
        <v>0.0848032407407407</v>
      </c>
      <c r="E374" s="29" t="str">
        <f aca="false">CONCATENATE("https://otter.ai/s/ZklJW5sBRIGFwmTPAagVUA?t=",VALUE(D374*24*3600),"s")</f>
        <v>https://otter.ai/s/ZklJW5sBRIGFwmTPAagVUA?t=7327s</v>
      </c>
      <c r="F374" s="16" t="s">
        <v>73</v>
      </c>
      <c r="G374" s="21" t="n">
        <v>0.0848032407407407</v>
      </c>
      <c r="H374" s="12" t="s">
        <v>187</v>
      </c>
      <c r="I374" s="30"/>
      <c r="J374" s="30"/>
      <c r="K374" s="30"/>
      <c r="L374" s="30"/>
      <c r="M374" s="30"/>
      <c r="N374" s="30"/>
      <c r="O374" s="30"/>
      <c r="P374" s="30"/>
      <c r="Q374" s="30"/>
      <c r="R374" s="30"/>
      <c r="U374" s="18" t="s">
        <v>50</v>
      </c>
      <c r="V374" s="18" t="s">
        <v>51</v>
      </c>
      <c r="W374" s="19" t="s">
        <v>842</v>
      </c>
      <c r="X374" s="30" t="s">
        <v>842</v>
      </c>
    </row>
    <row r="375" customFormat="false" ht="14.15" hidden="false" customHeight="false" outlineLevel="0" collapsed="false">
      <c r="A375" s="12" t="s">
        <v>812</v>
      </c>
      <c r="B375" s="12" t="n">
        <v>18</v>
      </c>
      <c r="C375" s="13" t="n">
        <v>0.0102893518518519</v>
      </c>
      <c r="D375" s="32" t="n">
        <v>0.0849652777777778</v>
      </c>
      <c r="E375" s="29" t="str">
        <f aca="false">CONCATENATE("https://otter.ai/s/ZklJW5sBRIGFwmTPAagVUA?t=",VALUE(D375*24*3600),"s")</f>
        <v>https://otter.ai/s/ZklJW5sBRIGFwmTPAagVUA?t=7341s</v>
      </c>
      <c r="F375" s="16" t="s">
        <v>76</v>
      </c>
      <c r="G375" s="21" t="n">
        <v>0.0849768518518519</v>
      </c>
      <c r="H375" s="12" t="s">
        <v>187</v>
      </c>
      <c r="I375" s="30"/>
      <c r="J375" s="30"/>
      <c r="K375" s="12" t="s">
        <v>20</v>
      </c>
      <c r="L375" s="30"/>
      <c r="M375" s="30"/>
      <c r="N375" s="30"/>
      <c r="O375" s="30"/>
      <c r="P375" s="30"/>
      <c r="Q375" s="30"/>
      <c r="R375" s="30"/>
      <c r="S375" s="18" t="n">
        <v>1</v>
      </c>
      <c r="U375" s="18" t="s">
        <v>50</v>
      </c>
      <c r="V375" s="18" t="s">
        <v>51</v>
      </c>
      <c r="W375" s="19" t="s">
        <v>843</v>
      </c>
      <c r="X375" s="30" t="s">
        <v>844</v>
      </c>
    </row>
    <row r="376" customFormat="false" ht="14.15" hidden="false" customHeight="false" outlineLevel="0" collapsed="false">
      <c r="A376" s="12" t="s">
        <v>812</v>
      </c>
      <c r="B376" s="12" t="n">
        <v>19</v>
      </c>
      <c r="C376" s="13" t="n">
        <v>0.010775462962963</v>
      </c>
      <c r="D376" s="32" t="n">
        <v>0.0854513888888889</v>
      </c>
      <c r="E376" s="29" t="str">
        <f aca="false">CONCATENATE("https://otter.ai/s/ZklJW5sBRIGFwmTPAagVUA?t=",VALUE(D376*24*3600),"s")</f>
        <v>https://otter.ai/s/ZklJW5sBRIGFwmTPAagVUA?t=7383s</v>
      </c>
      <c r="F376" s="16" t="s">
        <v>79</v>
      </c>
      <c r="G376" s="21" t="n">
        <v>0.0854513888888889</v>
      </c>
      <c r="H376" s="12" t="s">
        <v>187</v>
      </c>
      <c r="I376" s="30"/>
      <c r="J376" s="12" t="s">
        <v>120</v>
      </c>
      <c r="K376" s="30"/>
      <c r="L376" s="30"/>
      <c r="M376" s="30"/>
      <c r="N376" s="30"/>
      <c r="O376" s="30"/>
      <c r="P376" s="30"/>
      <c r="Q376" s="30"/>
      <c r="R376" s="30"/>
      <c r="U376" s="18" t="s">
        <v>50</v>
      </c>
      <c r="V376" s="18" t="s">
        <v>51</v>
      </c>
      <c r="W376" s="19" t="s">
        <v>845</v>
      </c>
      <c r="X376" s="30" t="s">
        <v>845</v>
      </c>
    </row>
    <row r="377" customFormat="false" ht="14.15" hidden="false" customHeight="false" outlineLevel="0" collapsed="false">
      <c r="A377" s="12" t="s">
        <v>812</v>
      </c>
      <c r="B377" s="12" t="n">
        <v>20</v>
      </c>
      <c r="C377" s="13" t="n">
        <v>0.0120949074074074</v>
      </c>
      <c r="D377" s="32" t="n">
        <v>0.0867708333333333</v>
      </c>
      <c r="E377" s="29" t="str">
        <f aca="false">CONCATENATE("https://otter.ai/s/ZklJW5sBRIGFwmTPAagVUA?t=",VALUE(D377*24*3600),"s")</f>
        <v>https://otter.ai/s/ZklJW5sBRIGFwmTPAagVUA?t=7497s</v>
      </c>
      <c r="F377" s="16" t="s">
        <v>82</v>
      </c>
      <c r="G377" s="21" t="n">
        <v>0.0867708333333334</v>
      </c>
      <c r="H377" s="12" t="s">
        <v>187</v>
      </c>
      <c r="I377" s="30"/>
      <c r="J377" s="30"/>
      <c r="K377" s="30"/>
      <c r="L377" s="30"/>
      <c r="M377" s="30"/>
      <c r="N377" s="30"/>
      <c r="O377" s="30"/>
      <c r="P377" s="30"/>
      <c r="Q377" s="30"/>
      <c r="R377" s="30"/>
      <c r="V377" s="12" t="s">
        <v>31</v>
      </c>
      <c r="W377" s="19" t="s">
        <v>846</v>
      </c>
      <c r="X377" s="30" t="s">
        <v>846</v>
      </c>
    </row>
    <row r="378" customFormat="false" ht="14.15" hidden="false" customHeight="false" outlineLevel="0" collapsed="false">
      <c r="A378" s="12" t="s">
        <v>812</v>
      </c>
      <c r="B378" s="12" t="n">
        <v>21</v>
      </c>
      <c r="C378" s="13" t="n">
        <v>0.0123611111111111</v>
      </c>
      <c r="D378" s="32" t="n">
        <v>0.087037037037037</v>
      </c>
      <c r="E378" s="29" t="str">
        <f aca="false">CONCATENATE("https://otter.ai/s/ZklJW5sBRIGFwmTPAagVUA?t=",VALUE(D378*24*3600),"s")</f>
        <v>https://otter.ai/s/ZklJW5sBRIGFwmTPAagVUA?t=7520s</v>
      </c>
      <c r="F378" s="16" t="s">
        <v>85</v>
      </c>
      <c r="G378" s="21" t="n">
        <v>0.087025462962963</v>
      </c>
      <c r="H378" s="12" t="s">
        <v>187</v>
      </c>
      <c r="I378" s="30"/>
      <c r="J378" s="30"/>
      <c r="K378" s="30"/>
      <c r="L378" s="30"/>
      <c r="M378" s="30"/>
      <c r="N378" s="30"/>
      <c r="O378" s="30"/>
      <c r="P378" s="30"/>
      <c r="Q378" s="30"/>
      <c r="R378" s="30"/>
      <c r="U378" s="18" t="s">
        <v>50</v>
      </c>
      <c r="V378" s="18" t="s">
        <v>51</v>
      </c>
      <c r="W378" s="19" t="s">
        <v>847</v>
      </c>
      <c r="X378" s="30" t="s">
        <v>848</v>
      </c>
    </row>
    <row r="379" customFormat="false" ht="14.15" hidden="false" customHeight="false" outlineLevel="0" collapsed="false">
      <c r="A379" s="12" t="s">
        <v>812</v>
      </c>
      <c r="B379" s="12" t="n">
        <v>22</v>
      </c>
      <c r="C379" s="13" t="n">
        <v>0.0134953703703704</v>
      </c>
      <c r="D379" s="32" t="n">
        <v>0.0881712962962963</v>
      </c>
      <c r="E379" s="29" t="str">
        <f aca="false">CONCATENATE("https://otter.ai/s/ZklJW5sBRIGFwmTPAagVUA?t=",VALUE(D379*24*3600),"s")</f>
        <v>https://otter.ai/s/ZklJW5sBRIGFwmTPAagVUA?t=7618s</v>
      </c>
      <c r="F379" s="16" t="s">
        <v>88</v>
      </c>
      <c r="G379" s="21" t="n">
        <v>0.0881712962962963</v>
      </c>
      <c r="H379" s="12" t="s">
        <v>187</v>
      </c>
      <c r="I379" s="30"/>
      <c r="J379" s="30"/>
      <c r="K379" s="30"/>
      <c r="L379" s="30"/>
      <c r="M379" s="30"/>
      <c r="N379" s="30"/>
      <c r="O379" s="30"/>
      <c r="P379" s="30"/>
      <c r="Q379" s="30"/>
      <c r="R379" s="30"/>
      <c r="U379" s="18" t="s">
        <v>50</v>
      </c>
      <c r="V379" s="18" t="s">
        <v>51</v>
      </c>
      <c r="W379" s="19" t="s">
        <v>849</v>
      </c>
      <c r="X379" s="30" t="s">
        <v>849</v>
      </c>
    </row>
    <row r="380" customFormat="false" ht="14.15" hidden="false" customHeight="false" outlineLevel="0" collapsed="false">
      <c r="A380" s="12" t="s">
        <v>812</v>
      </c>
      <c r="B380" s="12" t="n">
        <v>23</v>
      </c>
      <c r="C380" s="13" t="n">
        <v>0.0136574074074074</v>
      </c>
      <c r="D380" s="32" t="n">
        <v>0.0883333333333333</v>
      </c>
      <c r="E380" s="29" t="str">
        <f aca="false">CONCATENATE("https://otter.ai/s/ZklJW5sBRIGFwmTPAagVUA?t=",VALUE(D380*24*3600),"s")</f>
        <v>https://otter.ai/s/ZklJW5sBRIGFwmTPAagVUA?t=7632s</v>
      </c>
      <c r="F380" s="16" t="s">
        <v>91</v>
      </c>
      <c r="G380" s="21" t="n">
        <v>0.0883333333333333</v>
      </c>
      <c r="H380" s="12" t="s">
        <v>187</v>
      </c>
      <c r="I380" s="30"/>
      <c r="J380" s="30"/>
      <c r="K380" s="30"/>
      <c r="L380" s="30"/>
      <c r="M380" s="30"/>
      <c r="N380" s="30"/>
      <c r="O380" s="30"/>
      <c r="P380" s="30"/>
      <c r="Q380" s="30"/>
      <c r="R380" s="30"/>
      <c r="T380" s="18" t="s">
        <v>850</v>
      </c>
      <c r="U380" s="18" t="s">
        <v>50</v>
      </c>
      <c r="V380" s="18" t="s">
        <v>51</v>
      </c>
      <c r="W380" s="19" t="s">
        <v>851</v>
      </c>
      <c r="X380" s="30" t="s">
        <v>851</v>
      </c>
    </row>
    <row r="381" customFormat="false" ht="14.15" hidden="false" customHeight="false" outlineLevel="0" collapsed="false">
      <c r="A381" s="12" t="s">
        <v>812</v>
      </c>
      <c r="B381" s="12" t="n">
        <v>24</v>
      </c>
      <c r="C381" s="13" t="n">
        <v>0.0146990740740741</v>
      </c>
      <c r="D381" s="32" t="n">
        <v>0.089375</v>
      </c>
      <c r="E381" s="29" t="str">
        <f aca="false">CONCATENATE("https://otter.ai/s/ZklJW5sBRIGFwmTPAagVUA?t=",VALUE(D381*24*3600),"s")</f>
        <v>https://otter.ai/s/ZklJW5sBRIGFwmTPAagVUA?t=7722s</v>
      </c>
      <c r="F381" s="16" t="s">
        <v>93</v>
      </c>
      <c r="G381" s="21" t="n">
        <v>0.0893634259259259</v>
      </c>
      <c r="H381" s="12" t="s">
        <v>187</v>
      </c>
      <c r="I381" s="30"/>
      <c r="J381" s="30"/>
      <c r="K381" s="30"/>
      <c r="L381" s="30"/>
      <c r="M381" s="30"/>
      <c r="N381" s="30"/>
      <c r="O381" s="30"/>
      <c r="P381" s="30"/>
      <c r="Q381" s="30"/>
      <c r="R381" s="30"/>
      <c r="U381" s="18" t="s">
        <v>50</v>
      </c>
      <c r="V381" s="18" t="s">
        <v>51</v>
      </c>
      <c r="W381" s="18" t="s">
        <v>852</v>
      </c>
      <c r="X381" s="30" t="s">
        <v>853</v>
      </c>
    </row>
    <row r="382" customFormat="false" ht="14.15" hidden="false" customHeight="false" outlineLevel="0" collapsed="false">
      <c r="A382" s="12" t="s">
        <v>812</v>
      </c>
      <c r="B382" s="12" t="n">
        <v>25</v>
      </c>
      <c r="C382" s="13" t="n">
        <v>0.0153356481481482</v>
      </c>
      <c r="D382" s="32" t="n">
        <v>0.0900115740740741</v>
      </c>
      <c r="E382" s="29" t="str">
        <f aca="false">CONCATENATE("https://otter.ai/s/ZklJW5sBRIGFwmTPAagVUA?t=",VALUE(D382*24*3600),"s")</f>
        <v>https://otter.ai/s/ZklJW5sBRIGFwmTPAagVUA?t=7777s</v>
      </c>
      <c r="F382" s="16" t="s">
        <v>96</v>
      </c>
      <c r="G382" s="21" t="n">
        <v>0.09</v>
      </c>
      <c r="H382" s="12" t="s">
        <v>187</v>
      </c>
      <c r="I382" s="30"/>
      <c r="J382" s="30"/>
      <c r="K382" s="12" t="s">
        <v>20</v>
      </c>
      <c r="L382" s="30"/>
      <c r="M382" s="30"/>
      <c r="N382" s="30"/>
      <c r="O382" s="30"/>
      <c r="P382" s="30"/>
      <c r="Q382" s="30"/>
      <c r="R382" s="30"/>
      <c r="S382" s="18" t="n">
        <v>1</v>
      </c>
      <c r="U382" s="18" t="s">
        <v>50</v>
      </c>
      <c r="V382" s="18" t="s">
        <v>51</v>
      </c>
      <c r="W382" s="19" t="s">
        <v>854</v>
      </c>
      <c r="X382" s="30" t="s">
        <v>854</v>
      </c>
    </row>
    <row r="383" customFormat="false" ht="14.15" hidden="false" customHeight="false" outlineLevel="0" collapsed="false">
      <c r="A383" s="12" t="s">
        <v>812</v>
      </c>
      <c r="B383" s="12" t="n">
        <v>26</v>
      </c>
      <c r="C383" s="13" t="n">
        <v>0.0154282407407407</v>
      </c>
      <c r="D383" s="32" t="n">
        <v>0.0901041666666667</v>
      </c>
      <c r="E383" s="29" t="str">
        <f aca="false">CONCATENATE("https://otter.ai/s/ZklJW5sBRIGFwmTPAagVUA?t=",VALUE(D383*24*3600),"s")</f>
        <v>https://otter.ai/s/ZklJW5sBRIGFwmTPAagVUA?t=7785s</v>
      </c>
      <c r="F383" s="16" t="s">
        <v>100</v>
      </c>
      <c r="G383" s="21" t="n">
        <v>0.0901041666666667</v>
      </c>
      <c r="H383" s="12" t="s">
        <v>187</v>
      </c>
      <c r="I383" s="30"/>
      <c r="J383" s="30"/>
      <c r="K383" s="30"/>
      <c r="L383" s="30"/>
      <c r="M383" s="30"/>
      <c r="N383" s="30"/>
      <c r="O383" s="30"/>
      <c r="P383" s="30"/>
      <c r="Q383" s="30"/>
      <c r="R383" s="30"/>
      <c r="U383" s="18" t="s">
        <v>50</v>
      </c>
      <c r="V383" s="18" t="s">
        <v>51</v>
      </c>
      <c r="W383" s="19" t="s">
        <v>855</v>
      </c>
      <c r="X383" s="30" t="s">
        <v>855</v>
      </c>
    </row>
    <row r="384" customFormat="false" ht="14.15" hidden="false" customHeight="false" outlineLevel="0" collapsed="false">
      <c r="A384" s="12" t="s">
        <v>812</v>
      </c>
      <c r="B384" s="12" t="n">
        <v>27</v>
      </c>
      <c r="C384" s="13" t="n">
        <v>0.0158333333333333</v>
      </c>
      <c r="D384" s="32" t="n">
        <v>0.0905092592592593</v>
      </c>
      <c r="E384" s="29" t="str">
        <f aca="false">CONCATENATE("https://otter.ai/s/ZklJW5sBRIGFwmTPAagVUA?t=",VALUE(D384*24*3600),"s")</f>
        <v>https://otter.ai/s/ZklJW5sBRIGFwmTPAagVUA?t=7820s</v>
      </c>
      <c r="F384" s="16" t="s">
        <v>104</v>
      </c>
      <c r="G384" s="21" t="n">
        <v>0.0905092592592593</v>
      </c>
      <c r="H384" s="12" t="s">
        <v>187</v>
      </c>
      <c r="I384" s="30"/>
      <c r="J384" s="30"/>
      <c r="K384" s="30"/>
      <c r="L384" s="30"/>
      <c r="M384" s="30"/>
      <c r="N384" s="30"/>
      <c r="O384" s="30"/>
      <c r="P384" s="30"/>
      <c r="Q384" s="30"/>
      <c r="R384" s="30"/>
      <c r="T384" s="18" t="s">
        <v>856</v>
      </c>
      <c r="U384" s="18" t="s">
        <v>50</v>
      </c>
      <c r="V384" s="18" t="s">
        <v>51</v>
      </c>
      <c r="W384" s="19" t="s">
        <v>857</v>
      </c>
      <c r="X384" s="30" t="s">
        <v>858</v>
      </c>
    </row>
    <row r="385" customFormat="false" ht="14.15" hidden="false" customHeight="false" outlineLevel="0" collapsed="false">
      <c r="A385" s="12" t="s">
        <v>812</v>
      </c>
      <c r="B385" s="12" t="n">
        <v>28</v>
      </c>
      <c r="C385" s="13" t="n">
        <v>0.0171527777777778</v>
      </c>
      <c r="D385" s="32" t="n">
        <v>0.0918287037037037</v>
      </c>
      <c r="E385" s="29" t="str">
        <f aca="false">CONCATENATE("https://otter.ai/s/ZklJW5sBRIGFwmTPAagVUA?t=",VALUE(D385*24*3600),"s")</f>
        <v>https://otter.ai/s/ZklJW5sBRIGFwmTPAagVUA?t=7934s</v>
      </c>
      <c r="F385" s="16" t="s">
        <v>107</v>
      </c>
      <c r="G385" s="21" t="n">
        <v>0.0918171296296296</v>
      </c>
      <c r="H385" s="12" t="s">
        <v>187</v>
      </c>
      <c r="I385" s="30"/>
      <c r="J385" s="30"/>
      <c r="K385" s="12" t="s">
        <v>20</v>
      </c>
      <c r="L385" s="30"/>
      <c r="M385" s="30"/>
      <c r="N385" s="30"/>
      <c r="O385" s="30"/>
      <c r="P385" s="30"/>
      <c r="Q385" s="30"/>
      <c r="R385" s="30"/>
      <c r="S385" s="18" t="n">
        <v>1</v>
      </c>
      <c r="U385" s="18" t="s">
        <v>50</v>
      </c>
      <c r="V385" s="18" t="s">
        <v>51</v>
      </c>
      <c r="W385" s="19" t="s">
        <v>859</v>
      </c>
      <c r="X385" s="30" t="s">
        <v>860</v>
      </c>
    </row>
    <row r="386" customFormat="false" ht="14.15" hidden="false" customHeight="false" outlineLevel="0" collapsed="false">
      <c r="A386" s="12" t="s">
        <v>812</v>
      </c>
      <c r="B386" s="12" t="n">
        <v>29</v>
      </c>
      <c r="C386" s="13" t="n">
        <v>0.0185300925925926</v>
      </c>
      <c r="D386" s="32" t="n">
        <v>0.0932060185185185</v>
      </c>
      <c r="E386" s="29" t="str">
        <f aca="false">CONCATENATE("https://otter.ai/s/ZklJW5sBRIGFwmTPAagVUA?t=",VALUE(D386*24*3600),"s")</f>
        <v>https://otter.ai/s/ZklJW5sBRIGFwmTPAagVUA?t=8053s</v>
      </c>
      <c r="F386" s="16" t="s">
        <v>110</v>
      </c>
      <c r="G386" s="21" t="n">
        <v>0.0931944444444444</v>
      </c>
      <c r="H386" s="12" t="s">
        <v>187</v>
      </c>
      <c r="I386" s="30"/>
      <c r="J386" s="30"/>
      <c r="K386" s="30"/>
      <c r="L386" s="30"/>
      <c r="M386" s="12" t="n">
        <v>7</v>
      </c>
      <c r="N386" s="30"/>
      <c r="O386" s="30"/>
      <c r="P386" s="30"/>
      <c r="Q386" s="30"/>
      <c r="R386" s="30"/>
      <c r="S386" s="18" t="n">
        <v>1</v>
      </c>
      <c r="U386" s="18" t="s">
        <v>50</v>
      </c>
      <c r="V386" s="18" t="s">
        <v>51</v>
      </c>
      <c r="W386" s="19" t="s">
        <v>861</v>
      </c>
      <c r="X386" s="30" t="s">
        <v>861</v>
      </c>
    </row>
    <row r="387" customFormat="false" ht="14.15" hidden="false" customHeight="false" outlineLevel="0" collapsed="false">
      <c r="A387" s="12" t="s">
        <v>812</v>
      </c>
      <c r="B387" s="12" t="n">
        <v>30</v>
      </c>
      <c r="C387" s="13" t="n">
        <v>0.0193402777777778</v>
      </c>
      <c r="D387" s="32" t="n">
        <v>0.0940162037037037</v>
      </c>
      <c r="E387" s="29" t="str">
        <f aca="false">CONCATENATE("https://otter.ai/s/ZklJW5sBRIGFwmTPAagVUA?t=",VALUE(D387*24*3600),"s")</f>
        <v>https://otter.ai/s/ZklJW5sBRIGFwmTPAagVUA?t=8123s</v>
      </c>
      <c r="F387" s="16" t="s">
        <v>115</v>
      </c>
      <c r="G387" s="21" t="n">
        <v>0.0940046296296296</v>
      </c>
      <c r="H387" s="12" t="s">
        <v>187</v>
      </c>
      <c r="I387" s="30"/>
      <c r="J387" s="30"/>
      <c r="K387" s="30"/>
      <c r="L387" s="30"/>
      <c r="M387" s="30"/>
      <c r="N387" s="30"/>
      <c r="O387" s="30"/>
      <c r="P387" s="30"/>
      <c r="Q387" s="30"/>
      <c r="R387" s="30"/>
      <c r="U387" s="18" t="s">
        <v>50</v>
      </c>
      <c r="V387" s="18" t="s">
        <v>51</v>
      </c>
      <c r="W387" s="19" t="s">
        <v>862</v>
      </c>
      <c r="X387" s="30" t="s">
        <v>863</v>
      </c>
    </row>
    <row r="388" customFormat="false" ht="14.15" hidden="false" customHeight="false" outlineLevel="0" collapsed="false">
      <c r="A388" s="12" t="s">
        <v>812</v>
      </c>
      <c r="B388" s="12" t="n">
        <v>31</v>
      </c>
      <c r="C388" s="13" t="n">
        <v>0.0205324074074074</v>
      </c>
      <c r="D388" s="32" t="n">
        <v>0.0952083333333334</v>
      </c>
      <c r="E388" s="29" t="str">
        <f aca="false">CONCATENATE("https://otter.ai/s/ZklJW5sBRIGFwmTPAagVUA?t=",VALUE(D388*24*3600),"s")</f>
        <v>https://otter.ai/s/ZklJW5sBRIGFwmTPAagVUA?t=8226s</v>
      </c>
      <c r="F388" s="16" t="s">
        <v>118</v>
      </c>
      <c r="G388" s="21" t="n">
        <v>0.0952083333333334</v>
      </c>
      <c r="H388" s="12" t="s">
        <v>187</v>
      </c>
      <c r="I388" s="30"/>
      <c r="J388" s="30"/>
      <c r="K388" s="30"/>
      <c r="L388" s="30"/>
      <c r="M388" s="12" t="n">
        <v>7</v>
      </c>
      <c r="N388" s="30"/>
      <c r="O388" s="30"/>
      <c r="P388" s="30"/>
      <c r="Q388" s="30"/>
      <c r="R388" s="30"/>
      <c r="S388" s="18" t="n">
        <v>1</v>
      </c>
      <c r="U388" s="18" t="s">
        <v>50</v>
      </c>
      <c r="V388" s="18" t="s">
        <v>51</v>
      </c>
      <c r="W388" s="19" t="s">
        <v>864</v>
      </c>
      <c r="X388" s="30" t="s">
        <v>865</v>
      </c>
    </row>
    <row r="389" customFormat="false" ht="14.15" hidden="false" customHeight="false" outlineLevel="0" collapsed="false">
      <c r="A389" s="12" t="s">
        <v>812</v>
      </c>
      <c r="B389" s="12" t="n">
        <v>32</v>
      </c>
      <c r="C389" s="13" t="n">
        <v>0.0218287037037037</v>
      </c>
      <c r="D389" s="32" t="n">
        <v>0.0965046296296297</v>
      </c>
      <c r="E389" s="29" t="str">
        <f aca="false">CONCATENATE("https://otter.ai/s/ZklJW5sBRIGFwmTPAagVUA?t=",VALUE(D389*24*3600),"s")</f>
        <v>https://otter.ai/s/ZklJW5sBRIGFwmTPAagVUA?t=8338s</v>
      </c>
      <c r="F389" s="16" t="s">
        <v>122</v>
      </c>
      <c r="G389" s="21" t="n">
        <v>0.0964930555555556</v>
      </c>
      <c r="H389" s="12" t="s">
        <v>187</v>
      </c>
      <c r="I389" s="30"/>
      <c r="J389" s="30"/>
      <c r="K389" s="30"/>
      <c r="L389" s="30"/>
      <c r="M389" s="30"/>
      <c r="N389" s="30"/>
      <c r="O389" s="30"/>
      <c r="P389" s="30"/>
      <c r="Q389" s="30"/>
      <c r="R389" s="30"/>
      <c r="U389" s="18" t="s">
        <v>50</v>
      </c>
      <c r="V389" s="18" t="s">
        <v>51</v>
      </c>
      <c r="W389" s="19" t="s">
        <v>866</v>
      </c>
      <c r="X389" s="30" t="s">
        <v>866</v>
      </c>
    </row>
    <row r="390" customFormat="false" ht="14.15" hidden="false" customHeight="false" outlineLevel="0" collapsed="false">
      <c r="A390" s="12" t="s">
        <v>812</v>
      </c>
      <c r="B390" s="12" t="n">
        <v>33</v>
      </c>
      <c r="C390" s="13" t="n">
        <v>0.0231481481481481</v>
      </c>
      <c r="D390" s="32" t="n">
        <v>0.0978240740740741</v>
      </c>
      <c r="E390" s="29" t="str">
        <f aca="false">CONCATENATE("https://otter.ai/s/ZklJW5sBRIGFwmTPAagVUA?t=",VALUE(D390*24*3600),"s")</f>
        <v>https://otter.ai/s/ZklJW5sBRIGFwmTPAagVUA?t=8452s</v>
      </c>
      <c r="F390" s="16" t="s">
        <v>125</v>
      </c>
      <c r="G390" s="21" t="n">
        <v>0.0978009259259259</v>
      </c>
      <c r="H390" s="12" t="s">
        <v>187</v>
      </c>
      <c r="I390" s="30"/>
      <c r="J390" s="30"/>
      <c r="K390" s="30"/>
      <c r="L390" s="12" t="s">
        <v>867</v>
      </c>
      <c r="M390" s="30"/>
      <c r="N390" s="30"/>
      <c r="O390" s="30"/>
      <c r="P390" s="30"/>
      <c r="Q390" s="30"/>
      <c r="R390" s="30"/>
      <c r="S390" s="18" t="n">
        <v>1</v>
      </c>
      <c r="U390" s="18" t="s">
        <v>50</v>
      </c>
      <c r="V390" s="18" t="s">
        <v>51</v>
      </c>
      <c r="W390" s="19" t="s">
        <v>868</v>
      </c>
      <c r="X390" s="30" t="s">
        <v>868</v>
      </c>
    </row>
    <row r="391" customFormat="false" ht="14.15" hidden="false" customHeight="false" outlineLevel="0" collapsed="false">
      <c r="A391" s="12" t="s">
        <v>812</v>
      </c>
      <c r="B391" s="12" t="n">
        <v>34</v>
      </c>
      <c r="C391" s="13" t="n">
        <v>0.0239236111111111</v>
      </c>
      <c r="D391" s="32" t="n">
        <v>0.098599537037037</v>
      </c>
      <c r="E391" s="29" t="str">
        <f aca="false">CONCATENATE("https://otter.ai/s/ZklJW5sBRIGFwmTPAagVUA?t=",VALUE(D391*24*3600),"s")</f>
        <v>https://otter.ai/s/ZklJW5sBRIGFwmTPAagVUA?t=8519s</v>
      </c>
      <c r="F391" s="16" t="s">
        <v>127</v>
      </c>
      <c r="G391" s="21" t="n">
        <v>0.098599537037037</v>
      </c>
      <c r="H391" s="12" t="s">
        <v>187</v>
      </c>
      <c r="I391" s="30"/>
      <c r="J391" s="30"/>
      <c r="K391" s="30"/>
      <c r="L391" s="30"/>
      <c r="M391" s="30"/>
      <c r="N391" s="30"/>
      <c r="O391" s="30"/>
      <c r="P391" s="30"/>
      <c r="Q391" s="30"/>
      <c r="R391" s="30"/>
      <c r="U391" s="18" t="s">
        <v>50</v>
      </c>
      <c r="V391" s="18" t="s">
        <v>51</v>
      </c>
      <c r="W391" s="19" t="s">
        <v>869</v>
      </c>
      <c r="X391" s="30" t="s">
        <v>870</v>
      </c>
    </row>
    <row r="392" customFormat="false" ht="14.15" hidden="false" customHeight="false" outlineLevel="0" collapsed="false">
      <c r="A392" s="12" t="s">
        <v>812</v>
      </c>
      <c r="B392" s="12" t="n">
        <v>35</v>
      </c>
      <c r="C392" s="13" t="n">
        <v>0.0242824074074074</v>
      </c>
      <c r="D392" s="32" t="n">
        <v>0.0989583333333333</v>
      </c>
      <c r="E392" s="29" t="str">
        <f aca="false">CONCATENATE("https://otter.ai/s/ZklJW5sBRIGFwmTPAagVUA?t=",VALUE(D392*24*3600),"s")</f>
        <v>https://otter.ai/s/ZklJW5sBRIGFwmTPAagVUA?t=8550s</v>
      </c>
      <c r="F392" s="16" t="s">
        <v>129</v>
      </c>
      <c r="G392" s="21" t="n">
        <v>0.0989467592592593</v>
      </c>
      <c r="H392" s="12" t="s">
        <v>187</v>
      </c>
      <c r="I392" s="30"/>
      <c r="J392" s="30"/>
      <c r="K392" s="30"/>
      <c r="L392" s="30"/>
      <c r="M392" s="30"/>
      <c r="N392" s="30"/>
      <c r="O392" s="30"/>
      <c r="P392" s="30"/>
      <c r="Q392" s="30"/>
      <c r="R392" s="30"/>
      <c r="U392" s="18" t="s">
        <v>50</v>
      </c>
      <c r="V392" s="18" t="s">
        <v>51</v>
      </c>
      <c r="W392" s="19" t="s">
        <v>871</v>
      </c>
      <c r="X392" s="30" t="s">
        <v>872</v>
      </c>
    </row>
    <row r="393" customFormat="false" ht="14.15" hidden="false" customHeight="false" outlineLevel="0" collapsed="false">
      <c r="A393" s="12" t="s">
        <v>812</v>
      </c>
      <c r="B393" s="12" t="n">
        <v>36</v>
      </c>
      <c r="C393" s="13" t="n">
        <v>0.0247453703703704</v>
      </c>
      <c r="D393" s="32" t="n">
        <v>0.0994212962962963</v>
      </c>
      <c r="E393" s="29" t="str">
        <f aca="false">CONCATENATE("https://otter.ai/s/ZklJW5sBRIGFwmTPAagVUA?t=",VALUE(D393*24*3600),"s")</f>
        <v>https://otter.ai/s/ZklJW5sBRIGFwmTPAagVUA?t=8590s</v>
      </c>
      <c r="F393" s="16" t="s">
        <v>133</v>
      </c>
      <c r="G393" s="21" t="n">
        <v>0.0994097222222222</v>
      </c>
      <c r="H393" s="12" t="s">
        <v>187</v>
      </c>
      <c r="I393" s="30"/>
      <c r="J393" s="30"/>
      <c r="K393" s="30"/>
      <c r="L393" s="30"/>
      <c r="M393" s="30"/>
      <c r="N393" s="30"/>
      <c r="O393" s="30"/>
      <c r="P393" s="30"/>
      <c r="Q393" s="30"/>
      <c r="R393" s="30"/>
      <c r="U393" s="18" t="s">
        <v>50</v>
      </c>
      <c r="V393" s="18" t="s">
        <v>51</v>
      </c>
      <c r="W393" s="19" t="s">
        <v>873</v>
      </c>
      <c r="X393" s="30" t="s">
        <v>873</v>
      </c>
    </row>
    <row r="394" customFormat="false" ht="14.15" hidden="false" customHeight="false" outlineLevel="0" collapsed="false">
      <c r="A394" s="12" t="s">
        <v>812</v>
      </c>
      <c r="B394" s="12" t="n">
        <v>37</v>
      </c>
      <c r="C394" s="13" t="n">
        <v>0.0251736111111111</v>
      </c>
      <c r="D394" s="32" t="n">
        <v>0.099849537037037</v>
      </c>
      <c r="E394" s="29" t="str">
        <f aca="false">CONCATENATE("https://otter.ai/s/ZklJW5sBRIGFwmTPAagVUA?t=",VALUE(D394*24*3600),"s")</f>
        <v>https://otter.ai/s/ZklJW5sBRIGFwmTPAagVUA?t=8627s</v>
      </c>
      <c r="F394" s="16" t="s">
        <v>136</v>
      </c>
      <c r="G394" s="21" t="n">
        <v>0.099849537037037</v>
      </c>
      <c r="H394" s="12" t="s">
        <v>187</v>
      </c>
      <c r="I394" s="30"/>
      <c r="J394" s="30"/>
      <c r="K394" s="30"/>
      <c r="L394" s="30"/>
      <c r="M394" s="30"/>
      <c r="N394" s="30"/>
      <c r="O394" s="30"/>
      <c r="P394" s="30"/>
      <c r="Q394" s="30"/>
      <c r="R394" s="30"/>
      <c r="U394" s="18" t="s">
        <v>50</v>
      </c>
      <c r="V394" s="18" t="s">
        <v>51</v>
      </c>
      <c r="W394" s="19" t="s">
        <v>874</v>
      </c>
      <c r="X394" s="30" t="s">
        <v>875</v>
      </c>
    </row>
    <row r="395" customFormat="false" ht="14.15" hidden="false" customHeight="false" outlineLevel="0" collapsed="false">
      <c r="A395" s="12" t="s">
        <v>812</v>
      </c>
      <c r="B395" s="12" t="n">
        <v>38</v>
      </c>
      <c r="C395" s="13" t="n">
        <v>0.025462962962963</v>
      </c>
      <c r="D395" s="32" t="n">
        <v>0.100138888888889</v>
      </c>
      <c r="E395" s="29" t="str">
        <f aca="false">CONCATENATE("https://otter.ai/s/ZklJW5sBRIGFwmTPAagVUA?t=",VALUE(D395*24*3600),"s")</f>
        <v>https://otter.ai/s/ZklJW5sBRIGFwmTPAagVUA?t=8652s</v>
      </c>
      <c r="F395" s="16" t="s">
        <v>139</v>
      </c>
      <c r="G395" s="21" t="n">
        <v>0.100127314814815</v>
      </c>
      <c r="H395" s="12" t="s">
        <v>187</v>
      </c>
      <c r="I395" s="30"/>
      <c r="J395" s="30"/>
      <c r="K395" s="30"/>
      <c r="L395" s="30"/>
      <c r="M395" s="30"/>
      <c r="N395" s="30"/>
      <c r="O395" s="30"/>
      <c r="P395" s="30"/>
      <c r="Q395" s="30"/>
      <c r="R395" s="30"/>
      <c r="T395" s="18" t="s">
        <v>876</v>
      </c>
      <c r="U395" s="18" t="s">
        <v>50</v>
      </c>
      <c r="V395" s="18" t="s">
        <v>51</v>
      </c>
      <c r="W395" s="19" t="s">
        <v>877</v>
      </c>
      <c r="X395" s="30" t="s">
        <v>878</v>
      </c>
    </row>
    <row r="396" customFormat="false" ht="14.15" hidden="false" customHeight="false" outlineLevel="0" collapsed="false">
      <c r="A396" s="12" t="s">
        <v>812</v>
      </c>
      <c r="B396" s="12" t="n">
        <v>39</v>
      </c>
      <c r="C396" s="13" t="n">
        <v>0.0262268518518518</v>
      </c>
      <c r="D396" s="32" t="n">
        <v>0.100902777777778</v>
      </c>
      <c r="E396" s="29" t="str">
        <f aca="false">CONCATENATE("https://otter.ai/s/ZklJW5sBRIGFwmTPAagVUA?t=",VALUE(D396*24*3600),"s")</f>
        <v>https://otter.ai/s/ZklJW5sBRIGFwmTPAagVUA?t=8718s</v>
      </c>
      <c r="F396" s="16" t="s">
        <v>140</v>
      </c>
      <c r="G396" s="21" t="n">
        <v>0.100914351851852</v>
      </c>
      <c r="H396" s="12" t="s">
        <v>187</v>
      </c>
      <c r="I396" s="30"/>
      <c r="J396" s="30"/>
      <c r="K396" s="30"/>
      <c r="L396" s="30"/>
      <c r="M396" s="30"/>
      <c r="N396" s="30"/>
      <c r="O396" s="30"/>
      <c r="P396" s="30"/>
      <c r="Q396" s="30"/>
      <c r="R396" s="30"/>
      <c r="U396" s="18" t="s">
        <v>50</v>
      </c>
      <c r="V396" s="18" t="s">
        <v>51</v>
      </c>
      <c r="W396" s="19" t="s">
        <v>879</v>
      </c>
      <c r="X396" s="30" t="s">
        <v>879</v>
      </c>
    </row>
    <row r="397" customFormat="false" ht="14.15" hidden="false" customHeight="false" outlineLevel="0" collapsed="false">
      <c r="A397" s="12" t="s">
        <v>812</v>
      </c>
      <c r="B397" s="12" t="n">
        <v>40</v>
      </c>
      <c r="C397" s="13" t="n">
        <v>0.0268287037037037</v>
      </c>
      <c r="D397" s="32" t="n">
        <v>0.10150462962963</v>
      </c>
      <c r="E397" s="29" t="str">
        <f aca="false">CONCATENATE("https://otter.ai/s/ZklJW5sBRIGFwmTPAagVUA?t=",VALUE(D397*24*3600),"s")</f>
        <v>https://otter.ai/s/ZklJW5sBRIGFwmTPAagVUA?t=8770s</v>
      </c>
      <c r="F397" s="16" t="s">
        <v>144</v>
      </c>
      <c r="G397" s="21" t="n">
        <v>0.101493055555556</v>
      </c>
      <c r="H397" s="12" t="s">
        <v>187</v>
      </c>
      <c r="I397" s="30"/>
      <c r="J397" s="30"/>
      <c r="K397" s="30"/>
      <c r="L397" s="30"/>
      <c r="M397" s="30"/>
      <c r="N397" s="30"/>
      <c r="O397" s="30"/>
      <c r="P397" s="30"/>
      <c r="Q397" s="30"/>
      <c r="R397" s="30"/>
      <c r="U397" s="18" t="s">
        <v>50</v>
      </c>
      <c r="V397" s="18" t="s">
        <v>51</v>
      </c>
      <c r="W397" s="19" t="s">
        <v>880</v>
      </c>
      <c r="X397" s="30" t="s">
        <v>880</v>
      </c>
    </row>
    <row r="398" customFormat="false" ht="14.15" hidden="false" customHeight="false" outlineLevel="0" collapsed="false">
      <c r="A398" s="12" t="s">
        <v>812</v>
      </c>
      <c r="B398" s="12" t="n">
        <v>41</v>
      </c>
      <c r="C398" s="13" t="n">
        <v>0.0271643518518519</v>
      </c>
      <c r="D398" s="32" t="n">
        <v>0.101840277777778</v>
      </c>
      <c r="E398" s="29" t="str">
        <f aca="false">CONCATENATE("https://otter.ai/s/ZklJW5sBRIGFwmTPAagVUA?t=",VALUE(D398*24*3600),"s")</f>
        <v>https://otter.ai/s/ZklJW5sBRIGFwmTPAagVUA?t=8799s</v>
      </c>
      <c r="F398" s="16" t="s">
        <v>147</v>
      </c>
      <c r="G398" s="21" t="n">
        <v>0.101828703703704</v>
      </c>
      <c r="H398" s="12" t="s">
        <v>187</v>
      </c>
      <c r="I398" s="30"/>
      <c r="J398" s="30"/>
      <c r="K398" s="30"/>
      <c r="L398" s="30"/>
      <c r="M398" s="30"/>
      <c r="N398" s="30"/>
      <c r="O398" s="30"/>
      <c r="P398" s="30"/>
      <c r="Q398" s="30"/>
      <c r="R398" s="30"/>
      <c r="U398" s="18" t="s">
        <v>50</v>
      </c>
      <c r="V398" s="18" t="s">
        <v>51</v>
      </c>
      <c r="W398" s="19" t="s">
        <v>881</v>
      </c>
      <c r="X398" s="30" t="s">
        <v>882</v>
      </c>
    </row>
    <row r="399" customFormat="false" ht="14.15" hidden="false" customHeight="false" outlineLevel="0" collapsed="false">
      <c r="A399" s="12" t="s">
        <v>812</v>
      </c>
      <c r="B399" s="12" t="n">
        <v>42</v>
      </c>
      <c r="C399" s="13" t="n">
        <v>0.0277662037037037</v>
      </c>
      <c r="D399" s="32" t="n">
        <v>0.10244212962963</v>
      </c>
      <c r="E399" s="29" t="str">
        <f aca="false">CONCATENATE("https://otter.ai/s/ZklJW5sBRIGFwmTPAagVUA?t=",VALUE(D399*24*3600),"s")</f>
        <v>https://otter.ai/s/ZklJW5sBRIGFwmTPAagVUA?t=8851s</v>
      </c>
      <c r="F399" s="16" t="s">
        <v>150</v>
      </c>
      <c r="G399" s="21" t="n">
        <v>0.102430555555556</v>
      </c>
      <c r="H399" s="12" t="s">
        <v>187</v>
      </c>
      <c r="I399" s="30"/>
      <c r="J399" s="30"/>
      <c r="K399" s="30"/>
      <c r="L399" s="30"/>
      <c r="M399" s="30"/>
      <c r="N399" s="30"/>
      <c r="O399" s="30"/>
      <c r="P399" s="30"/>
      <c r="Q399" s="30"/>
      <c r="R399" s="30"/>
      <c r="U399" s="18" t="s">
        <v>50</v>
      </c>
      <c r="V399" s="18" t="s">
        <v>51</v>
      </c>
      <c r="W399" s="19" t="s">
        <v>883</v>
      </c>
      <c r="X399" s="30" t="s">
        <v>883</v>
      </c>
    </row>
    <row r="400" customFormat="false" ht="14.15" hidden="false" customHeight="false" outlineLevel="0" collapsed="false">
      <c r="A400" s="12" t="s">
        <v>812</v>
      </c>
      <c r="B400" s="12" t="n">
        <v>43</v>
      </c>
      <c r="C400" s="13" t="n">
        <v>0.0280208333333333</v>
      </c>
      <c r="D400" s="32" t="n">
        <v>0.102696759259259</v>
      </c>
      <c r="E400" s="29" t="str">
        <f aca="false">CONCATENATE("https://otter.ai/s/ZklJW5sBRIGFwmTPAagVUA?t=",VALUE(D400*24*3600),"s")</f>
        <v>https://otter.ai/s/ZklJW5sBRIGFwmTPAagVUA?t=8873s</v>
      </c>
      <c r="F400" s="16" t="s">
        <v>154</v>
      </c>
      <c r="G400" s="21" t="n">
        <v>0.102696759259259</v>
      </c>
      <c r="H400" s="12" t="s">
        <v>187</v>
      </c>
      <c r="I400" s="30"/>
      <c r="J400" s="30"/>
      <c r="K400" s="30"/>
      <c r="L400" s="30"/>
      <c r="M400" s="30"/>
      <c r="N400" s="30"/>
      <c r="O400" s="30"/>
      <c r="P400" s="30"/>
      <c r="Q400" s="30"/>
      <c r="R400" s="30"/>
      <c r="U400" s="18" t="s">
        <v>50</v>
      </c>
      <c r="V400" s="18" t="s">
        <v>51</v>
      </c>
      <c r="W400" s="19" t="s">
        <v>884</v>
      </c>
      <c r="X400" s="30" t="s">
        <v>884</v>
      </c>
    </row>
    <row r="401" customFormat="false" ht="14.15" hidden="false" customHeight="false" outlineLevel="0" collapsed="false">
      <c r="A401" s="12" t="s">
        <v>812</v>
      </c>
      <c r="B401" s="12" t="n">
        <v>44</v>
      </c>
      <c r="C401" s="13" t="n">
        <v>0.0286689814814815</v>
      </c>
      <c r="D401" s="32" t="n">
        <v>0.103344907407407</v>
      </c>
      <c r="E401" s="29" t="str">
        <f aca="false">CONCATENATE("https://otter.ai/s/ZklJW5sBRIGFwmTPAagVUA?t=",VALUE(D401*24*3600),"s")</f>
        <v>https://otter.ai/s/ZklJW5sBRIGFwmTPAagVUA?t=8929s</v>
      </c>
      <c r="F401" s="16" t="s">
        <v>157</v>
      </c>
      <c r="G401" s="21" t="n">
        <v>0.103333333333333</v>
      </c>
      <c r="H401" s="12" t="s">
        <v>187</v>
      </c>
      <c r="I401" s="30"/>
      <c r="J401" s="30"/>
      <c r="K401" s="30"/>
      <c r="L401" s="12" t="s">
        <v>885</v>
      </c>
      <c r="M401" s="30"/>
      <c r="N401" s="30"/>
      <c r="O401" s="30"/>
      <c r="P401" s="30"/>
      <c r="Q401" s="30"/>
      <c r="R401" s="30"/>
      <c r="S401" s="18" t="n">
        <v>1</v>
      </c>
      <c r="U401" s="18" t="s">
        <v>50</v>
      </c>
      <c r="V401" s="18" t="s">
        <v>51</v>
      </c>
      <c r="W401" s="19" t="s">
        <v>886</v>
      </c>
      <c r="X401" s="30" t="s">
        <v>887</v>
      </c>
    </row>
    <row r="402" customFormat="false" ht="14.15" hidden="false" customHeight="false" outlineLevel="0" collapsed="false">
      <c r="A402" s="12" t="s">
        <v>812</v>
      </c>
      <c r="B402" s="12" t="n">
        <v>45</v>
      </c>
      <c r="C402" s="13" t="n">
        <v>0.03</v>
      </c>
      <c r="D402" s="32" t="n">
        <v>0.104675925925926</v>
      </c>
      <c r="E402" s="29" t="str">
        <f aca="false">CONCATENATE("https://otter.ai/s/ZklJW5sBRIGFwmTPAagVUA?t=",VALUE(D402*24*3600),"s")</f>
        <v>https://otter.ai/s/ZklJW5sBRIGFwmTPAagVUA?t=9044s</v>
      </c>
      <c r="F402" s="16" t="s">
        <v>160</v>
      </c>
      <c r="G402" s="21" t="n">
        <v>0.104664351851852</v>
      </c>
      <c r="H402" s="12" t="s">
        <v>187</v>
      </c>
      <c r="I402" s="30"/>
      <c r="J402" s="30"/>
      <c r="K402" s="30"/>
      <c r="L402" s="12" t="s">
        <v>888</v>
      </c>
      <c r="M402" s="30"/>
      <c r="N402" s="30"/>
      <c r="O402" s="30"/>
      <c r="P402" s="30"/>
      <c r="Q402" s="30"/>
      <c r="R402" s="30"/>
      <c r="S402" s="18" t="n">
        <v>1</v>
      </c>
      <c r="U402" s="18" t="s">
        <v>50</v>
      </c>
      <c r="V402" s="18" t="s">
        <v>51</v>
      </c>
      <c r="W402" s="19" t="s">
        <v>889</v>
      </c>
      <c r="X402" s="30" t="s">
        <v>890</v>
      </c>
    </row>
    <row r="403" customFormat="false" ht="14.15" hidden="false" customHeight="false" outlineLevel="0" collapsed="false">
      <c r="A403" s="12" t="s">
        <v>812</v>
      </c>
      <c r="B403" s="12" t="n">
        <v>46</v>
      </c>
      <c r="C403" s="13" t="n">
        <v>0.0313657407407407</v>
      </c>
      <c r="D403" s="32" t="n">
        <v>0.106041666666667</v>
      </c>
      <c r="E403" s="29" t="str">
        <f aca="false">CONCATENATE("https://otter.ai/s/ZklJW5sBRIGFwmTPAagVUA?t=",VALUE(D403*24*3600),"s")</f>
        <v>https://otter.ai/s/ZklJW5sBRIGFwmTPAagVUA?t=9162s</v>
      </c>
      <c r="F403" s="16" t="s">
        <v>163</v>
      </c>
      <c r="G403" s="21" t="n">
        <v>0.106030092592593</v>
      </c>
      <c r="H403" s="12" t="s">
        <v>187</v>
      </c>
      <c r="I403" s="30"/>
      <c r="J403" s="30"/>
      <c r="K403" s="30"/>
      <c r="L403" s="30"/>
      <c r="M403" s="30"/>
      <c r="N403" s="30"/>
      <c r="O403" s="30"/>
      <c r="P403" s="30"/>
      <c r="Q403" s="30"/>
      <c r="R403" s="30"/>
      <c r="U403" s="18" t="s">
        <v>50</v>
      </c>
      <c r="V403" s="18" t="s">
        <v>51</v>
      </c>
      <c r="W403" s="19" t="s">
        <v>891</v>
      </c>
      <c r="X403" s="30" t="s">
        <v>892</v>
      </c>
    </row>
    <row r="404" customFormat="false" ht="14.15" hidden="false" customHeight="false" outlineLevel="0" collapsed="false">
      <c r="A404" s="12" t="s">
        <v>812</v>
      </c>
      <c r="B404" s="12" t="n">
        <v>47</v>
      </c>
      <c r="C404" s="13" t="n">
        <v>0.0325347222222222</v>
      </c>
      <c r="D404" s="32" t="n">
        <v>0.107210648148148</v>
      </c>
      <c r="E404" s="29" t="str">
        <f aca="false">CONCATENATE("https://otter.ai/s/ZklJW5sBRIGFwmTPAagVUA?t=",VALUE(D404*24*3600),"s")</f>
        <v>https://otter.ai/s/ZklJW5sBRIGFwmTPAagVUA?t=9263s</v>
      </c>
      <c r="F404" s="16" t="s">
        <v>166</v>
      </c>
      <c r="G404" s="21" t="n">
        <v>0.107199074074074</v>
      </c>
      <c r="H404" s="12" t="s">
        <v>187</v>
      </c>
      <c r="I404" s="30"/>
      <c r="J404" s="30"/>
      <c r="K404" s="30"/>
      <c r="L404" s="30"/>
      <c r="M404" s="30"/>
      <c r="N404" s="30"/>
      <c r="O404" s="30"/>
      <c r="P404" s="30"/>
      <c r="Q404" s="30"/>
      <c r="R404" s="30"/>
      <c r="U404" s="18" t="s">
        <v>50</v>
      </c>
      <c r="V404" s="18" t="s">
        <v>51</v>
      </c>
      <c r="W404" s="19" t="s">
        <v>893</v>
      </c>
      <c r="X404" s="30" t="s">
        <v>893</v>
      </c>
    </row>
    <row r="405" customFormat="false" ht="14.15" hidden="false" customHeight="false" outlineLevel="0" collapsed="false">
      <c r="A405" s="12" t="s">
        <v>812</v>
      </c>
      <c r="B405" s="12" t="n">
        <v>48</v>
      </c>
      <c r="C405" s="13" t="n">
        <v>0.0331134259259259</v>
      </c>
      <c r="D405" s="32" t="n">
        <v>0.107789351851852</v>
      </c>
      <c r="E405" s="29" t="str">
        <f aca="false">CONCATENATE("https://otter.ai/s/ZklJW5sBRIGFwmTPAagVUA?t=",VALUE(D405*24*3600),"s")</f>
        <v>https://otter.ai/s/ZklJW5sBRIGFwmTPAagVUA?t=9313s</v>
      </c>
      <c r="F405" s="16" t="s">
        <v>169</v>
      </c>
      <c r="G405" s="21" t="n">
        <v>0.107789351851852</v>
      </c>
      <c r="H405" s="12" t="s">
        <v>187</v>
      </c>
      <c r="I405" s="30"/>
      <c r="J405" s="30"/>
      <c r="K405" s="12" t="s">
        <v>20</v>
      </c>
      <c r="L405" s="30"/>
      <c r="M405" s="30"/>
      <c r="N405" s="12" t="s">
        <v>894</v>
      </c>
      <c r="O405" s="30"/>
      <c r="P405" s="30"/>
      <c r="Q405" s="30"/>
      <c r="R405" s="30"/>
      <c r="S405" s="18" t="n">
        <v>1</v>
      </c>
      <c r="U405" s="18" t="s">
        <v>50</v>
      </c>
      <c r="V405" s="18" t="s">
        <v>51</v>
      </c>
      <c r="W405" s="19" t="s">
        <v>895</v>
      </c>
      <c r="X405" s="30" t="s">
        <v>895</v>
      </c>
    </row>
    <row r="406" customFormat="false" ht="14.15" hidden="false" customHeight="false" outlineLevel="0" collapsed="false">
      <c r="A406" s="12" t="s">
        <v>812</v>
      </c>
      <c r="B406" s="12" t="n">
        <v>49</v>
      </c>
      <c r="C406" s="13" t="n">
        <v>0.0336574074074074</v>
      </c>
      <c r="D406" s="32" t="n">
        <v>0.108333333333333</v>
      </c>
      <c r="E406" s="29" t="str">
        <f aca="false">CONCATENATE("https://otter.ai/s/ZklJW5sBRIGFwmTPAagVUA?t=",VALUE(D406*24*3600),"s")</f>
        <v>https://otter.ai/s/ZklJW5sBRIGFwmTPAagVUA?t=9360s</v>
      </c>
      <c r="F406" s="16" t="s">
        <v>172</v>
      </c>
      <c r="G406" s="21" t="n">
        <v>0.108344907407407</v>
      </c>
      <c r="H406" s="12" t="s">
        <v>187</v>
      </c>
      <c r="I406" s="30"/>
      <c r="J406" s="30"/>
      <c r="K406" s="30"/>
      <c r="L406" s="30"/>
      <c r="M406" s="30"/>
      <c r="N406" s="30"/>
      <c r="O406" s="30"/>
      <c r="P406" s="30"/>
      <c r="Q406" s="30"/>
      <c r="R406" s="30"/>
      <c r="U406" s="18" t="s">
        <v>50</v>
      </c>
      <c r="V406" s="18" t="s">
        <v>51</v>
      </c>
      <c r="W406" s="19" t="s">
        <v>896</v>
      </c>
      <c r="X406" s="30" t="s">
        <v>896</v>
      </c>
    </row>
    <row r="407" customFormat="false" ht="14.15" hidden="false" customHeight="false" outlineLevel="0" collapsed="false">
      <c r="A407" s="12" t="s">
        <v>812</v>
      </c>
      <c r="B407" s="12" t="n">
        <v>50</v>
      </c>
      <c r="C407" s="13" t="n">
        <v>0.0344328703703704</v>
      </c>
      <c r="D407" s="32" t="n">
        <v>0.109108796296296</v>
      </c>
      <c r="E407" s="29" t="str">
        <f aca="false">CONCATENATE("https://otter.ai/s/ZklJW5sBRIGFwmTPAagVUA?t=",VALUE(D407*24*3600),"s")</f>
        <v>https://otter.ai/s/ZklJW5sBRIGFwmTPAagVUA?t=9427s</v>
      </c>
      <c r="F407" s="16" t="s">
        <v>174</v>
      </c>
      <c r="G407" s="21" t="n">
        <v>0.109097222222222</v>
      </c>
      <c r="H407" s="12" t="s">
        <v>187</v>
      </c>
      <c r="I407" s="30"/>
      <c r="J407" s="30"/>
      <c r="K407" s="30"/>
      <c r="L407" s="30"/>
      <c r="M407" s="30"/>
      <c r="N407" s="30"/>
      <c r="O407" s="30"/>
      <c r="P407" s="30"/>
      <c r="Q407" s="30"/>
      <c r="R407" s="30"/>
      <c r="U407" s="18" t="s">
        <v>50</v>
      </c>
      <c r="V407" s="18" t="s">
        <v>51</v>
      </c>
      <c r="W407" s="19" t="s">
        <v>897</v>
      </c>
      <c r="X407" s="30" t="s">
        <v>898</v>
      </c>
    </row>
    <row r="408" customFormat="false" ht="14.15" hidden="false" customHeight="false" outlineLevel="0" collapsed="false">
      <c r="A408" s="12" t="s">
        <v>812</v>
      </c>
      <c r="B408" s="12" t="n">
        <v>51</v>
      </c>
      <c r="C408" s="13" t="n">
        <v>0.0349305555555556</v>
      </c>
      <c r="D408" s="32" t="n">
        <v>0.109606481481481</v>
      </c>
      <c r="E408" s="29" t="str">
        <f aca="false">CONCATENATE("https://otter.ai/s/ZklJW5sBRIGFwmTPAagVUA?t=",VALUE(D408*24*3600),"s")</f>
        <v>https://otter.ai/s/ZklJW5sBRIGFwmTPAagVUA?t=9470s</v>
      </c>
      <c r="F408" s="16" t="s">
        <v>177</v>
      </c>
      <c r="G408" s="21" t="n">
        <v>0.109594907407407</v>
      </c>
      <c r="H408" s="12" t="s">
        <v>187</v>
      </c>
      <c r="I408" s="30"/>
      <c r="J408" s="30"/>
      <c r="K408" s="30"/>
      <c r="L408" s="30"/>
      <c r="M408" s="30"/>
      <c r="N408" s="30"/>
      <c r="O408" s="30"/>
      <c r="P408" s="30"/>
      <c r="Q408" s="30"/>
      <c r="R408" s="30"/>
      <c r="T408" s="18" t="s">
        <v>899</v>
      </c>
      <c r="U408" s="18" t="s">
        <v>50</v>
      </c>
      <c r="V408" s="18" t="s">
        <v>51</v>
      </c>
      <c r="W408" s="19" t="s">
        <v>900</v>
      </c>
      <c r="X408" s="30" t="s">
        <v>900</v>
      </c>
    </row>
    <row r="409" customFormat="false" ht="14.15" hidden="false" customHeight="false" outlineLevel="0" collapsed="false">
      <c r="A409" s="12" t="s">
        <v>812</v>
      </c>
      <c r="B409" s="12" t="n">
        <v>52</v>
      </c>
      <c r="C409" s="13" t="n">
        <v>0.0351967592592593</v>
      </c>
      <c r="D409" s="32" t="n">
        <v>0.109872685185185</v>
      </c>
      <c r="E409" s="29" t="str">
        <f aca="false">CONCATENATE("https://otter.ai/s/ZklJW5sBRIGFwmTPAagVUA?t=",VALUE(D409*24*3600),"s")</f>
        <v>https://otter.ai/s/ZklJW5sBRIGFwmTPAagVUA?t=9493s</v>
      </c>
      <c r="F409" s="16" t="s">
        <v>180</v>
      </c>
      <c r="G409" s="21" t="n">
        <v>0.109861111111111</v>
      </c>
      <c r="H409" s="12" t="s">
        <v>187</v>
      </c>
      <c r="I409" s="30"/>
      <c r="J409" s="30"/>
      <c r="K409" s="30"/>
      <c r="L409" s="30"/>
      <c r="M409" s="12" t="n">
        <v>9</v>
      </c>
      <c r="N409" s="30"/>
      <c r="O409" s="30"/>
      <c r="P409" s="30"/>
      <c r="Q409" s="30"/>
      <c r="R409" s="30"/>
      <c r="S409" s="18" t="n">
        <v>1</v>
      </c>
      <c r="U409" s="18" t="s">
        <v>50</v>
      </c>
      <c r="V409" s="18" t="s">
        <v>51</v>
      </c>
      <c r="W409" s="19" t="s">
        <v>901</v>
      </c>
      <c r="X409" s="30" t="s">
        <v>902</v>
      </c>
    </row>
    <row r="410" customFormat="false" ht="14.15" hidden="false" customHeight="false" outlineLevel="0" collapsed="false">
      <c r="A410" s="12" t="s">
        <v>812</v>
      </c>
      <c r="B410" s="12" t="n">
        <v>53</v>
      </c>
      <c r="C410" s="13" t="n">
        <v>0.0363425925925926</v>
      </c>
      <c r="D410" s="32" t="n">
        <v>0.111018518518519</v>
      </c>
      <c r="E410" s="29" t="str">
        <f aca="false">CONCATENATE("https://otter.ai/s/ZklJW5sBRIGFwmTPAagVUA?t=",VALUE(D410*24*3600),"s")</f>
        <v>https://otter.ai/s/ZklJW5sBRIGFwmTPAagVUA?t=9592s</v>
      </c>
      <c r="F410" s="16" t="s">
        <v>183</v>
      </c>
      <c r="G410" s="21" t="n">
        <v>0.111053240740741</v>
      </c>
      <c r="H410" s="12" t="s">
        <v>187</v>
      </c>
      <c r="I410" s="30"/>
      <c r="J410" s="30"/>
      <c r="K410" s="30"/>
      <c r="L410" s="30"/>
      <c r="M410" s="30"/>
      <c r="N410" s="30"/>
      <c r="O410" s="30"/>
      <c r="P410" s="30"/>
      <c r="Q410" s="30"/>
      <c r="R410" s="30"/>
      <c r="U410" s="18" t="s">
        <v>50</v>
      </c>
      <c r="V410" s="18" t="s">
        <v>51</v>
      </c>
      <c r="W410" s="19" t="s">
        <v>903</v>
      </c>
      <c r="X410" s="30" t="s">
        <v>903</v>
      </c>
    </row>
    <row r="411" customFormat="false" ht="14.15" hidden="false" customHeight="false" outlineLevel="0" collapsed="false">
      <c r="A411" s="12" t="s">
        <v>812</v>
      </c>
      <c r="B411" s="12" t="n">
        <v>54</v>
      </c>
      <c r="C411" s="13" t="n">
        <v>0.0371064814814815</v>
      </c>
      <c r="D411" s="32" t="n">
        <v>0.111782407407407</v>
      </c>
      <c r="E411" s="29" t="str">
        <f aca="false">CONCATENATE("https://otter.ai/s/ZklJW5sBRIGFwmTPAagVUA?t=",VALUE(D411*24*3600),"s")</f>
        <v>https://otter.ai/s/ZklJW5sBRIGFwmTPAagVUA?t=9658s</v>
      </c>
      <c r="F411" s="16" t="s">
        <v>186</v>
      </c>
      <c r="G411" s="21" t="n">
        <v>0.111782407407407</v>
      </c>
      <c r="H411" s="12" t="s">
        <v>187</v>
      </c>
      <c r="I411" s="30"/>
      <c r="J411" s="30"/>
      <c r="K411" s="12" t="s">
        <v>20</v>
      </c>
      <c r="L411" s="30"/>
      <c r="M411" s="30"/>
      <c r="N411" s="30"/>
      <c r="O411" s="30"/>
      <c r="P411" s="30"/>
      <c r="Q411" s="30"/>
      <c r="R411" s="30"/>
      <c r="S411" s="18" t="n">
        <v>1</v>
      </c>
      <c r="U411" s="18" t="s">
        <v>50</v>
      </c>
      <c r="V411" s="18" t="s">
        <v>51</v>
      </c>
      <c r="W411" s="19" t="s">
        <v>904</v>
      </c>
      <c r="X411" s="30" t="s">
        <v>905</v>
      </c>
    </row>
    <row r="412" customFormat="false" ht="14.15" hidden="false" customHeight="false" outlineLevel="0" collapsed="false">
      <c r="A412" s="12" t="s">
        <v>812</v>
      </c>
      <c r="B412" s="12" t="n">
        <v>55</v>
      </c>
      <c r="C412" s="13" t="n">
        <v>0.0375578703703704</v>
      </c>
      <c r="D412" s="32" t="n">
        <v>0.112233796296296</v>
      </c>
      <c r="E412" s="29" t="str">
        <f aca="false">CONCATENATE("https://otter.ai/s/ZklJW5sBRIGFwmTPAagVUA?t=",VALUE(D412*24*3600),"s")</f>
        <v>https://otter.ai/s/ZklJW5sBRIGFwmTPAagVUA?t=9697s</v>
      </c>
      <c r="F412" s="16" t="s">
        <v>189</v>
      </c>
      <c r="G412" s="21" t="n">
        <v>0.112222222222222</v>
      </c>
      <c r="H412" s="12" t="s">
        <v>187</v>
      </c>
      <c r="I412" s="30"/>
      <c r="J412" s="30"/>
      <c r="K412" s="30"/>
      <c r="L412" s="30"/>
      <c r="M412" s="30"/>
      <c r="N412" s="30"/>
      <c r="O412" s="30"/>
      <c r="P412" s="30"/>
      <c r="Q412" s="30"/>
      <c r="R412" s="30"/>
      <c r="U412" s="18" t="s">
        <v>50</v>
      </c>
      <c r="V412" s="18" t="s">
        <v>51</v>
      </c>
      <c r="W412" s="19" t="s">
        <v>906</v>
      </c>
      <c r="X412" s="30" t="s">
        <v>907</v>
      </c>
    </row>
    <row r="413" customFormat="false" ht="14.15" hidden="false" customHeight="false" outlineLevel="0" collapsed="false">
      <c r="A413" s="12" t="s">
        <v>812</v>
      </c>
      <c r="B413" s="12" t="n">
        <v>56</v>
      </c>
      <c r="C413" s="13" t="n">
        <v>0.0387615740740741</v>
      </c>
      <c r="D413" s="32" t="n">
        <v>0.1134375</v>
      </c>
      <c r="E413" s="29" t="str">
        <f aca="false">CONCATENATE("https://otter.ai/s/ZklJW5sBRIGFwmTPAagVUA?t=",VALUE(D413*24*3600),"s")</f>
        <v>https://otter.ai/s/ZklJW5sBRIGFwmTPAagVUA?t=9801s</v>
      </c>
      <c r="F413" s="16" t="s">
        <v>191</v>
      </c>
      <c r="G413" s="21" t="n">
        <v>0.113425925925926</v>
      </c>
      <c r="H413" s="12" t="s">
        <v>187</v>
      </c>
      <c r="I413" s="30"/>
      <c r="J413" s="30"/>
      <c r="K413" s="30"/>
      <c r="L413" s="30"/>
      <c r="M413" s="30"/>
      <c r="N413" s="30"/>
      <c r="O413" s="30"/>
      <c r="P413" s="30"/>
      <c r="Q413" s="30"/>
      <c r="R413" s="30"/>
      <c r="U413" s="18" t="s">
        <v>50</v>
      </c>
      <c r="V413" s="18" t="s">
        <v>51</v>
      </c>
      <c r="W413" s="19" t="s">
        <v>908</v>
      </c>
      <c r="X413" s="30" t="s">
        <v>909</v>
      </c>
    </row>
    <row r="414" customFormat="false" ht="14.15" hidden="false" customHeight="false" outlineLevel="0" collapsed="false">
      <c r="A414" s="12" t="s">
        <v>812</v>
      </c>
      <c r="B414" s="12" t="n">
        <v>57</v>
      </c>
      <c r="C414" s="13" t="n">
        <v>0.0391319444444444</v>
      </c>
      <c r="D414" s="32" t="n">
        <v>0.11380787037037</v>
      </c>
      <c r="E414" s="29" t="str">
        <f aca="false">CONCATENATE("https://otter.ai/s/ZklJW5sBRIGFwmTPAagVUA?t=",VALUE(D414*24*3600),"s")</f>
        <v>https://otter.ai/s/ZklJW5sBRIGFwmTPAagVUA?t=9833s</v>
      </c>
      <c r="F414" s="16" t="s">
        <v>193</v>
      </c>
      <c r="G414" s="21" t="n">
        <v>0.11380787037037</v>
      </c>
      <c r="H414" s="12" t="s">
        <v>187</v>
      </c>
      <c r="I414" s="30"/>
      <c r="J414" s="30"/>
      <c r="K414" s="30"/>
      <c r="L414" s="30"/>
      <c r="M414" s="30"/>
      <c r="N414" s="30"/>
      <c r="O414" s="30"/>
      <c r="P414" s="30"/>
      <c r="Q414" s="30"/>
      <c r="R414" s="30"/>
      <c r="U414" s="18" t="s">
        <v>50</v>
      </c>
      <c r="V414" s="12" t="s">
        <v>31</v>
      </c>
      <c r="W414" s="19" t="s">
        <v>910</v>
      </c>
      <c r="X414" s="30" t="s">
        <v>910</v>
      </c>
    </row>
    <row r="415" customFormat="false" ht="14.15" hidden="false" customHeight="false" outlineLevel="0" collapsed="false">
      <c r="A415" s="12" t="s">
        <v>812</v>
      </c>
      <c r="B415" s="12" t="n">
        <v>58</v>
      </c>
      <c r="C415" s="13" t="n">
        <v>0.0397800925925926</v>
      </c>
      <c r="D415" s="32" t="n">
        <v>0.114456018518519</v>
      </c>
      <c r="E415" s="29" t="str">
        <f aca="false">CONCATENATE("https://otter.ai/s/ZklJW5sBRIGFwmTPAagVUA?t=",VALUE(D415*24*3600),"s")</f>
        <v>https://otter.ai/s/ZklJW5sBRIGFwmTPAagVUA?t=9889s</v>
      </c>
      <c r="F415" s="16" t="s">
        <v>195</v>
      </c>
      <c r="G415" s="21" t="n">
        <v>0.114444444444444</v>
      </c>
      <c r="H415" s="12" t="s">
        <v>187</v>
      </c>
      <c r="I415" s="30"/>
      <c r="J415" s="30"/>
      <c r="K415" s="12" t="s">
        <v>20</v>
      </c>
      <c r="L415" s="30"/>
      <c r="M415" s="30"/>
      <c r="N415" s="30"/>
      <c r="O415" s="30"/>
      <c r="P415" s="30"/>
      <c r="Q415" s="30"/>
      <c r="R415" s="30"/>
      <c r="S415" s="18" t="n">
        <v>1</v>
      </c>
      <c r="U415" s="18" t="s">
        <v>50</v>
      </c>
      <c r="V415" s="18" t="s">
        <v>51</v>
      </c>
      <c r="W415" s="19" t="s">
        <v>911</v>
      </c>
      <c r="X415" s="30" t="s">
        <v>911</v>
      </c>
    </row>
    <row r="416" customFormat="false" ht="14.15" hidden="false" customHeight="false" outlineLevel="0" collapsed="false">
      <c r="A416" s="12" t="s">
        <v>812</v>
      </c>
      <c r="B416" s="12" t="n">
        <v>59</v>
      </c>
      <c r="C416" s="13" t="n">
        <v>0.0405671296296296</v>
      </c>
      <c r="D416" s="32" t="n">
        <v>0.115243055555556</v>
      </c>
      <c r="E416" s="29" t="str">
        <f aca="false">CONCATENATE("https://otter.ai/s/ZklJW5sBRIGFwmTPAagVUA?t=",VALUE(D416*24*3600),"s")</f>
        <v>https://otter.ai/s/ZklJW5sBRIGFwmTPAagVUA?t=9957s</v>
      </c>
      <c r="F416" s="16" t="s">
        <v>197</v>
      </c>
      <c r="G416" s="21" t="n">
        <v>0.115243055555556</v>
      </c>
      <c r="H416" s="12" t="s">
        <v>187</v>
      </c>
      <c r="I416" s="30"/>
      <c r="J416" s="30"/>
      <c r="K416" s="30"/>
      <c r="L416" s="12" t="s">
        <v>912</v>
      </c>
      <c r="M416" s="30"/>
      <c r="N416" s="30"/>
      <c r="O416" s="30"/>
      <c r="P416" s="30"/>
      <c r="Q416" s="30"/>
      <c r="R416" s="30"/>
      <c r="S416" s="18" t="n">
        <v>1</v>
      </c>
      <c r="U416" s="18" t="s">
        <v>50</v>
      </c>
      <c r="V416" s="18" t="s">
        <v>51</v>
      </c>
      <c r="W416" s="18" t="s">
        <v>913</v>
      </c>
      <c r="X416" s="30" t="s">
        <v>914</v>
      </c>
    </row>
    <row r="417" customFormat="false" ht="14.15" hidden="false" customHeight="false" outlineLevel="0" collapsed="false">
      <c r="A417" s="12" t="s">
        <v>812</v>
      </c>
      <c r="B417" s="12" t="n">
        <v>60</v>
      </c>
      <c r="C417" s="13" t="n">
        <v>0.0410069444444444</v>
      </c>
      <c r="D417" s="32" t="n">
        <v>0.11568287037037</v>
      </c>
      <c r="E417" s="29" t="str">
        <f aca="false">CONCATENATE("https://otter.ai/s/ZklJW5sBRIGFwmTPAagVUA?t=",VALUE(D417*24*3600),"s")</f>
        <v>https://otter.ai/s/ZklJW5sBRIGFwmTPAagVUA?t=9995s</v>
      </c>
      <c r="F417" s="16" t="s">
        <v>199</v>
      </c>
      <c r="G417" s="21" t="n">
        <v>0.11568287037037</v>
      </c>
      <c r="H417" s="12" t="s">
        <v>187</v>
      </c>
      <c r="I417" s="30"/>
      <c r="J417" s="30"/>
      <c r="K417" s="30"/>
      <c r="L417" s="30"/>
      <c r="M417" s="30"/>
      <c r="N417" s="30"/>
      <c r="O417" s="30"/>
      <c r="P417" s="30"/>
      <c r="Q417" s="30"/>
      <c r="R417" s="30"/>
      <c r="T417" s="18" t="s">
        <v>915</v>
      </c>
      <c r="U417" s="18" t="s">
        <v>50</v>
      </c>
      <c r="V417" s="18" t="s">
        <v>51</v>
      </c>
      <c r="W417" s="19" t="s">
        <v>916</v>
      </c>
      <c r="X417" s="30" t="s">
        <v>916</v>
      </c>
    </row>
    <row r="418" customFormat="false" ht="14.15" hidden="false" customHeight="false" outlineLevel="0" collapsed="false">
      <c r="A418" s="12" t="s">
        <v>812</v>
      </c>
      <c r="B418" s="12" t="n">
        <v>61</v>
      </c>
      <c r="C418" s="13" t="n">
        <v>0.0416782407407407</v>
      </c>
      <c r="D418" s="32" t="n">
        <v>0.116354166666667</v>
      </c>
      <c r="E418" s="29" t="str">
        <f aca="false">CONCATENATE("https://otter.ai/s/ZklJW5sBRIGFwmTPAagVUA?t=",VALUE(D418*24*3600),"s")</f>
        <v>https://otter.ai/s/ZklJW5sBRIGFwmTPAagVUA?t=10053s</v>
      </c>
      <c r="F418" s="16" t="s">
        <v>201</v>
      </c>
      <c r="G418" s="21" t="n">
        <v>0.116365740740741</v>
      </c>
      <c r="H418" s="12" t="s">
        <v>187</v>
      </c>
      <c r="I418" s="30"/>
      <c r="J418" s="30"/>
      <c r="K418" s="30"/>
      <c r="L418" s="12" t="s">
        <v>912</v>
      </c>
      <c r="M418" s="30"/>
      <c r="N418" s="30"/>
      <c r="O418" s="30"/>
      <c r="P418" s="30"/>
      <c r="Q418" s="30"/>
      <c r="R418" s="30"/>
      <c r="S418" s="18" t="n">
        <v>1</v>
      </c>
      <c r="U418" s="18" t="s">
        <v>50</v>
      </c>
      <c r="V418" s="18" t="s">
        <v>51</v>
      </c>
      <c r="W418" s="19" t="s">
        <v>917</v>
      </c>
      <c r="X418" s="30" t="s">
        <v>918</v>
      </c>
    </row>
    <row r="419" customFormat="false" ht="14.15" hidden="false" customHeight="false" outlineLevel="0" collapsed="false">
      <c r="A419" s="12" t="s">
        <v>812</v>
      </c>
      <c r="B419" s="12" t="n">
        <v>62</v>
      </c>
      <c r="C419" s="13" t="n">
        <v>0.0429513888888889</v>
      </c>
      <c r="D419" s="32" t="n">
        <v>0.117627314814815</v>
      </c>
      <c r="E419" s="29" t="str">
        <f aca="false">CONCATENATE("https://otter.ai/s/ZklJW5sBRIGFwmTPAagVUA?t=",VALUE(D419*24*3600),"s")</f>
        <v>https://otter.ai/s/ZklJW5sBRIGFwmTPAagVUA?t=10163s</v>
      </c>
      <c r="F419" s="16" t="s">
        <v>203</v>
      </c>
      <c r="G419" s="21" t="n">
        <v>0.117615740740741</v>
      </c>
      <c r="H419" s="12" t="s">
        <v>187</v>
      </c>
      <c r="I419" s="30"/>
      <c r="J419" s="30"/>
      <c r="K419" s="30"/>
      <c r="L419" s="12" t="s">
        <v>919</v>
      </c>
      <c r="M419" s="12" t="n">
        <v>7</v>
      </c>
      <c r="N419" s="30"/>
      <c r="O419" s="30"/>
      <c r="P419" s="30"/>
      <c r="Q419" s="30"/>
      <c r="R419" s="30"/>
      <c r="S419" s="18" t="n">
        <v>1</v>
      </c>
      <c r="U419" s="18" t="s">
        <v>50</v>
      </c>
      <c r="V419" s="18" t="s">
        <v>51</v>
      </c>
      <c r="W419" s="19" t="s">
        <v>920</v>
      </c>
      <c r="X419" s="30" t="s">
        <v>921</v>
      </c>
    </row>
    <row r="420" customFormat="false" ht="14.15" hidden="false" customHeight="false" outlineLevel="0" collapsed="false">
      <c r="A420" s="12" t="s">
        <v>812</v>
      </c>
      <c r="B420" s="12" t="n">
        <v>63</v>
      </c>
      <c r="C420" s="13" t="n">
        <v>0.0438888888888889</v>
      </c>
      <c r="D420" s="32" t="n">
        <v>0.118564814814815</v>
      </c>
      <c r="E420" s="29" t="str">
        <f aca="false">CONCATENATE("https://otter.ai/s/ZklJW5sBRIGFwmTPAagVUA?t=",VALUE(D420*24*3600),"s")</f>
        <v>https://otter.ai/s/ZklJW5sBRIGFwmTPAagVUA?t=10244s</v>
      </c>
      <c r="F420" s="16" t="s">
        <v>205</v>
      </c>
      <c r="G420" s="21" t="n">
        <v>0.118553240740741</v>
      </c>
      <c r="H420" s="12" t="s">
        <v>187</v>
      </c>
      <c r="I420" s="30"/>
      <c r="J420" s="30"/>
      <c r="K420" s="30"/>
      <c r="L420" s="12" t="s">
        <v>922</v>
      </c>
      <c r="M420" s="12" t="n">
        <v>8</v>
      </c>
      <c r="N420" s="30"/>
      <c r="O420" s="30"/>
      <c r="P420" s="30"/>
      <c r="Q420" s="30"/>
      <c r="R420" s="30"/>
      <c r="U420" s="18" t="s">
        <v>50</v>
      </c>
      <c r="V420" s="18" t="s">
        <v>51</v>
      </c>
      <c r="W420" s="19" t="s">
        <v>923</v>
      </c>
      <c r="X420" s="30" t="s">
        <v>924</v>
      </c>
    </row>
    <row r="421" customFormat="false" ht="14.15" hidden="false" customHeight="false" outlineLevel="0" collapsed="false">
      <c r="A421" s="12" t="s">
        <v>812</v>
      </c>
      <c r="B421" s="12" t="n">
        <v>64</v>
      </c>
      <c r="C421" s="13" t="n">
        <v>0.0446990740740741</v>
      </c>
      <c r="D421" s="32" t="n">
        <v>0.119375</v>
      </c>
      <c r="E421" s="29" t="str">
        <f aca="false">CONCATENATE("https://otter.ai/s/ZklJW5sBRIGFwmTPAagVUA?t=",VALUE(D421*24*3600),"s")</f>
        <v>https://otter.ai/s/ZklJW5sBRIGFwmTPAagVUA?t=10314s</v>
      </c>
      <c r="F421" s="16" t="s">
        <v>207</v>
      </c>
      <c r="G421" s="21" t="n">
        <v>0.119375</v>
      </c>
      <c r="H421" s="12" t="s">
        <v>187</v>
      </c>
      <c r="I421" s="30"/>
      <c r="J421" s="30"/>
      <c r="K421" s="30"/>
      <c r="L421" s="30"/>
      <c r="M421" s="30"/>
      <c r="N421" s="30"/>
      <c r="O421" s="30"/>
      <c r="P421" s="30"/>
      <c r="Q421" s="30"/>
      <c r="R421" s="30"/>
      <c r="U421" s="18" t="s">
        <v>50</v>
      </c>
      <c r="V421" s="18" t="s">
        <v>51</v>
      </c>
      <c r="W421" s="19" t="s">
        <v>925</v>
      </c>
      <c r="X421" s="30" t="s">
        <v>925</v>
      </c>
    </row>
    <row r="422" customFormat="false" ht="14.15" hidden="false" customHeight="false" outlineLevel="0" collapsed="false">
      <c r="A422" s="12" t="s">
        <v>812</v>
      </c>
      <c r="B422" s="12" t="n">
        <v>65</v>
      </c>
      <c r="C422" s="13" t="n">
        <v>0.0453935185185185</v>
      </c>
      <c r="D422" s="32" t="n">
        <v>0.120069444444444</v>
      </c>
      <c r="E422" s="29" t="str">
        <f aca="false">CONCATENATE("https://otter.ai/s/ZklJW5sBRIGFwmTPAagVUA?t=",VALUE(D422*24*3600),"s")</f>
        <v>https://otter.ai/s/ZklJW5sBRIGFwmTPAagVUA?t=10374s</v>
      </c>
      <c r="F422" s="16" t="s">
        <v>209</v>
      </c>
      <c r="G422" s="21" t="n">
        <v>0.120069444444444</v>
      </c>
      <c r="H422" s="12" t="s">
        <v>187</v>
      </c>
      <c r="I422" s="30"/>
      <c r="J422" s="30"/>
      <c r="K422" s="30"/>
      <c r="L422" s="30"/>
      <c r="M422" s="30"/>
      <c r="N422" s="30"/>
      <c r="O422" s="30"/>
      <c r="P422" s="30"/>
      <c r="Q422" s="30"/>
      <c r="R422" s="30"/>
      <c r="U422" s="18" t="s">
        <v>50</v>
      </c>
      <c r="V422" s="18" t="s">
        <v>51</v>
      </c>
      <c r="W422" s="19" t="s">
        <v>926</v>
      </c>
      <c r="X422" s="30" t="s">
        <v>927</v>
      </c>
    </row>
    <row r="423" customFormat="false" ht="14.15" hidden="false" customHeight="false" outlineLevel="0" collapsed="false">
      <c r="A423" s="12" t="s">
        <v>812</v>
      </c>
      <c r="B423" s="12" t="n">
        <v>66</v>
      </c>
      <c r="C423" s="13" t="n">
        <v>0.0456828703703704</v>
      </c>
      <c r="D423" s="32" t="n">
        <v>0.120358796296296</v>
      </c>
      <c r="E423" s="29" t="str">
        <f aca="false">CONCATENATE("https://otter.ai/s/ZklJW5sBRIGFwmTPAagVUA?t=",VALUE(D423*24*3600),"s")</f>
        <v>https://otter.ai/s/ZklJW5sBRIGFwmTPAagVUA?t=10399s</v>
      </c>
      <c r="F423" s="16" t="s">
        <v>212</v>
      </c>
      <c r="G423" s="21" t="n">
        <v>0.120347222222222</v>
      </c>
      <c r="H423" s="12" t="s">
        <v>187</v>
      </c>
      <c r="I423" s="30"/>
      <c r="J423" s="30"/>
      <c r="K423" s="30"/>
      <c r="L423" s="30"/>
      <c r="M423" s="12" t="n">
        <v>8</v>
      </c>
      <c r="N423" s="30"/>
      <c r="O423" s="30"/>
      <c r="P423" s="30"/>
      <c r="Q423" s="30"/>
      <c r="R423" s="30"/>
      <c r="S423" s="18" t="n">
        <v>1</v>
      </c>
      <c r="U423" s="18" t="s">
        <v>50</v>
      </c>
      <c r="V423" s="18" t="s">
        <v>51</v>
      </c>
      <c r="W423" s="19" t="s">
        <v>928</v>
      </c>
      <c r="X423" s="30" t="s">
        <v>929</v>
      </c>
    </row>
    <row r="424" customFormat="false" ht="14.15" hidden="false" customHeight="false" outlineLevel="0" collapsed="false">
      <c r="A424" s="12" t="s">
        <v>812</v>
      </c>
      <c r="B424" s="12" t="n">
        <v>67</v>
      </c>
      <c r="C424" s="13" t="n">
        <v>0.0461574074074074</v>
      </c>
      <c r="D424" s="32" t="n">
        <v>0.120833333333333</v>
      </c>
      <c r="E424" s="29" t="str">
        <f aca="false">CONCATENATE("https://otter.ai/s/ZklJW5sBRIGFwmTPAagVUA?t=",VALUE(D424*24*3600),"s")</f>
        <v>https://otter.ai/s/ZklJW5sBRIGFwmTPAagVUA?t=10440s</v>
      </c>
      <c r="F424" s="16" t="s">
        <v>214</v>
      </c>
      <c r="G424" s="21" t="n">
        <v>0.120810185185185</v>
      </c>
      <c r="H424" s="12" t="s">
        <v>187</v>
      </c>
      <c r="I424" s="30"/>
      <c r="J424" s="30"/>
      <c r="K424" s="30"/>
      <c r="L424" s="30"/>
      <c r="M424" s="30"/>
      <c r="N424" s="30"/>
      <c r="O424" s="30"/>
      <c r="P424" s="30"/>
      <c r="Q424" s="30"/>
      <c r="R424" s="30"/>
      <c r="U424" s="18" t="s">
        <v>50</v>
      </c>
      <c r="V424" s="18" t="s">
        <v>51</v>
      </c>
      <c r="W424" s="19" t="s">
        <v>930</v>
      </c>
      <c r="X424" s="30" t="s">
        <v>931</v>
      </c>
    </row>
    <row r="425" customFormat="false" ht="14.15" hidden="false" customHeight="false" outlineLevel="0" collapsed="false">
      <c r="A425" s="12" t="s">
        <v>812</v>
      </c>
      <c r="B425" s="12" t="n">
        <v>68</v>
      </c>
      <c r="C425" s="13" t="n">
        <v>0.0475</v>
      </c>
      <c r="D425" s="32" t="n">
        <v>0.122175925925926</v>
      </c>
      <c r="E425" s="29" t="str">
        <f aca="false">CONCATENATE("https://otter.ai/s/ZklJW5sBRIGFwmTPAagVUA?t=",VALUE(D425*24*3600),"s")</f>
        <v>https://otter.ai/s/ZklJW5sBRIGFwmTPAagVUA?t=10556s</v>
      </c>
      <c r="F425" s="16" t="s">
        <v>216</v>
      </c>
      <c r="G425" s="21" t="n">
        <v>0.122164351851852</v>
      </c>
      <c r="H425" s="12" t="s">
        <v>187</v>
      </c>
      <c r="I425" s="30"/>
      <c r="J425" s="30"/>
      <c r="K425" s="30"/>
      <c r="L425" s="30"/>
      <c r="M425" s="12" t="n">
        <v>8</v>
      </c>
      <c r="N425" s="30"/>
      <c r="O425" s="30"/>
      <c r="P425" s="30"/>
      <c r="Q425" s="30"/>
      <c r="R425" s="30"/>
      <c r="S425" s="18" t="n">
        <v>1</v>
      </c>
      <c r="U425" s="18" t="s">
        <v>50</v>
      </c>
      <c r="V425" s="18" t="s">
        <v>51</v>
      </c>
      <c r="W425" s="19" t="s">
        <v>932</v>
      </c>
      <c r="X425" s="30" t="s">
        <v>933</v>
      </c>
    </row>
    <row r="426" customFormat="false" ht="14.15" hidden="false" customHeight="false" outlineLevel="0" collapsed="false">
      <c r="A426" s="12" t="s">
        <v>812</v>
      </c>
      <c r="B426" s="12" t="n">
        <v>69</v>
      </c>
      <c r="C426" s="13" t="n">
        <v>0.0480902777777778</v>
      </c>
      <c r="D426" s="32" t="n">
        <v>0.122766203703704</v>
      </c>
      <c r="E426" s="29" t="str">
        <f aca="false">CONCATENATE("https://otter.ai/s/ZklJW5sBRIGFwmTPAagVUA?t=",VALUE(D426*24*3600),"s")</f>
        <v>https://otter.ai/s/ZklJW5sBRIGFwmTPAagVUA?t=10607s</v>
      </c>
      <c r="F426" s="16" t="s">
        <v>218</v>
      </c>
      <c r="G426" s="21" t="n">
        <v>0.122766203703704</v>
      </c>
      <c r="H426" s="12" t="s">
        <v>187</v>
      </c>
      <c r="I426" s="30"/>
      <c r="J426" s="30"/>
      <c r="K426" s="30"/>
      <c r="L426" s="30"/>
      <c r="M426" s="30"/>
      <c r="N426" s="30"/>
      <c r="O426" s="30"/>
      <c r="P426" s="30"/>
      <c r="Q426" s="30"/>
      <c r="R426" s="30"/>
      <c r="U426" s="18" t="s">
        <v>50</v>
      </c>
      <c r="V426" s="18" t="s">
        <v>51</v>
      </c>
      <c r="W426" s="19" t="s">
        <v>934</v>
      </c>
      <c r="X426" s="30" t="s">
        <v>935</v>
      </c>
    </row>
    <row r="427" customFormat="false" ht="14.15" hidden="false" customHeight="false" outlineLevel="0" collapsed="false">
      <c r="A427" s="12" t="s">
        <v>812</v>
      </c>
      <c r="B427" s="12" t="n">
        <v>70</v>
      </c>
      <c r="C427" s="13" t="n">
        <v>0.0484606481481482</v>
      </c>
      <c r="D427" s="32" t="n">
        <v>0.123136574074074</v>
      </c>
      <c r="E427" s="29" t="str">
        <f aca="false">CONCATENATE("https://otter.ai/s/ZklJW5sBRIGFwmTPAagVUA?t=",VALUE(D427*24*3600),"s")</f>
        <v>https://otter.ai/s/ZklJW5sBRIGFwmTPAagVUA?t=10639s</v>
      </c>
      <c r="F427" s="16" t="s">
        <v>220</v>
      </c>
      <c r="G427" s="21" t="n">
        <v>0.123125</v>
      </c>
      <c r="H427" s="12" t="s">
        <v>187</v>
      </c>
      <c r="I427" s="30"/>
      <c r="J427" s="30"/>
      <c r="K427" s="30"/>
      <c r="L427" s="30"/>
      <c r="M427" s="30"/>
      <c r="N427" s="30"/>
      <c r="O427" s="30"/>
      <c r="P427" s="30"/>
      <c r="Q427" s="30"/>
      <c r="R427" s="30"/>
      <c r="U427" s="18" t="s">
        <v>50</v>
      </c>
      <c r="V427" s="18" t="s">
        <v>51</v>
      </c>
      <c r="W427" s="19" t="s">
        <v>936</v>
      </c>
      <c r="X427" s="30" t="s">
        <v>936</v>
      </c>
    </row>
    <row r="428" customFormat="false" ht="14.15" hidden="false" customHeight="false" outlineLevel="0" collapsed="false">
      <c r="A428" s="12" t="s">
        <v>812</v>
      </c>
      <c r="B428" s="12" t="n">
        <v>71</v>
      </c>
      <c r="C428" s="13" t="n">
        <v>0.0489583333333333</v>
      </c>
      <c r="D428" s="32" t="n">
        <v>0.123634259259259</v>
      </c>
      <c r="E428" s="29" t="str">
        <f aca="false">CONCATENATE("https://otter.ai/s/ZklJW5sBRIGFwmTPAagVUA?t=",VALUE(D428*24*3600),"s")</f>
        <v>https://otter.ai/s/ZklJW5sBRIGFwmTPAagVUA?t=10682s</v>
      </c>
      <c r="F428" s="16" t="s">
        <v>222</v>
      </c>
      <c r="G428" s="21" t="n">
        <v>0.123634259259259</v>
      </c>
      <c r="H428" s="12" t="s">
        <v>187</v>
      </c>
      <c r="I428" s="30"/>
      <c r="J428" s="30"/>
      <c r="K428" s="30"/>
      <c r="L428" s="30"/>
      <c r="M428" s="12" t="n">
        <v>8</v>
      </c>
      <c r="N428" s="30"/>
      <c r="O428" s="30"/>
      <c r="P428" s="30"/>
      <c r="Q428" s="30"/>
      <c r="R428" s="30"/>
      <c r="S428" s="18" t="n">
        <v>1</v>
      </c>
      <c r="U428" s="18" t="s">
        <v>50</v>
      </c>
      <c r="V428" s="18" t="s">
        <v>51</v>
      </c>
      <c r="W428" s="19" t="s">
        <v>937</v>
      </c>
      <c r="X428" s="30" t="s">
        <v>938</v>
      </c>
    </row>
    <row r="429" customFormat="false" ht="14.15" hidden="false" customHeight="false" outlineLevel="0" collapsed="false">
      <c r="A429" s="12" t="s">
        <v>812</v>
      </c>
      <c r="B429" s="12" t="n">
        <v>72</v>
      </c>
      <c r="C429" s="13" t="n">
        <v>0.0502314814814815</v>
      </c>
      <c r="D429" s="32" t="n">
        <v>0.124907407407407</v>
      </c>
      <c r="E429" s="29" t="str">
        <f aca="false">CONCATENATE("https://otter.ai/s/ZklJW5sBRIGFwmTPAagVUA?t=",VALUE(D429*24*3600),"s")</f>
        <v>https://otter.ai/s/ZklJW5sBRIGFwmTPAagVUA?t=10792s</v>
      </c>
      <c r="F429" s="16" t="s">
        <v>224</v>
      </c>
      <c r="G429" s="21" t="n">
        <v>0.124884259259259</v>
      </c>
      <c r="H429" s="12" t="s">
        <v>187</v>
      </c>
      <c r="I429" s="30"/>
      <c r="J429" s="30"/>
      <c r="K429" s="30"/>
      <c r="L429" s="30"/>
      <c r="M429" s="30"/>
      <c r="N429" s="30"/>
      <c r="O429" s="30"/>
      <c r="P429" s="30"/>
      <c r="Q429" s="30"/>
      <c r="R429" s="30"/>
      <c r="U429" s="18" t="s">
        <v>50</v>
      </c>
      <c r="V429" s="12" t="s">
        <v>378</v>
      </c>
      <c r="W429" s="19" t="s">
        <v>939</v>
      </c>
      <c r="X429" s="30" t="s">
        <v>939</v>
      </c>
    </row>
    <row r="430" customFormat="false" ht="14.15" hidden="false" customHeight="false" outlineLevel="0" collapsed="false">
      <c r="A430" s="12" t="s">
        <v>812</v>
      </c>
      <c r="B430" s="12" t="n">
        <v>73</v>
      </c>
      <c r="C430" s="13" t="n">
        <v>0.0503009259259259</v>
      </c>
      <c r="D430" s="32" t="n">
        <v>0.124976851851852</v>
      </c>
      <c r="E430" s="29" t="str">
        <f aca="false">CONCATENATE("https://otter.ai/s/ZklJW5sBRIGFwmTPAagVUA?t=",VALUE(D430*24*3600),"s")</f>
        <v>https://otter.ai/s/ZklJW5sBRIGFwmTPAagVUA?t=10798s</v>
      </c>
      <c r="F430" s="16" t="s">
        <v>226</v>
      </c>
      <c r="G430" s="21" t="n">
        <v>0.124965277777778</v>
      </c>
      <c r="H430" s="12" t="s">
        <v>187</v>
      </c>
      <c r="I430" s="30"/>
      <c r="J430" s="30"/>
      <c r="K430" s="30"/>
      <c r="L430" s="30"/>
      <c r="M430" s="30"/>
      <c r="N430" s="30"/>
      <c r="O430" s="30"/>
      <c r="P430" s="30"/>
      <c r="Q430" s="30"/>
      <c r="R430" s="30"/>
      <c r="U430" s="18" t="s">
        <v>50</v>
      </c>
      <c r="V430" s="18" t="s">
        <v>51</v>
      </c>
      <c r="W430" s="19" t="s">
        <v>940</v>
      </c>
      <c r="X430" s="30" t="s">
        <v>941</v>
      </c>
    </row>
    <row r="431" customFormat="false" ht="14.15" hidden="false" customHeight="false" outlineLevel="0" collapsed="false">
      <c r="A431" s="12" t="s">
        <v>812</v>
      </c>
      <c r="B431" s="12" t="n">
        <v>74</v>
      </c>
      <c r="C431" s="13" t="n">
        <v>0.0505902777777778</v>
      </c>
      <c r="D431" s="32" t="n">
        <v>0.125266203703704</v>
      </c>
      <c r="E431" s="29" t="str">
        <f aca="false">CONCATENATE("https://otter.ai/s/ZklJW5sBRIGFwmTPAagVUA?t=",VALUE(D431*24*3600),"s")</f>
        <v>https://otter.ai/s/ZklJW5sBRIGFwmTPAagVUA?t=10823s</v>
      </c>
      <c r="F431" s="16" t="s">
        <v>228</v>
      </c>
      <c r="G431" s="21" t="n">
        <v>0.12525462962963</v>
      </c>
      <c r="H431" s="12" t="s">
        <v>187</v>
      </c>
      <c r="I431" s="30"/>
      <c r="J431" s="30"/>
      <c r="K431" s="30"/>
      <c r="L431" s="30"/>
      <c r="M431" s="30"/>
      <c r="N431" s="30"/>
      <c r="O431" s="30"/>
      <c r="P431" s="30"/>
      <c r="Q431" s="30"/>
      <c r="R431" s="30"/>
      <c r="U431" s="18" t="s">
        <v>50</v>
      </c>
      <c r="V431" s="18" t="s">
        <v>51</v>
      </c>
      <c r="W431" s="19" t="s">
        <v>942</v>
      </c>
      <c r="X431" s="30" t="s">
        <v>943</v>
      </c>
    </row>
    <row r="432" customFormat="false" ht="14.15" hidden="false" customHeight="false" outlineLevel="0" collapsed="false">
      <c r="A432" s="12" t="s">
        <v>812</v>
      </c>
      <c r="B432" s="12" t="n">
        <v>75</v>
      </c>
      <c r="C432" s="13" t="n">
        <v>0.0510416666666667</v>
      </c>
      <c r="D432" s="32" t="n">
        <v>0.125717592592593</v>
      </c>
      <c r="E432" s="29" t="str">
        <f aca="false">CONCATENATE("https://otter.ai/s/ZklJW5sBRIGFwmTPAagVUA?t=",VALUE(D432*24*3600),"s")</f>
        <v>https://otter.ai/s/ZklJW5sBRIGFwmTPAagVUA?t=10862s</v>
      </c>
      <c r="F432" s="16" t="s">
        <v>230</v>
      </c>
      <c r="G432" s="21" t="n">
        <v>0.125706018518519</v>
      </c>
      <c r="H432" s="12" t="s">
        <v>187</v>
      </c>
      <c r="I432" s="30"/>
      <c r="J432" s="30"/>
      <c r="K432" s="30"/>
      <c r="L432" s="30"/>
      <c r="M432" s="12" t="n">
        <v>9</v>
      </c>
      <c r="N432" s="30"/>
      <c r="O432" s="30"/>
      <c r="P432" s="30"/>
      <c r="Q432" s="30"/>
      <c r="R432" s="30"/>
      <c r="S432" s="18" t="n">
        <v>1</v>
      </c>
      <c r="U432" s="18" t="s">
        <v>50</v>
      </c>
      <c r="V432" s="18" t="s">
        <v>378</v>
      </c>
      <c r="W432" s="19" t="s">
        <v>944</v>
      </c>
      <c r="X432" s="30" t="s">
        <v>945</v>
      </c>
    </row>
    <row r="433" customFormat="false" ht="14.15" hidden="false" customHeight="false" outlineLevel="0" collapsed="false">
      <c r="A433" s="12" t="s">
        <v>812</v>
      </c>
      <c r="B433" s="12" t="n">
        <v>76</v>
      </c>
      <c r="C433" s="13" t="n">
        <v>0.0518518518518519</v>
      </c>
      <c r="D433" s="32" t="n">
        <v>0.126527777777778</v>
      </c>
      <c r="E433" s="29" t="str">
        <f aca="false">CONCATENATE("https://otter.ai/s/ZklJW5sBRIGFwmTPAagVUA?t=",VALUE(D433*24*3600),"s")</f>
        <v>https://otter.ai/s/ZklJW5sBRIGFwmTPAagVUA?t=10932s</v>
      </c>
      <c r="F433" s="16" t="s">
        <v>232</v>
      </c>
      <c r="G433" s="21" t="n">
        <v>0.126516203703704</v>
      </c>
      <c r="H433" s="12" t="s">
        <v>187</v>
      </c>
      <c r="I433" s="30"/>
      <c r="J433" s="30"/>
      <c r="K433" s="12" t="s">
        <v>20</v>
      </c>
      <c r="L433" s="30"/>
      <c r="M433" s="30"/>
      <c r="N433" s="30"/>
      <c r="O433" s="30"/>
      <c r="P433" s="30"/>
      <c r="Q433" s="30"/>
      <c r="R433" s="30"/>
      <c r="S433" s="18" t="n">
        <v>1</v>
      </c>
      <c r="U433" s="18" t="s">
        <v>50</v>
      </c>
      <c r="V433" s="18" t="s">
        <v>51</v>
      </c>
      <c r="W433" s="19" t="s">
        <v>946</v>
      </c>
      <c r="X433" s="30" t="s">
        <v>946</v>
      </c>
    </row>
    <row r="434" customFormat="false" ht="14.15" hidden="false" customHeight="false" outlineLevel="0" collapsed="false">
      <c r="A434" s="12" t="s">
        <v>812</v>
      </c>
      <c r="B434" s="12" t="n">
        <v>77</v>
      </c>
      <c r="C434" s="13" t="n">
        <v>0.0521759259259259</v>
      </c>
      <c r="D434" s="32" t="n">
        <v>0.126851851851852</v>
      </c>
      <c r="E434" s="29" t="str">
        <f aca="false">CONCATENATE("https://otter.ai/s/ZklJW5sBRIGFwmTPAagVUA?t=",VALUE(D434*24*3600),"s")</f>
        <v>https://otter.ai/s/ZklJW5sBRIGFwmTPAagVUA?t=10960s</v>
      </c>
      <c r="F434" s="16" t="s">
        <v>235</v>
      </c>
      <c r="G434" s="21" t="n">
        <v>0.126840277777778</v>
      </c>
      <c r="H434" s="12" t="s">
        <v>187</v>
      </c>
      <c r="I434" s="30"/>
      <c r="J434" s="30"/>
      <c r="K434" s="30"/>
      <c r="L434" s="30"/>
      <c r="M434" s="30"/>
      <c r="N434" s="30"/>
      <c r="O434" s="30"/>
      <c r="P434" s="30"/>
      <c r="Q434" s="30"/>
      <c r="R434" s="30"/>
      <c r="U434" s="18" t="s">
        <v>947</v>
      </c>
      <c r="V434" s="12" t="s">
        <v>31</v>
      </c>
      <c r="W434" s="19" t="s">
        <v>948</v>
      </c>
      <c r="X434" s="30" t="s">
        <v>948</v>
      </c>
    </row>
    <row r="435" customFormat="false" ht="14.15" hidden="false" customHeight="false" outlineLevel="0" collapsed="false">
      <c r="A435" s="12" t="s">
        <v>812</v>
      </c>
      <c r="B435" s="12" t="n">
        <v>78</v>
      </c>
      <c r="C435" s="13" t="n">
        <v>0.0524884259259259</v>
      </c>
      <c r="D435" s="32" t="n">
        <v>0.127164351851852</v>
      </c>
      <c r="E435" s="29" t="str">
        <f aca="false">CONCATENATE("https://otter.ai/s/ZklJW5sBRIGFwmTPAagVUA?t=",VALUE(D435*24*3600),"s")</f>
        <v>https://otter.ai/s/ZklJW5sBRIGFwmTPAagVUA?t=10987s</v>
      </c>
      <c r="F435" s="16" t="s">
        <v>237</v>
      </c>
      <c r="G435" s="21" t="n">
        <v>0.127164351851852</v>
      </c>
      <c r="H435" s="12" t="s">
        <v>187</v>
      </c>
      <c r="I435" s="30"/>
      <c r="J435" s="30"/>
      <c r="K435" s="30"/>
      <c r="L435" s="30"/>
      <c r="M435" s="30"/>
      <c r="N435" s="30"/>
      <c r="O435" s="30"/>
      <c r="P435" s="30"/>
      <c r="Q435" s="30"/>
      <c r="R435" s="30"/>
      <c r="U435" s="18" t="s">
        <v>50</v>
      </c>
      <c r="V435" s="18" t="s">
        <v>51</v>
      </c>
      <c r="W435" s="19" t="s">
        <v>949</v>
      </c>
      <c r="X435" s="30" t="s">
        <v>950</v>
      </c>
    </row>
    <row r="436" customFormat="false" ht="14.15" hidden="false" customHeight="false" outlineLevel="0" collapsed="false">
      <c r="A436" s="12" t="s">
        <v>812</v>
      </c>
      <c r="B436" s="12" t="n">
        <v>79</v>
      </c>
      <c r="C436" s="13" t="n">
        <v>0.0537731481481482</v>
      </c>
      <c r="D436" s="32" t="n">
        <v>0.128449074074074</v>
      </c>
      <c r="E436" s="29" t="str">
        <f aca="false">CONCATENATE("https://otter.ai/s/ZklJW5sBRIGFwmTPAagVUA?t=",VALUE(D436*24*3600),"s")</f>
        <v>https://otter.ai/s/ZklJW5sBRIGFwmTPAagVUA?t=11098s</v>
      </c>
      <c r="F436" s="16" t="s">
        <v>239</v>
      </c>
      <c r="G436" s="21" t="n">
        <v>0.128472222222222</v>
      </c>
      <c r="H436" s="12" t="s">
        <v>187</v>
      </c>
      <c r="I436" s="30"/>
      <c r="J436" s="30"/>
      <c r="K436" s="30"/>
      <c r="L436" s="30"/>
      <c r="M436" s="30"/>
      <c r="N436" s="30"/>
      <c r="O436" s="30"/>
      <c r="P436" s="30"/>
      <c r="Q436" s="30"/>
      <c r="R436" s="30"/>
      <c r="U436" s="18" t="s">
        <v>951</v>
      </c>
      <c r="V436" s="12" t="s">
        <v>31</v>
      </c>
      <c r="W436" s="19" t="s">
        <v>952</v>
      </c>
      <c r="X436" s="30" t="s">
        <v>952</v>
      </c>
    </row>
    <row r="437" customFormat="false" ht="14.15" hidden="false" customHeight="false" outlineLevel="0" collapsed="false">
      <c r="A437" s="12" t="s">
        <v>812</v>
      </c>
      <c r="B437" s="12" t="n">
        <v>80</v>
      </c>
      <c r="C437" s="13" t="n">
        <v>0.0540277777777778</v>
      </c>
      <c r="D437" s="32" t="n">
        <v>0.128703703703704</v>
      </c>
      <c r="E437" s="29" t="str">
        <f aca="false">CONCATENATE("https://otter.ai/s/ZklJW5sBRIGFwmTPAagVUA?t=",VALUE(D437*24*3600),"s")</f>
        <v>https://otter.ai/s/ZklJW5sBRIGFwmTPAagVUA?t=11120s</v>
      </c>
      <c r="F437" s="16" t="s">
        <v>241</v>
      </c>
      <c r="G437" s="21" t="n">
        <v>0.12869212962963</v>
      </c>
      <c r="H437" s="12" t="s">
        <v>187</v>
      </c>
      <c r="I437" s="30"/>
      <c r="J437" s="30"/>
      <c r="K437" s="12" t="s">
        <v>20</v>
      </c>
      <c r="L437" s="30"/>
      <c r="M437" s="30"/>
      <c r="N437" s="30"/>
      <c r="O437" s="30"/>
      <c r="P437" s="30"/>
      <c r="Q437" s="30"/>
      <c r="R437" s="30"/>
      <c r="S437" s="18" t="n">
        <v>1</v>
      </c>
      <c r="U437" s="18" t="s">
        <v>50</v>
      </c>
      <c r="V437" s="18" t="s">
        <v>51</v>
      </c>
      <c r="W437" s="19" t="s">
        <v>953</v>
      </c>
      <c r="X437" s="30" t="s">
        <v>953</v>
      </c>
    </row>
    <row r="438" customFormat="false" ht="14.15" hidden="false" customHeight="false" outlineLevel="0" collapsed="false">
      <c r="A438" s="12" t="s">
        <v>812</v>
      </c>
      <c r="B438" s="12" t="n">
        <v>81</v>
      </c>
      <c r="C438" s="13" t="n">
        <v>0.054849537037037</v>
      </c>
      <c r="D438" s="32" t="n">
        <v>0.129525462962963</v>
      </c>
      <c r="E438" s="29" t="str">
        <f aca="false">CONCATENATE("https://otter.ai/s/ZklJW5sBRIGFwmTPAagVUA?t=",VALUE(D438*24*3600),"s")</f>
        <v>https://otter.ai/s/ZklJW5sBRIGFwmTPAagVUA?t=11191s</v>
      </c>
      <c r="F438" s="16" t="s">
        <v>243</v>
      </c>
      <c r="G438" s="21" t="n">
        <v>0.129513888888889</v>
      </c>
      <c r="H438" s="12" t="s">
        <v>187</v>
      </c>
      <c r="I438" s="30"/>
      <c r="J438" s="30"/>
      <c r="K438" s="12" t="s">
        <v>20</v>
      </c>
      <c r="L438" s="30"/>
      <c r="M438" s="30"/>
      <c r="N438" s="30"/>
      <c r="O438" s="30"/>
      <c r="P438" s="30"/>
      <c r="Q438" s="30"/>
      <c r="R438" s="30"/>
      <c r="S438" s="18" t="n">
        <v>1</v>
      </c>
      <c r="U438" s="18" t="s">
        <v>50</v>
      </c>
      <c r="V438" s="18" t="s">
        <v>51</v>
      </c>
      <c r="W438" s="19" t="s">
        <v>954</v>
      </c>
      <c r="X438" s="30" t="s">
        <v>954</v>
      </c>
    </row>
    <row r="439" customFormat="false" ht="14.15" hidden="false" customHeight="false" outlineLevel="0" collapsed="false">
      <c r="A439" s="12" t="s">
        <v>812</v>
      </c>
      <c r="B439" s="12" t="n">
        <v>82</v>
      </c>
      <c r="C439" s="13" t="n">
        <v>0.0557175925925926</v>
      </c>
      <c r="D439" s="32" t="n">
        <v>0.130393518518519</v>
      </c>
      <c r="E439" s="29" t="str">
        <f aca="false">CONCATENATE("https://otter.ai/s/ZklJW5sBRIGFwmTPAagVUA?t=",VALUE(D439*24*3600),"s")</f>
        <v>https://otter.ai/s/ZklJW5sBRIGFwmTPAagVUA?t=11266s</v>
      </c>
      <c r="F439" s="16" t="s">
        <v>245</v>
      </c>
      <c r="G439" s="21" t="n">
        <v>0.130393518518519</v>
      </c>
      <c r="H439" s="12" t="s">
        <v>187</v>
      </c>
      <c r="I439" s="30"/>
      <c r="J439" s="30"/>
      <c r="K439" s="30"/>
      <c r="L439" s="30"/>
      <c r="M439" s="12" t="n">
        <v>9</v>
      </c>
      <c r="N439" s="30"/>
      <c r="O439" s="30"/>
      <c r="P439" s="30"/>
      <c r="Q439" s="30"/>
      <c r="R439" s="30"/>
      <c r="S439" s="18" t="n">
        <v>1</v>
      </c>
      <c r="U439" s="18" t="s">
        <v>50</v>
      </c>
      <c r="V439" s="12" t="s">
        <v>378</v>
      </c>
      <c r="W439" s="19" t="s">
        <v>955</v>
      </c>
      <c r="X439" s="30" t="s">
        <v>956</v>
      </c>
    </row>
    <row r="440" customFormat="false" ht="14.15" hidden="false" customHeight="false" outlineLevel="0" collapsed="false">
      <c r="A440" s="12" t="s">
        <v>812</v>
      </c>
      <c r="B440" s="12" t="n">
        <v>83</v>
      </c>
      <c r="C440" s="13" t="n">
        <v>0.0570833333333333</v>
      </c>
      <c r="D440" s="32" t="n">
        <v>0.131759259259259</v>
      </c>
      <c r="E440" s="29" t="str">
        <f aca="false">CONCATENATE("https://otter.ai/s/ZklJW5sBRIGFwmTPAagVUA?t=",VALUE(D440*24*3600),"s")</f>
        <v>https://otter.ai/s/ZklJW5sBRIGFwmTPAagVUA?t=11384s</v>
      </c>
      <c r="F440" s="16" t="s">
        <v>247</v>
      </c>
      <c r="G440" s="21" t="n">
        <v>0.131747685185185</v>
      </c>
      <c r="H440" s="12" t="s">
        <v>187</v>
      </c>
      <c r="I440" s="30"/>
      <c r="J440" s="30"/>
      <c r="K440" s="12" t="s">
        <v>20</v>
      </c>
      <c r="L440" s="30"/>
      <c r="M440" s="30"/>
      <c r="N440" s="30"/>
      <c r="O440" s="30"/>
      <c r="P440" s="30"/>
      <c r="Q440" s="30"/>
      <c r="R440" s="30"/>
      <c r="S440" s="18" t="n">
        <v>1</v>
      </c>
      <c r="U440" s="18" t="s">
        <v>50</v>
      </c>
      <c r="V440" s="18" t="s">
        <v>51</v>
      </c>
      <c r="W440" s="19" t="s">
        <v>957</v>
      </c>
      <c r="X440" s="30" t="s">
        <v>958</v>
      </c>
    </row>
    <row r="441" customFormat="false" ht="14.15" hidden="false" customHeight="false" outlineLevel="0" collapsed="false">
      <c r="A441" s="12" t="s">
        <v>812</v>
      </c>
      <c r="B441" s="12" t="n">
        <v>84</v>
      </c>
      <c r="C441" s="13" t="n">
        <v>0.0581828703703704</v>
      </c>
      <c r="D441" s="32" t="n">
        <v>0.132858796296296</v>
      </c>
      <c r="E441" s="29" t="str">
        <f aca="false">CONCATENATE("https://otter.ai/s/ZklJW5sBRIGFwmTPAagVUA?t=",VALUE(D441*24*3600),"s")</f>
        <v>https://otter.ai/s/ZklJW5sBRIGFwmTPAagVUA?t=11479s</v>
      </c>
      <c r="F441" s="16" t="s">
        <v>249</v>
      </c>
      <c r="G441" s="21" t="n">
        <v>0.132847222222222</v>
      </c>
      <c r="H441" s="12" t="s">
        <v>187</v>
      </c>
      <c r="I441" s="30"/>
      <c r="J441" s="30"/>
      <c r="K441" s="30"/>
      <c r="L441" s="30"/>
      <c r="M441" s="12" t="n">
        <v>8</v>
      </c>
      <c r="N441" s="30"/>
      <c r="O441" s="30"/>
      <c r="P441" s="30"/>
      <c r="Q441" s="30"/>
      <c r="R441" s="30"/>
      <c r="S441" s="18" t="n">
        <v>1</v>
      </c>
      <c r="U441" s="18" t="s">
        <v>50</v>
      </c>
      <c r="V441" s="18" t="s">
        <v>51</v>
      </c>
      <c r="W441" s="19" t="s">
        <v>959</v>
      </c>
      <c r="X441" s="30" t="s">
        <v>960</v>
      </c>
    </row>
    <row r="442" customFormat="false" ht="14.15" hidden="false" customHeight="false" outlineLevel="0" collapsed="false">
      <c r="A442" s="12" t="s">
        <v>812</v>
      </c>
      <c r="B442" s="12" t="n">
        <v>85</v>
      </c>
      <c r="C442" s="13" t="n">
        <v>0.0595486111111111</v>
      </c>
      <c r="D442" s="32" t="n">
        <v>0.134224537037037</v>
      </c>
      <c r="E442" s="29" t="str">
        <f aca="false">CONCATENATE("https://otter.ai/s/ZklJW5sBRIGFwmTPAagVUA?t=",VALUE(D442*24*3600),"s")</f>
        <v>https://otter.ai/s/ZklJW5sBRIGFwmTPAagVUA?t=11597s</v>
      </c>
      <c r="F442" s="16" t="s">
        <v>251</v>
      </c>
      <c r="G442" s="21" t="n">
        <v>0.134224537037037</v>
      </c>
      <c r="H442" s="12" t="s">
        <v>187</v>
      </c>
      <c r="I442" s="30"/>
      <c r="J442" s="30"/>
      <c r="K442" s="30"/>
      <c r="L442" s="30"/>
      <c r="M442" s="30"/>
      <c r="N442" s="30"/>
      <c r="O442" s="30"/>
      <c r="P442" s="30"/>
      <c r="Q442" s="30"/>
      <c r="R442" s="30"/>
      <c r="U442" s="18" t="s">
        <v>50</v>
      </c>
      <c r="V442" s="18" t="s">
        <v>51</v>
      </c>
      <c r="W442" s="19" t="s">
        <v>961</v>
      </c>
      <c r="X442" s="30" t="s">
        <v>962</v>
      </c>
    </row>
    <row r="443" customFormat="false" ht="14.15" hidden="false" customHeight="false" outlineLevel="0" collapsed="false">
      <c r="A443" s="12" t="s">
        <v>812</v>
      </c>
      <c r="B443" s="12" t="n">
        <v>86</v>
      </c>
      <c r="C443" s="13" t="n">
        <v>0.0604050925925926</v>
      </c>
      <c r="D443" s="32" t="n">
        <v>0.135081018518519</v>
      </c>
      <c r="E443" s="29" t="str">
        <f aca="false">CONCATENATE("https://otter.ai/s/ZklJW5sBRIGFwmTPAagVUA?t=",VALUE(D443*24*3600),"s")</f>
        <v>https://otter.ai/s/ZklJW5sBRIGFwmTPAagVUA?t=11671s</v>
      </c>
      <c r="F443" s="16" t="s">
        <v>253</v>
      </c>
      <c r="G443" s="21" t="n">
        <v>0.135069444444444</v>
      </c>
      <c r="H443" s="12" t="s">
        <v>187</v>
      </c>
      <c r="I443" s="30"/>
      <c r="J443" s="30"/>
      <c r="K443" s="30"/>
      <c r="L443" s="30"/>
      <c r="M443" s="30"/>
      <c r="N443" s="30"/>
      <c r="O443" s="30"/>
      <c r="P443" s="30"/>
      <c r="Q443" s="30"/>
      <c r="R443" s="30"/>
      <c r="U443" s="18" t="s">
        <v>50</v>
      </c>
      <c r="V443" s="18" t="s">
        <v>51</v>
      </c>
      <c r="W443" s="19" t="s">
        <v>963</v>
      </c>
      <c r="X443" s="30" t="s">
        <v>963</v>
      </c>
    </row>
    <row r="444" customFormat="false" ht="14.15" hidden="false" customHeight="false" outlineLevel="0" collapsed="false">
      <c r="A444" s="12" t="s">
        <v>812</v>
      </c>
      <c r="B444" s="12" t="n">
        <v>87</v>
      </c>
      <c r="C444" s="13" t="n">
        <v>0.0607291666666667</v>
      </c>
      <c r="D444" s="32" t="n">
        <v>0.135405092592593</v>
      </c>
      <c r="E444" s="29" t="str">
        <f aca="false">CONCATENATE("https://otter.ai/s/ZklJW5sBRIGFwmTPAagVUA?t=",VALUE(D444*24*3600),"s")</f>
        <v>https://otter.ai/s/ZklJW5sBRIGFwmTPAagVUA?t=11699s</v>
      </c>
      <c r="F444" s="16" t="s">
        <v>255</v>
      </c>
      <c r="G444" s="21" t="n">
        <v>0.135405092592593</v>
      </c>
      <c r="H444" s="12" t="s">
        <v>187</v>
      </c>
      <c r="I444" s="30"/>
      <c r="J444" s="30"/>
      <c r="K444" s="30"/>
      <c r="L444" s="30"/>
      <c r="M444" s="12" t="n">
        <v>8</v>
      </c>
      <c r="N444" s="30"/>
      <c r="O444" s="30"/>
      <c r="P444" s="30"/>
      <c r="Q444" s="30"/>
      <c r="R444" s="30"/>
      <c r="S444" s="18" t="n">
        <v>1</v>
      </c>
      <c r="U444" s="18" t="s">
        <v>50</v>
      </c>
      <c r="V444" s="18" t="s">
        <v>51</v>
      </c>
      <c r="W444" s="19" t="s">
        <v>964</v>
      </c>
      <c r="X444" s="30" t="s">
        <v>965</v>
      </c>
    </row>
    <row r="445" customFormat="false" ht="14.15" hidden="false" customHeight="false" outlineLevel="0" collapsed="false">
      <c r="A445" s="12" t="s">
        <v>812</v>
      </c>
      <c r="B445" s="12" t="n">
        <v>88</v>
      </c>
      <c r="C445" s="13" t="n">
        <v>0.0614930555555556</v>
      </c>
      <c r="D445" s="32" t="n">
        <v>0.136168981481481</v>
      </c>
      <c r="E445" s="29" t="str">
        <f aca="false">CONCATENATE("https://otter.ai/s/ZklJW5sBRIGFwmTPAagVUA?t=",VALUE(D445*24*3600),"s")</f>
        <v>https://otter.ai/s/ZklJW5sBRIGFwmTPAagVUA?t=11765s</v>
      </c>
      <c r="F445" s="16" t="s">
        <v>966</v>
      </c>
      <c r="G445" s="21" t="n">
        <v>0.136168981481481</v>
      </c>
      <c r="H445" s="12" t="s">
        <v>187</v>
      </c>
      <c r="I445" s="30"/>
      <c r="J445" s="30"/>
      <c r="K445" s="30"/>
      <c r="L445" s="30"/>
      <c r="M445" s="30"/>
      <c r="N445" s="30"/>
      <c r="O445" s="30"/>
      <c r="P445" s="30"/>
      <c r="Q445" s="30"/>
      <c r="R445" s="30"/>
      <c r="U445" s="18" t="s">
        <v>50</v>
      </c>
      <c r="V445" s="18" t="s">
        <v>51</v>
      </c>
      <c r="W445" s="19" t="s">
        <v>967</v>
      </c>
      <c r="X445" s="30" t="s">
        <v>967</v>
      </c>
    </row>
    <row r="446" customFormat="false" ht="14.15" hidden="false" customHeight="false" outlineLevel="0" collapsed="false">
      <c r="A446" s="12" t="s">
        <v>812</v>
      </c>
      <c r="B446" s="12" t="n">
        <v>89</v>
      </c>
      <c r="C446" s="13" t="n">
        <v>0.0623611111111111</v>
      </c>
      <c r="D446" s="32" t="n">
        <v>0.137037037037037</v>
      </c>
      <c r="E446" s="29" t="str">
        <f aca="false">CONCATENATE("https://otter.ai/s/ZklJW5sBRIGFwmTPAagVUA?t=",VALUE(D446*24*3600),"s")</f>
        <v>https://otter.ai/s/ZklJW5sBRIGFwmTPAagVUA?t=11840s</v>
      </c>
      <c r="F446" s="16" t="s">
        <v>257</v>
      </c>
      <c r="G446" s="21" t="n">
        <v>0.137025462962963</v>
      </c>
      <c r="H446" s="12" t="s">
        <v>187</v>
      </c>
      <c r="I446" s="30"/>
      <c r="J446" s="30"/>
      <c r="K446" s="30"/>
      <c r="L446" s="30"/>
      <c r="M446" s="30"/>
      <c r="N446" s="30"/>
      <c r="O446" s="30"/>
      <c r="P446" s="30"/>
      <c r="Q446" s="12" t="n">
        <v>30305</v>
      </c>
      <c r="R446" s="12" t="s">
        <v>968</v>
      </c>
      <c r="S446" s="18" t="n">
        <v>1</v>
      </c>
      <c r="U446" s="18" t="s">
        <v>50</v>
      </c>
      <c r="V446" s="18" t="s">
        <v>51</v>
      </c>
      <c r="W446" s="19" t="s">
        <v>969</v>
      </c>
      <c r="X446" s="30" t="s">
        <v>969</v>
      </c>
    </row>
    <row r="447" customFormat="false" ht="14.15" hidden="false" customHeight="false" outlineLevel="0" collapsed="false">
      <c r="A447" s="12" t="s">
        <v>812</v>
      </c>
      <c r="B447" s="12" t="n">
        <v>90</v>
      </c>
      <c r="C447" s="13" t="n">
        <v>0.0629745370370371</v>
      </c>
      <c r="D447" s="32" t="n">
        <v>0.137650462962963</v>
      </c>
      <c r="E447" s="29" t="str">
        <f aca="false">CONCATENATE("https://otter.ai/s/ZklJW5sBRIGFwmTPAagVUA?t=",VALUE(D447*24*3600),"s")</f>
        <v>https://otter.ai/s/ZklJW5sBRIGFwmTPAagVUA?t=11893s</v>
      </c>
      <c r="F447" s="16" t="s">
        <v>259</v>
      </c>
      <c r="G447" s="21" t="n">
        <v>0.137650462962963</v>
      </c>
      <c r="H447" s="12" t="s">
        <v>187</v>
      </c>
      <c r="I447" s="30"/>
      <c r="J447" s="30"/>
      <c r="K447" s="30"/>
      <c r="L447" s="30"/>
      <c r="M447" s="30"/>
      <c r="N447" s="30"/>
      <c r="O447" s="30"/>
      <c r="P447" s="30"/>
      <c r="Q447" s="30"/>
      <c r="R447" s="30"/>
      <c r="T447" s="18" t="s">
        <v>102</v>
      </c>
      <c r="U447" s="18" t="s">
        <v>50</v>
      </c>
      <c r="V447" s="18" t="s">
        <v>51</v>
      </c>
      <c r="W447" s="19" t="s">
        <v>970</v>
      </c>
      <c r="X447" s="30" t="s">
        <v>971</v>
      </c>
    </row>
    <row r="448" customFormat="false" ht="14.15" hidden="false" customHeight="false" outlineLevel="0" collapsed="false">
      <c r="A448" s="12" t="s">
        <v>812</v>
      </c>
      <c r="B448" s="12" t="n">
        <v>91</v>
      </c>
      <c r="C448" s="13" t="n">
        <v>0.063287037037037</v>
      </c>
      <c r="D448" s="32" t="n">
        <v>0.137962962962963</v>
      </c>
      <c r="E448" s="29" t="str">
        <f aca="false">CONCATENATE("https://otter.ai/s/ZklJW5sBRIGFwmTPAagVUA?t=",VALUE(D448*24*3600),"s")</f>
        <v>https://otter.ai/s/ZklJW5sBRIGFwmTPAagVUA?t=11920s</v>
      </c>
      <c r="F448" s="16" t="s">
        <v>261</v>
      </c>
      <c r="G448" s="21" t="n">
        <v>0.137962962962963</v>
      </c>
      <c r="H448" s="12" t="s">
        <v>187</v>
      </c>
      <c r="I448" s="30"/>
      <c r="J448" s="30"/>
      <c r="K448" s="30"/>
      <c r="L448" s="30"/>
      <c r="M448" s="30"/>
      <c r="N448" s="30"/>
      <c r="O448" s="30"/>
      <c r="P448" s="30"/>
      <c r="Q448" s="30"/>
      <c r="R448" s="30"/>
      <c r="U448" s="18" t="s">
        <v>50</v>
      </c>
      <c r="V448" s="18" t="s">
        <v>51</v>
      </c>
      <c r="W448" s="19" t="s">
        <v>972</v>
      </c>
      <c r="X448" s="30" t="s">
        <v>973</v>
      </c>
    </row>
    <row r="449" customFormat="false" ht="14.15" hidden="false" customHeight="false" outlineLevel="0" collapsed="false">
      <c r="A449" s="12" t="s">
        <v>812</v>
      </c>
      <c r="B449" s="12" t="n">
        <v>92</v>
      </c>
      <c r="C449" s="13" t="n">
        <v>0.0634143518518519</v>
      </c>
      <c r="D449" s="32" t="n">
        <v>0.138090277777778</v>
      </c>
      <c r="E449" s="29" t="str">
        <f aca="false">CONCATENATE("https://otter.ai/s/ZklJW5sBRIGFwmTPAagVUA?t=",VALUE(D449*24*3600),"s")</f>
        <v>https://otter.ai/s/ZklJW5sBRIGFwmTPAagVUA?t=11931s</v>
      </c>
      <c r="F449" s="16" t="s">
        <v>264</v>
      </c>
      <c r="G449" s="21" t="n">
        <v>0.138090277777778</v>
      </c>
      <c r="H449" s="12" t="s">
        <v>187</v>
      </c>
      <c r="I449" s="30"/>
      <c r="J449" s="30"/>
      <c r="K449" s="30"/>
      <c r="L449" s="30"/>
      <c r="M449" s="30"/>
      <c r="N449" s="30"/>
      <c r="O449" s="30"/>
      <c r="P449" s="30"/>
      <c r="Q449" s="30"/>
      <c r="R449" s="30"/>
      <c r="U449" s="18" t="s">
        <v>50</v>
      </c>
      <c r="V449" s="18" t="s">
        <v>51</v>
      </c>
      <c r="W449" s="18" t="s">
        <v>974</v>
      </c>
      <c r="X449" s="30" t="s">
        <v>975</v>
      </c>
    </row>
    <row r="450" customFormat="false" ht="14.15" hidden="false" customHeight="false" outlineLevel="0" collapsed="false">
      <c r="A450" s="12" t="s">
        <v>812</v>
      </c>
      <c r="B450" s="12" t="n">
        <v>93</v>
      </c>
      <c r="C450" s="13" t="n">
        <v>0.0637731481481482</v>
      </c>
      <c r="D450" s="32" t="n">
        <v>0.138449074074074</v>
      </c>
      <c r="E450" s="29" t="str">
        <f aca="false">CONCATENATE("https://otter.ai/s/ZklJW5sBRIGFwmTPAagVUA?t=",VALUE(D450*24*3600),"s")</f>
        <v>https://otter.ai/s/ZklJW5sBRIGFwmTPAagVUA?t=11962s</v>
      </c>
      <c r="F450" s="16" t="s">
        <v>267</v>
      </c>
      <c r="G450" s="21" t="n">
        <v>0.138449074074074</v>
      </c>
      <c r="H450" s="12" t="s">
        <v>187</v>
      </c>
      <c r="I450" s="30"/>
      <c r="J450" s="30"/>
      <c r="K450" s="30"/>
      <c r="L450" s="30"/>
      <c r="M450" s="12" t="n">
        <v>8</v>
      </c>
      <c r="N450" s="30"/>
      <c r="O450" s="30"/>
      <c r="P450" s="30"/>
      <c r="Q450" s="30"/>
      <c r="R450" s="30"/>
      <c r="S450" s="18" t="n">
        <v>1</v>
      </c>
      <c r="U450" s="18" t="s">
        <v>50</v>
      </c>
      <c r="V450" s="18" t="s">
        <v>51</v>
      </c>
      <c r="W450" s="19" t="s">
        <v>976</v>
      </c>
      <c r="X450" s="30" t="s">
        <v>977</v>
      </c>
    </row>
    <row r="451" customFormat="false" ht="14.15" hidden="false" customHeight="false" outlineLevel="0" collapsed="false">
      <c r="A451" s="12" t="s">
        <v>812</v>
      </c>
      <c r="B451" s="12" t="n">
        <v>94</v>
      </c>
      <c r="C451" s="13" t="n">
        <v>0.0640625</v>
      </c>
      <c r="D451" s="32" t="n">
        <v>0.138738425925926</v>
      </c>
      <c r="E451" s="29" t="str">
        <f aca="false">CONCATENATE("https://otter.ai/s/ZklJW5sBRIGFwmTPAagVUA?t=",VALUE(D451*24*3600),"s")</f>
        <v>https://otter.ai/s/ZklJW5sBRIGFwmTPAagVUA?t=11987s</v>
      </c>
      <c r="F451" s="16" t="s">
        <v>269</v>
      </c>
      <c r="G451" s="21" t="n">
        <v>0.138726851851852</v>
      </c>
      <c r="H451" s="12" t="s">
        <v>187</v>
      </c>
      <c r="I451" s="30"/>
      <c r="J451" s="30"/>
      <c r="K451" s="30"/>
      <c r="L451" s="30"/>
      <c r="M451" s="30"/>
      <c r="N451" s="30"/>
      <c r="O451" s="30"/>
      <c r="P451" s="30"/>
      <c r="Q451" s="12" t="n">
        <v>30305</v>
      </c>
      <c r="R451" s="12" t="s">
        <v>978</v>
      </c>
      <c r="S451" s="18" t="n">
        <v>1</v>
      </c>
      <c r="U451" s="18" t="s">
        <v>50</v>
      </c>
      <c r="V451" s="18" t="s">
        <v>51</v>
      </c>
      <c r="W451" s="19" t="s">
        <v>979</v>
      </c>
      <c r="X451" s="30" t="s">
        <v>980</v>
      </c>
    </row>
    <row r="452" customFormat="false" ht="14.15" hidden="false" customHeight="false" outlineLevel="0" collapsed="false">
      <c r="A452" s="12" t="s">
        <v>812</v>
      </c>
      <c r="B452" s="12" t="n">
        <v>95</v>
      </c>
      <c r="C452" s="13" t="n">
        <v>0.0647800925925926</v>
      </c>
      <c r="D452" s="32" t="n">
        <v>0.139456018518519</v>
      </c>
      <c r="E452" s="29" t="str">
        <f aca="false">CONCATENATE("https://otter.ai/s/ZklJW5sBRIGFwmTPAagVUA?t=",VALUE(D452*24*3600),"s")</f>
        <v>https://otter.ai/s/ZklJW5sBRIGFwmTPAagVUA?t=12049s</v>
      </c>
      <c r="F452" s="16" t="s">
        <v>271</v>
      </c>
      <c r="G452" s="21" t="n">
        <v>0.139456018518519</v>
      </c>
      <c r="H452" s="12" t="s">
        <v>187</v>
      </c>
      <c r="I452" s="30"/>
      <c r="J452" s="30"/>
      <c r="K452" s="30"/>
      <c r="L452" s="30"/>
      <c r="M452" s="30"/>
      <c r="N452" s="30"/>
      <c r="O452" s="30"/>
      <c r="P452" s="30"/>
      <c r="Q452" s="30"/>
      <c r="R452" s="30"/>
      <c r="U452" s="18" t="s">
        <v>50</v>
      </c>
      <c r="V452" s="18" t="s">
        <v>51</v>
      </c>
      <c r="W452" s="19" t="s">
        <v>981</v>
      </c>
      <c r="X452" s="30" t="s">
        <v>981</v>
      </c>
    </row>
    <row r="453" customFormat="false" ht="14.15" hidden="false" customHeight="false" outlineLevel="0" collapsed="false">
      <c r="A453" s="12" t="s">
        <v>812</v>
      </c>
      <c r="B453" s="12" t="n">
        <v>96</v>
      </c>
      <c r="C453" s="13" t="n">
        <v>0.0655208333333333</v>
      </c>
      <c r="D453" s="32" t="n">
        <v>0.140196759259259</v>
      </c>
      <c r="E453" s="29" t="str">
        <f aca="false">CONCATENATE("https://otter.ai/s/ZklJW5sBRIGFwmTPAagVUA?t=",VALUE(D453*24*3600),"s")</f>
        <v>https://otter.ai/s/ZklJW5sBRIGFwmTPAagVUA?t=12113s</v>
      </c>
      <c r="F453" s="16" t="s">
        <v>274</v>
      </c>
      <c r="G453" s="21" t="n">
        <v>0.140219907407407</v>
      </c>
      <c r="H453" s="12" t="s">
        <v>187</v>
      </c>
      <c r="I453" s="30"/>
      <c r="K453" s="30"/>
      <c r="L453" s="30"/>
      <c r="M453" s="30"/>
      <c r="N453" s="30"/>
      <c r="O453" s="30"/>
      <c r="P453" s="30"/>
      <c r="Q453" s="30"/>
      <c r="R453" s="30"/>
      <c r="U453" s="18" t="s">
        <v>50</v>
      </c>
      <c r="V453" s="18" t="s">
        <v>51</v>
      </c>
      <c r="W453" s="19" t="s">
        <v>982</v>
      </c>
      <c r="X453" s="30" t="s">
        <v>982</v>
      </c>
    </row>
    <row r="454" customFormat="false" ht="14.15" hidden="false" customHeight="false" outlineLevel="0" collapsed="false">
      <c r="A454" s="12" t="s">
        <v>812</v>
      </c>
      <c r="B454" s="12" t="n">
        <v>97</v>
      </c>
      <c r="C454" s="13" t="n">
        <v>0.0661111111111111</v>
      </c>
      <c r="D454" s="32" t="n">
        <v>0.140787037037037</v>
      </c>
      <c r="E454" s="29" t="str">
        <f aca="false">CONCATENATE("https://otter.ai/s/ZklJW5sBRIGFwmTPAagVUA?t=",VALUE(D454*24*3600),"s")</f>
        <v>https://otter.ai/s/ZklJW5sBRIGFwmTPAagVUA?t=12164s</v>
      </c>
      <c r="F454" s="16" t="s">
        <v>276</v>
      </c>
      <c r="G454" s="21" t="n">
        <v>0.140775462962963</v>
      </c>
      <c r="H454" s="12" t="s">
        <v>187</v>
      </c>
      <c r="I454" s="30"/>
      <c r="J454" s="12" t="s">
        <v>120</v>
      </c>
      <c r="K454" s="30"/>
      <c r="L454" s="30"/>
      <c r="M454" s="30"/>
      <c r="N454" s="30"/>
      <c r="O454" s="30"/>
      <c r="P454" s="30"/>
      <c r="Q454" s="30"/>
      <c r="R454" s="30"/>
      <c r="U454" s="18" t="s">
        <v>50</v>
      </c>
      <c r="V454" s="12" t="s">
        <v>31</v>
      </c>
      <c r="W454" s="19" t="s">
        <v>983</v>
      </c>
      <c r="X454" s="30" t="s">
        <v>983</v>
      </c>
    </row>
    <row r="455" customFormat="false" ht="14.15" hidden="false" customHeight="false" outlineLevel="0" collapsed="false">
      <c r="A455" s="12" t="s">
        <v>812</v>
      </c>
      <c r="B455" s="12" t="n">
        <v>98</v>
      </c>
      <c r="C455" s="13" t="n">
        <v>0.066875</v>
      </c>
      <c r="D455" s="32" t="n">
        <v>0.141550925925926</v>
      </c>
      <c r="E455" s="29" t="str">
        <f aca="false">CONCATENATE("https://otter.ai/s/ZklJW5sBRIGFwmTPAagVUA?t=",VALUE(D455*24*3600),"s")</f>
        <v>https://otter.ai/s/ZklJW5sBRIGFwmTPAagVUA?t=12230s</v>
      </c>
      <c r="F455" s="16" t="s">
        <v>278</v>
      </c>
      <c r="G455" s="21" t="n">
        <v>0.141550925925926</v>
      </c>
      <c r="H455" s="12" t="s">
        <v>187</v>
      </c>
      <c r="I455" s="30"/>
      <c r="J455" s="30"/>
      <c r="K455" s="30"/>
      <c r="L455" s="30"/>
      <c r="M455" s="12" t="n">
        <v>7</v>
      </c>
      <c r="N455" s="30"/>
      <c r="O455" s="30"/>
      <c r="P455" s="30"/>
      <c r="Q455" s="30"/>
      <c r="R455" s="30"/>
      <c r="U455" s="18" t="s">
        <v>50</v>
      </c>
      <c r="V455" s="18" t="s">
        <v>51</v>
      </c>
      <c r="W455" s="19" t="s">
        <v>984</v>
      </c>
      <c r="X455" s="30" t="s">
        <v>984</v>
      </c>
    </row>
    <row r="456" customFormat="false" ht="14.15" hidden="false" customHeight="false" outlineLevel="0" collapsed="false">
      <c r="A456" s="12" t="s">
        <v>812</v>
      </c>
      <c r="B456" s="12" t="n">
        <v>99</v>
      </c>
      <c r="C456" s="13" t="n">
        <v>0.0675231481481482</v>
      </c>
      <c r="D456" s="32" t="n">
        <v>0.142199074074074</v>
      </c>
      <c r="E456" s="29" t="str">
        <f aca="false">CONCATENATE("https://otter.ai/s/ZklJW5sBRIGFwmTPAagVUA?t=",VALUE(D456*24*3600),"s")</f>
        <v>https://otter.ai/s/ZklJW5sBRIGFwmTPAagVUA?t=12286s</v>
      </c>
      <c r="F456" s="16" t="s">
        <v>280</v>
      </c>
      <c r="G456" s="21" t="n">
        <v>0.1421875</v>
      </c>
      <c r="H456" s="12" t="s">
        <v>187</v>
      </c>
      <c r="I456" s="30"/>
      <c r="J456" s="30"/>
      <c r="K456" s="30"/>
      <c r="L456" s="30"/>
      <c r="M456" s="12" t="n">
        <v>8</v>
      </c>
      <c r="N456" s="30"/>
      <c r="O456" s="30"/>
      <c r="P456" s="30"/>
      <c r="Q456" s="30"/>
      <c r="R456" s="30"/>
      <c r="U456" s="18" t="s">
        <v>50</v>
      </c>
      <c r="V456" s="18" t="s">
        <v>51</v>
      </c>
      <c r="W456" s="19" t="s">
        <v>985</v>
      </c>
      <c r="X456" s="30" t="s">
        <v>986</v>
      </c>
    </row>
    <row r="457" customFormat="false" ht="14.15" hidden="false" customHeight="false" outlineLevel="0" collapsed="false">
      <c r="A457" s="12" t="s">
        <v>812</v>
      </c>
      <c r="B457" s="12" t="n">
        <v>100</v>
      </c>
      <c r="C457" s="13" t="n">
        <v>0.0680671296296296</v>
      </c>
      <c r="D457" s="32" t="n">
        <v>0.142743055555556</v>
      </c>
      <c r="E457" s="29" t="str">
        <f aca="false">CONCATENATE("https://otter.ai/s/ZklJW5sBRIGFwmTPAagVUA?t=",VALUE(D457*24*3600),"s")</f>
        <v>https://otter.ai/s/ZklJW5sBRIGFwmTPAagVUA?t=12333s</v>
      </c>
      <c r="F457" s="16" t="s">
        <v>282</v>
      </c>
      <c r="G457" s="21" t="n">
        <v>0.142743055555556</v>
      </c>
      <c r="H457" s="12" t="s">
        <v>187</v>
      </c>
      <c r="I457" s="30"/>
      <c r="J457" s="30"/>
      <c r="K457" s="30"/>
      <c r="L457" s="30"/>
      <c r="M457" s="12" t="n">
        <v>8</v>
      </c>
      <c r="N457" s="30"/>
      <c r="O457" s="30"/>
      <c r="P457" s="30"/>
      <c r="Q457" s="30"/>
      <c r="R457" s="30"/>
      <c r="U457" s="18" t="s">
        <v>50</v>
      </c>
      <c r="V457" s="18" t="s">
        <v>51</v>
      </c>
      <c r="W457" s="19" t="s">
        <v>987</v>
      </c>
      <c r="X457" s="30" t="s">
        <v>987</v>
      </c>
    </row>
    <row r="458" customFormat="false" ht="14.15" hidden="false" customHeight="false" outlineLevel="0" collapsed="false">
      <c r="A458" s="12" t="s">
        <v>988</v>
      </c>
      <c r="B458" s="12" t="n">
        <v>1</v>
      </c>
      <c r="C458" s="13" t="n">
        <v>0</v>
      </c>
      <c r="D458" s="13" t="n">
        <v>0.142847222222222</v>
      </c>
      <c r="E458" s="29" t="str">
        <f aca="false">CONCATENATE("https://otter.ai/s/ZklJW5sBRIGFwmTPAagVUA?t=",VALUE(D458*24*3600),"s")</f>
        <v>https://otter.ai/s/ZklJW5sBRIGFwmTPAagVUA?t=12342s</v>
      </c>
      <c r="F458" s="16" t="s">
        <v>27</v>
      </c>
      <c r="G458" s="21" t="n">
        <v>0.142847222222222</v>
      </c>
      <c r="H458" s="12" t="s">
        <v>187</v>
      </c>
      <c r="I458" s="30"/>
      <c r="J458" s="30"/>
      <c r="K458" s="30"/>
      <c r="L458" s="30"/>
      <c r="M458" s="30"/>
      <c r="N458" s="30"/>
      <c r="O458" s="30"/>
      <c r="P458" s="30"/>
      <c r="Q458" s="30"/>
      <c r="R458" s="30"/>
      <c r="U458" s="18" t="s">
        <v>50</v>
      </c>
      <c r="V458" s="18" t="s">
        <v>51</v>
      </c>
      <c r="W458" s="19" t="s">
        <v>989</v>
      </c>
      <c r="X458" s="30" t="s">
        <v>990</v>
      </c>
    </row>
    <row r="459" customFormat="false" ht="14.15" hidden="false" customHeight="false" outlineLevel="0" collapsed="false">
      <c r="A459" s="12" t="s">
        <v>988</v>
      </c>
      <c r="B459" s="12" t="n">
        <v>2</v>
      </c>
      <c r="C459" s="13" t="n">
        <v>0.000474537037037037</v>
      </c>
      <c r="D459" s="13" t="n">
        <v>0.143321759259259</v>
      </c>
      <c r="E459" s="29" t="str">
        <f aca="false">CONCATENATE("https://otter.ai/s/ZklJW5sBRIGFwmTPAagVUA?t=",VALUE(D459*24*3600),"s")</f>
        <v>https://otter.ai/s/ZklJW5sBRIGFwmTPAagVUA?t=12383s</v>
      </c>
      <c r="F459" s="16" t="s">
        <v>33</v>
      </c>
      <c r="G459" s="21" t="n">
        <v>0.143333333333333</v>
      </c>
      <c r="H459" s="12" t="s">
        <v>187</v>
      </c>
      <c r="I459" s="30"/>
      <c r="J459" s="30"/>
      <c r="K459" s="12" t="s">
        <v>20</v>
      </c>
      <c r="L459" s="30"/>
      <c r="M459" s="30"/>
      <c r="N459" s="30"/>
      <c r="O459" s="30"/>
      <c r="P459" s="30"/>
      <c r="Q459" s="30"/>
      <c r="R459" s="30"/>
      <c r="U459" s="18" t="s">
        <v>50</v>
      </c>
      <c r="V459" s="18" t="s">
        <v>51</v>
      </c>
      <c r="W459" s="19" t="s">
        <v>991</v>
      </c>
      <c r="X459" s="30" t="s">
        <v>992</v>
      </c>
    </row>
    <row r="460" customFormat="false" ht="14.15" hidden="false" customHeight="false" outlineLevel="0" collapsed="false">
      <c r="A460" s="12" t="s">
        <v>988</v>
      </c>
      <c r="B460" s="12" t="n">
        <v>3</v>
      </c>
      <c r="C460" s="13" t="n">
        <v>0.000844907407407407</v>
      </c>
      <c r="D460" s="13" t="n">
        <v>0.14369212962963</v>
      </c>
      <c r="E460" s="29" t="str">
        <f aca="false">CONCATENATE("https://otter.ai/s/ZklJW5sBRIGFwmTPAagVUA?t=",VALUE(D460*24*3600),"s")</f>
        <v>https://otter.ai/s/ZklJW5sBRIGFwmTPAagVUA?t=12415s</v>
      </c>
      <c r="F460" s="16" t="s">
        <v>599</v>
      </c>
      <c r="G460" s="21" t="n">
        <v>0.143703703703704</v>
      </c>
      <c r="H460" s="12" t="s">
        <v>187</v>
      </c>
      <c r="I460" s="30"/>
      <c r="J460" s="30"/>
      <c r="K460" s="30"/>
      <c r="L460" s="30"/>
      <c r="M460" s="30"/>
      <c r="N460" s="30"/>
      <c r="O460" s="30"/>
      <c r="P460" s="30"/>
      <c r="Q460" s="30"/>
      <c r="R460" s="30"/>
      <c r="U460" s="18" t="s">
        <v>50</v>
      </c>
      <c r="V460" s="18" t="s">
        <v>51</v>
      </c>
      <c r="W460" s="19" t="s">
        <v>993</v>
      </c>
      <c r="X460" s="30" t="s">
        <v>993</v>
      </c>
    </row>
    <row r="461" customFormat="false" ht="14.15" hidden="false" customHeight="false" outlineLevel="0" collapsed="false">
      <c r="A461" s="12" t="s">
        <v>988</v>
      </c>
      <c r="B461" s="12" t="n">
        <v>4</v>
      </c>
      <c r="C461" s="13" t="n">
        <v>0.00100694444444444</v>
      </c>
      <c r="D461" s="13" t="n">
        <v>0.143854166666667</v>
      </c>
      <c r="E461" s="29" t="str">
        <f aca="false">CONCATENATE("https://otter.ai/s/ZklJW5sBRIGFwmTPAagVUA?t=",VALUE(D461*24*3600),"s")</f>
        <v>https://otter.ai/s/ZklJW5sBRIGFwmTPAagVUA?t=12429s</v>
      </c>
      <c r="F461" s="16" t="s">
        <v>603</v>
      </c>
      <c r="G461" s="21" t="n">
        <v>0.143842592592593</v>
      </c>
      <c r="H461" s="12" t="s">
        <v>187</v>
      </c>
      <c r="I461" s="30"/>
      <c r="J461" s="30"/>
      <c r="K461" s="30"/>
      <c r="L461" s="30"/>
      <c r="M461" s="12" t="n">
        <v>12</v>
      </c>
      <c r="N461" s="30"/>
      <c r="O461" s="30"/>
      <c r="P461" s="12" t="s">
        <v>994</v>
      </c>
      <c r="Q461" s="30"/>
      <c r="R461" s="30"/>
      <c r="U461" s="18" t="s">
        <v>50</v>
      </c>
      <c r="V461" s="18" t="s">
        <v>51</v>
      </c>
      <c r="W461" s="19" t="s">
        <v>995</v>
      </c>
      <c r="X461" s="30" t="s">
        <v>995</v>
      </c>
    </row>
    <row r="462" customFormat="false" ht="14.15" hidden="false" customHeight="false" outlineLevel="0" collapsed="false">
      <c r="A462" s="12" t="s">
        <v>988</v>
      </c>
      <c r="B462" s="12" t="n">
        <v>5</v>
      </c>
      <c r="C462" s="13" t="n">
        <v>0.00171296296296296</v>
      </c>
      <c r="D462" s="13" t="n">
        <v>0.144560185185185</v>
      </c>
      <c r="E462" s="29" t="str">
        <f aca="false">CONCATENATE("https://otter.ai/s/ZklJW5sBRIGFwmTPAagVUA?t=",VALUE(D462*24*3600),"s")</f>
        <v>https://otter.ai/s/ZklJW5sBRIGFwmTPAagVUA?t=12490s</v>
      </c>
      <c r="F462" s="16" t="s">
        <v>606</v>
      </c>
      <c r="G462" s="21" t="n">
        <v>0.144571759259259</v>
      </c>
      <c r="H462" s="12" t="s">
        <v>187</v>
      </c>
      <c r="I462" s="30"/>
      <c r="J462" s="30"/>
      <c r="K462" s="30"/>
      <c r="L462" s="30"/>
      <c r="M462" s="30"/>
      <c r="N462" s="30"/>
      <c r="O462" s="30"/>
      <c r="P462" s="30"/>
      <c r="Q462" s="30"/>
      <c r="R462" s="30"/>
      <c r="U462" s="18" t="s">
        <v>50</v>
      </c>
      <c r="V462" s="18" t="s">
        <v>51</v>
      </c>
      <c r="W462" s="19" t="s">
        <v>996</v>
      </c>
      <c r="X462" s="30" t="s">
        <v>997</v>
      </c>
    </row>
    <row r="463" customFormat="false" ht="14.15" hidden="false" customHeight="false" outlineLevel="0" collapsed="false">
      <c r="A463" s="12" t="s">
        <v>988</v>
      </c>
      <c r="B463" s="12" t="n">
        <v>6</v>
      </c>
      <c r="C463" s="13" t="n">
        <v>0.00309027777777778</v>
      </c>
      <c r="D463" s="13" t="n">
        <v>0.1459375</v>
      </c>
      <c r="E463" s="29" t="str">
        <f aca="false">CONCATENATE("https://otter.ai/s/ZklJW5sBRIGFwmTPAagVUA?t=",VALUE(D463*24*3600),"s")</f>
        <v>https://otter.ai/s/ZklJW5sBRIGFwmTPAagVUA?t=12609s</v>
      </c>
      <c r="F463" s="16" t="s">
        <v>37</v>
      </c>
      <c r="G463" s="21" t="n">
        <v>0.1459375</v>
      </c>
      <c r="H463" s="12" t="s">
        <v>187</v>
      </c>
      <c r="I463" s="30"/>
      <c r="J463" s="30"/>
      <c r="K463" s="30"/>
      <c r="L463" s="30"/>
      <c r="M463" s="30"/>
      <c r="N463" s="30"/>
      <c r="O463" s="30"/>
      <c r="P463" s="30"/>
      <c r="Q463" s="30"/>
      <c r="R463" s="30"/>
      <c r="U463" s="18" t="s">
        <v>50</v>
      </c>
      <c r="V463" s="12" t="s">
        <v>378</v>
      </c>
      <c r="W463" s="18" t="s">
        <v>998</v>
      </c>
      <c r="X463" s="30" t="s">
        <v>999</v>
      </c>
    </row>
    <row r="464" customFormat="false" ht="14.15" hidden="false" customHeight="false" outlineLevel="0" collapsed="false">
      <c r="A464" s="12" t="s">
        <v>988</v>
      </c>
      <c r="B464" s="12" t="n">
        <v>7</v>
      </c>
      <c r="C464" s="13" t="n">
        <v>0.00329861111111111</v>
      </c>
      <c r="D464" s="13" t="n">
        <v>0.146145833333333</v>
      </c>
      <c r="E464" s="29" t="str">
        <f aca="false">CONCATENATE("https://otter.ai/s/ZklJW5sBRIGFwmTPAagVUA?t=",VALUE(D464*24*3600),"s")</f>
        <v>https://otter.ai/s/ZklJW5sBRIGFwmTPAagVUA?t=12627s</v>
      </c>
      <c r="F464" s="16" t="s">
        <v>612</v>
      </c>
      <c r="G464" s="21" t="n">
        <v>0.146157407407407</v>
      </c>
      <c r="H464" s="12" t="s">
        <v>187</v>
      </c>
      <c r="I464" s="30"/>
      <c r="J464" s="30"/>
      <c r="K464" s="30"/>
      <c r="L464" s="30"/>
      <c r="M464" s="30"/>
      <c r="N464" s="30"/>
      <c r="O464" s="30"/>
      <c r="P464" s="30"/>
      <c r="Q464" s="30"/>
      <c r="R464" s="30"/>
      <c r="U464" s="18" t="s">
        <v>50</v>
      </c>
      <c r="V464" s="12" t="s">
        <v>378</v>
      </c>
      <c r="W464" s="19" t="s">
        <v>1000</v>
      </c>
      <c r="X464" s="30" t="s">
        <v>1001</v>
      </c>
    </row>
    <row r="465" customFormat="false" ht="14.15" hidden="false" customHeight="false" outlineLevel="0" collapsed="false">
      <c r="A465" s="12" t="s">
        <v>988</v>
      </c>
      <c r="B465" s="12" t="n">
        <v>8</v>
      </c>
      <c r="C465" s="13" t="n">
        <v>0.00355324074074074</v>
      </c>
      <c r="D465" s="13" t="n">
        <v>0.146400462962963</v>
      </c>
      <c r="E465" s="29" t="str">
        <f aca="false">CONCATENATE("https://otter.ai/s/ZklJW5sBRIGFwmTPAagVUA?t=",VALUE(D465*24*3600),"s")</f>
        <v>https://otter.ai/s/ZklJW5sBRIGFwmTPAagVUA?t=12649s</v>
      </c>
      <c r="F465" s="16" t="s">
        <v>42</v>
      </c>
      <c r="G465" s="21" t="n">
        <v>0.146400462962963</v>
      </c>
      <c r="H465" s="12" t="s">
        <v>187</v>
      </c>
      <c r="I465" s="30"/>
      <c r="J465" s="30"/>
      <c r="K465" s="30"/>
      <c r="L465" s="30"/>
      <c r="M465" s="30"/>
      <c r="N465" s="30"/>
      <c r="O465" s="30"/>
      <c r="P465" s="30"/>
      <c r="Q465" s="12" t="n">
        <v>30319</v>
      </c>
      <c r="R465" s="12" t="s">
        <v>1002</v>
      </c>
      <c r="U465" s="18" t="s">
        <v>50</v>
      </c>
      <c r="V465" s="18" t="s">
        <v>51</v>
      </c>
      <c r="W465" s="19" t="s">
        <v>1003</v>
      </c>
      <c r="X465" s="30" t="s">
        <v>1003</v>
      </c>
    </row>
    <row r="466" customFormat="false" ht="14.15" hidden="false" customHeight="false" outlineLevel="0" collapsed="false">
      <c r="A466" s="12" t="s">
        <v>988</v>
      </c>
      <c r="B466" s="12" t="n">
        <v>9</v>
      </c>
      <c r="C466" s="13" t="n">
        <v>0.00390046296296296</v>
      </c>
      <c r="D466" s="13" t="n">
        <v>0.146747685185185</v>
      </c>
      <c r="E466" s="29" t="str">
        <f aca="false">CONCATENATE("https://otter.ai/s/ZklJW5sBRIGFwmTPAagVUA?t=",VALUE(D466*24*3600),"s")</f>
        <v>https://otter.ai/s/ZklJW5sBRIGFwmTPAagVUA?t=12679s</v>
      </c>
      <c r="F466" s="16" t="s">
        <v>46</v>
      </c>
      <c r="G466" s="21" t="n">
        <v>0.146759259259259</v>
      </c>
      <c r="H466" s="12" t="s">
        <v>187</v>
      </c>
      <c r="I466" s="30"/>
      <c r="J466" s="30"/>
      <c r="K466" s="30"/>
      <c r="L466" s="30"/>
      <c r="M466" s="30"/>
      <c r="N466" s="30"/>
      <c r="O466" s="30"/>
      <c r="P466" s="30"/>
      <c r="Q466" s="30"/>
      <c r="R466" s="30"/>
      <c r="U466" s="18" t="s">
        <v>50</v>
      </c>
      <c r="V466" s="12" t="s">
        <v>378</v>
      </c>
      <c r="W466" s="18" t="s">
        <v>1004</v>
      </c>
      <c r="X466" s="30" t="s">
        <v>1005</v>
      </c>
    </row>
    <row r="467" customFormat="false" ht="14.15" hidden="false" customHeight="false" outlineLevel="0" collapsed="false">
      <c r="A467" s="12" t="s">
        <v>988</v>
      </c>
      <c r="B467" s="12" t="n">
        <v>10</v>
      </c>
      <c r="C467" s="13" t="n">
        <v>0.00427083333333333</v>
      </c>
      <c r="D467" s="13" t="n">
        <v>0.147118055555556</v>
      </c>
      <c r="E467" s="29" t="str">
        <f aca="false">CONCATENATE("https://otter.ai/s/ZklJW5sBRIGFwmTPAagVUA?t=",VALUE(D467*24*3600),"s")</f>
        <v>https://otter.ai/s/ZklJW5sBRIGFwmTPAagVUA?t=12711s</v>
      </c>
      <c r="F467" s="16" t="s">
        <v>48</v>
      </c>
      <c r="G467" s="21" t="n">
        <v>0.147118055555556</v>
      </c>
      <c r="H467" s="12" t="s">
        <v>187</v>
      </c>
      <c r="I467" s="30"/>
      <c r="J467" s="30"/>
      <c r="K467" s="30"/>
      <c r="L467" s="12" t="s">
        <v>142</v>
      </c>
      <c r="M467" s="30"/>
      <c r="N467" s="30"/>
      <c r="O467" s="30"/>
      <c r="P467" s="30"/>
      <c r="Q467" s="30"/>
      <c r="R467" s="30"/>
      <c r="U467" s="18" t="s">
        <v>50</v>
      </c>
      <c r="V467" s="18" t="s">
        <v>51</v>
      </c>
      <c r="W467" s="19" t="s">
        <v>1006</v>
      </c>
      <c r="X467" s="30" t="s">
        <v>1007</v>
      </c>
    </row>
    <row r="468" customFormat="false" ht="14.15" hidden="false" customHeight="false" outlineLevel="0" collapsed="false">
      <c r="A468" s="12" t="s">
        <v>988</v>
      </c>
      <c r="B468" s="12" t="n">
        <v>11</v>
      </c>
      <c r="C468" s="13" t="n">
        <v>0.00483796296296296</v>
      </c>
      <c r="D468" s="13" t="n">
        <v>0.147685185185185</v>
      </c>
      <c r="E468" s="29" t="str">
        <f aca="false">CONCATENATE("https://otter.ai/s/ZklJW5sBRIGFwmTPAagVUA?t=",VALUE(D468*24*3600),"s")</f>
        <v>https://otter.ai/s/ZklJW5sBRIGFwmTPAagVUA?t=12760s</v>
      </c>
      <c r="F468" s="16" t="s">
        <v>53</v>
      </c>
      <c r="G468" s="21" t="n">
        <v>0.147685185185185</v>
      </c>
      <c r="H468" s="12" t="s">
        <v>187</v>
      </c>
      <c r="I468" s="30"/>
      <c r="J468" s="30"/>
      <c r="K468" s="30"/>
      <c r="L468" s="30"/>
      <c r="M468" s="30"/>
      <c r="N468" s="30"/>
      <c r="O468" s="30"/>
      <c r="P468" s="30"/>
      <c r="Q468" s="30"/>
      <c r="R468" s="30"/>
      <c r="U468" s="18" t="s">
        <v>50</v>
      </c>
      <c r="V468" s="12" t="s">
        <v>378</v>
      </c>
      <c r="W468" s="19" t="s">
        <v>1008</v>
      </c>
      <c r="X468" s="30" t="s">
        <v>1009</v>
      </c>
    </row>
    <row r="469" customFormat="false" ht="14.15" hidden="false" customHeight="false" outlineLevel="0" collapsed="false">
      <c r="A469" s="12" t="s">
        <v>988</v>
      </c>
      <c r="B469" s="12" t="n">
        <v>12</v>
      </c>
      <c r="C469" s="13" t="n">
        <v>0.00512731481481482</v>
      </c>
      <c r="D469" s="13" t="n">
        <v>0.147974537037037</v>
      </c>
      <c r="E469" s="29" t="str">
        <f aca="false">CONCATENATE("https://otter.ai/s/ZklJW5sBRIGFwmTPAagVUA?t=",VALUE(D469*24*3600),"s")</f>
        <v>https://otter.ai/s/ZklJW5sBRIGFwmTPAagVUA?t=12785s</v>
      </c>
      <c r="F469" s="16" t="s">
        <v>55</v>
      </c>
      <c r="G469" s="21" t="n">
        <v>0.147974537037037</v>
      </c>
      <c r="H469" s="12" t="s">
        <v>187</v>
      </c>
      <c r="I469" s="30"/>
      <c r="J469" s="30"/>
      <c r="K469" s="30"/>
      <c r="L469" s="30"/>
      <c r="M469" s="30"/>
      <c r="N469" s="30"/>
      <c r="O469" s="30"/>
      <c r="P469" s="30"/>
      <c r="Q469" s="30"/>
      <c r="R469" s="30"/>
      <c r="U469" s="18" t="s">
        <v>50</v>
      </c>
      <c r="V469" s="12" t="s">
        <v>378</v>
      </c>
      <c r="W469" s="19" t="s">
        <v>1010</v>
      </c>
      <c r="X469" s="30" t="s">
        <v>1010</v>
      </c>
    </row>
    <row r="470" customFormat="false" ht="14.15" hidden="false" customHeight="false" outlineLevel="0" collapsed="false">
      <c r="A470" s="12" t="s">
        <v>988</v>
      </c>
      <c r="B470" s="12" t="n">
        <v>13</v>
      </c>
      <c r="C470" s="13" t="n">
        <v>0.00547453703703704</v>
      </c>
      <c r="D470" s="13" t="n">
        <v>0.148321759259259</v>
      </c>
      <c r="E470" s="29" t="str">
        <f aca="false">CONCATENATE("https://otter.ai/s/ZklJW5sBRIGFwmTPAagVUA?t=",VALUE(D470*24*3600),"s")</f>
        <v>https://otter.ai/s/ZklJW5sBRIGFwmTPAagVUA?t=12815s</v>
      </c>
      <c r="F470" s="16" t="s">
        <v>58</v>
      </c>
      <c r="G470" s="21" t="n">
        <v>0.148321759259259</v>
      </c>
      <c r="H470" s="12" t="s">
        <v>187</v>
      </c>
      <c r="I470" s="30"/>
      <c r="J470" s="30"/>
      <c r="K470" s="30"/>
      <c r="L470" s="12" t="s">
        <v>912</v>
      </c>
      <c r="M470" s="30"/>
      <c r="N470" s="30"/>
      <c r="O470" s="30"/>
      <c r="P470" s="30"/>
      <c r="Q470" s="30"/>
      <c r="R470" s="30"/>
      <c r="U470" s="18" t="s">
        <v>50</v>
      </c>
      <c r="V470" s="18" t="s">
        <v>51</v>
      </c>
      <c r="W470" s="19" t="s">
        <v>1011</v>
      </c>
      <c r="X470" s="30" t="s">
        <v>1012</v>
      </c>
    </row>
    <row r="471" customFormat="false" ht="14.15" hidden="false" customHeight="false" outlineLevel="0" collapsed="false">
      <c r="A471" s="12" t="s">
        <v>988</v>
      </c>
      <c r="B471" s="12" t="n">
        <v>14</v>
      </c>
      <c r="C471" s="13" t="n">
        <v>0.00626157407407407</v>
      </c>
      <c r="D471" s="13" t="n">
        <v>0.149108796296296</v>
      </c>
      <c r="E471" s="29" t="str">
        <f aca="false">CONCATENATE("https://otter.ai/s/ZklJW5sBRIGFwmTPAagVUA?t=",VALUE(D471*24*3600),"s")</f>
        <v>https://otter.ai/s/ZklJW5sBRIGFwmTPAagVUA?t=12883s</v>
      </c>
      <c r="F471" s="16" t="s">
        <v>61</v>
      </c>
      <c r="G471" s="21" t="n">
        <v>0.149108796296296</v>
      </c>
      <c r="H471" s="12" t="s">
        <v>187</v>
      </c>
      <c r="I471" s="30"/>
      <c r="J471" s="30"/>
      <c r="K471" s="30"/>
      <c r="L471" s="30"/>
      <c r="M471" s="30"/>
      <c r="N471" s="30"/>
      <c r="O471" s="30"/>
      <c r="P471" s="30"/>
      <c r="Q471" s="30"/>
      <c r="R471" s="30"/>
      <c r="U471" s="18" t="s">
        <v>50</v>
      </c>
      <c r="V471" s="12" t="s">
        <v>378</v>
      </c>
      <c r="W471" s="19" t="s">
        <v>1013</v>
      </c>
      <c r="X471" s="30" t="s">
        <v>1014</v>
      </c>
    </row>
    <row r="472" customFormat="false" ht="14.15" hidden="false" customHeight="false" outlineLevel="0" collapsed="false">
      <c r="A472" s="12" t="s">
        <v>988</v>
      </c>
      <c r="B472" s="12" t="n">
        <v>15</v>
      </c>
      <c r="C472" s="13" t="n">
        <v>0.00681712962962963</v>
      </c>
      <c r="D472" s="13" t="n">
        <v>0.149664351851852</v>
      </c>
      <c r="E472" s="29" t="str">
        <f aca="false">CONCATENATE("https://otter.ai/s/ZklJW5sBRIGFwmTPAagVUA?t=",VALUE(D472*24*3600),"s")</f>
        <v>https://otter.ai/s/ZklJW5sBRIGFwmTPAagVUA?t=12931s</v>
      </c>
      <c r="F472" s="16" t="s">
        <v>67</v>
      </c>
      <c r="G472" s="21" t="n">
        <v>0.149675925925926</v>
      </c>
      <c r="H472" s="12" t="s">
        <v>187</v>
      </c>
      <c r="I472" s="30"/>
      <c r="J472" s="30"/>
      <c r="K472" s="30"/>
      <c r="L472" s="30"/>
      <c r="M472" s="30"/>
      <c r="N472" s="30"/>
      <c r="O472" s="30"/>
      <c r="P472" s="30"/>
      <c r="Q472" s="30"/>
      <c r="R472" s="30"/>
      <c r="U472" s="18" t="s">
        <v>50</v>
      </c>
      <c r="V472" s="12" t="s">
        <v>378</v>
      </c>
      <c r="W472" s="19" t="s">
        <v>1015</v>
      </c>
      <c r="X472" s="30" t="s">
        <v>1016</v>
      </c>
    </row>
    <row r="473" customFormat="false" ht="14.15" hidden="false" customHeight="false" outlineLevel="0" collapsed="false">
      <c r="A473" s="12" t="s">
        <v>988</v>
      </c>
      <c r="B473" s="12" t="n">
        <v>16</v>
      </c>
      <c r="C473" s="13" t="n">
        <v>0.00712962962962963</v>
      </c>
      <c r="D473" s="13" t="n">
        <v>0.149976851851852</v>
      </c>
      <c r="E473" s="29" t="str">
        <f aca="false">CONCATENATE("https://otter.ai/s/ZklJW5sBRIGFwmTPAagVUA?t=",VALUE(D473*24*3600),"s")</f>
        <v>https://otter.ai/s/ZklJW5sBRIGFwmTPAagVUA?t=12958s</v>
      </c>
      <c r="F473" s="16" t="s">
        <v>70</v>
      </c>
      <c r="G473" s="21" t="n">
        <v>0.149976851851852</v>
      </c>
      <c r="H473" s="12" t="s">
        <v>187</v>
      </c>
      <c r="I473" s="30"/>
      <c r="J473" s="30"/>
      <c r="K473" s="30"/>
      <c r="L473" s="30"/>
      <c r="M473" s="30"/>
      <c r="N473" s="30"/>
      <c r="O473" s="30"/>
      <c r="P473" s="30"/>
      <c r="Q473" s="30"/>
      <c r="R473" s="30"/>
      <c r="U473" s="18" t="s">
        <v>50</v>
      </c>
      <c r="V473" s="12" t="s">
        <v>378</v>
      </c>
      <c r="W473" s="19" t="s">
        <v>1017</v>
      </c>
      <c r="X473" s="30" t="s">
        <v>1018</v>
      </c>
    </row>
    <row r="474" customFormat="false" ht="14.15" hidden="false" customHeight="false" outlineLevel="0" collapsed="false">
      <c r="A474" s="12" t="s">
        <v>988</v>
      </c>
      <c r="B474" s="12" t="n">
        <v>17</v>
      </c>
      <c r="C474" s="13" t="n">
        <v>0.00741898148148148</v>
      </c>
      <c r="D474" s="13" t="n">
        <v>0.150266203703704</v>
      </c>
      <c r="E474" s="29" t="str">
        <f aca="false">CONCATENATE("https://otter.ai/s/ZklJW5sBRIGFwmTPAagVUA?t=",VALUE(D474*24*3600),"s")</f>
        <v>https://otter.ai/s/ZklJW5sBRIGFwmTPAagVUA?t=12983s</v>
      </c>
      <c r="F474" s="16" t="s">
        <v>73</v>
      </c>
      <c r="G474" s="21" t="n">
        <v>0.150266203703704</v>
      </c>
      <c r="H474" s="12" t="s">
        <v>187</v>
      </c>
      <c r="I474" s="30"/>
      <c r="J474" s="30"/>
      <c r="K474" s="30"/>
      <c r="L474" s="30"/>
      <c r="M474" s="30"/>
      <c r="N474" s="30"/>
      <c r="O474" s="30"/>
      <c r="P474" s="30"/>
      <c r="Q474" s="30"/>
      <c r="R474" s="30"/>
      <c r="U474" s="18" t="s">
        <v>50</v>
      </c>
      <c r="V474" s="12" t="s">
        <v>378</v>
      </c>
      <c r="W474" s="19" t="s">
        <v>1019</v>
      </c>
      <c r="X474" s="30" t="s">
        <v>1020</v>
      </c>
    </row>
    <row r="475" customFormat="false" ht="14.15" hidden="false" customHeight="false" outlineLevel="0" collapsed="false">
      <c r="A475" s="12" t="s">
        <v>988</v>
      </c>
      <c r="B475" s="12" t="n">
        <v>18</v>
      </c>
      <c r="C475" s="13" t="n">
        <v>0.00773148148148148</v>
      </c>
      <c r="D475" s="13" t="n">
        <v>0.150578703703704</v>
      </c>
      <c r="E475" s="29" t="str">
        <f aca="false">CONCATENATE("https://otter.ai/s/ZklJW5sBRIGFwmTPAagVUA?t=",VALUE(D475*24*3600),"s")</f>
        <v>https://otter.ai/s/ZklJW5sBRIGFwmTPAagVUA?t=13010s</v>
      </c>
      <c r="F475" s="16" t="s">
        <v>76</v>
      </c>
      <c r="G475" s="21" t="n">
        <v>0.150590277777778</v>
      </c>
      <c r="H475" s="12" t="s">
        <v>187</v>
      </c>
      <c r="I475" s="30"/>
      <c r="J475" s="30"/>
      <c r="K475" s="30"/>
      <c r="L475" s="30"/>
      <c r="M475" s="12" t="n">
        <v>8</v>
      </c>
      <c r="N475" s="30"/>
      <c r="O475" s="30"/>
      <c r="P475" s="30"/>
      <c r="Q475" s="30"/>
      <c r="R475" s="30"/>
      <c r="U475" s="18" t="s">
        <v>50</v>
      </c>
      <c r="V475" s="18" t="s">
        <v>51</v>
      </c>
      <c r="W475" s="19" t="s">
        <v>1021</v>
      </c>
      <c r="X475" s="30" t="s">
        <v>1021</v>
      </c>
    </row>
    <row r="476" customFormat="false" ht="14.15" hidden="false" customHeight="false" outlineLevel="0" collapsed="false">
      <c r="A476" s="12" t="s">
        <v>988</v>
      </c>
      <c r="B476" s="12" t="n">
        <v>19</v>
      </c>
      <c r="C476" s="13" t="n">
        <v>0.00905092592592593</v>
      </c>
      <c r="D476" s="13" t="n">
        <v>0.151898148148148</v>
      </c>
      <c r="E476" s="29" t="str">
        <f aca="false">CONCATENATE("https://otter.ai/s/ZklJW5sBRIGFwmTPAagVUA?t=",VALUE(D476*24*3600),"s")</f>
        <v>https://otter.ai/s/ZklJW5sBRIGFwmTPAagVUA?t=13124s</v>
      </c>
      <c r="F476" s="16" t="s">
        <v>79</v>
      </c>
      <c r="G476" s="21" t="n">
        <v>0.151898148148148</v>
      </c>
      <c r="H476" s="12" t="s">
        <v>187</v>
      </c>
      <c r="I476" s="30"/>
      <c r="J476" s="30"/>
      <c r="K476" s="30"/>
      <c r="L476" s="30"/>
      <c r="M476" s="30"/>
      <c r="N476" s="30"/>
      <c r="O476" s="30"/>
      <c r="P476" s="30"/>
      <c r="Q476" s="30"/>
      <c r="R476" s="30"/>
      <c r="U476" s="18" t="s">
        <v>50</v>
      </c>
      <c r="V476" s="12" t="s">
        <v>378</v>
      </c>
      <c r="W476" s="18" t="s">
        <v>1022</v>
      </c>
      <c r="X476" s="30" t="s">
        <v>1023</v>
      </c>
    </row>
    <row r="477" customFormat="false" ht="14.15" hidden="false" customHeight="false" outlineLevel="0" collapsed="false">
      <c r="A477" s="12" t="s">
        <v>988</v>
      </c>
      <c r="B477" s="12" t="n">
        <v>20</v>
      </c>
      <c r="C477" s="13" t="n">
        <v>0.00938657407407407</v>
      </c>
      <c r="D477" s="13" t="n">
        <v>0.152233796296296</v>
      </c>
      <c r="E477" s="29" t="str">
        <f aca="false">CONCATENATE("https://otter.ai/s/ZklJW5sBRIGFwmTPAagVUA?t=",VALUE(D477*24*3600),"s")</f>
        <v>https://otter.ai/s/ZklJW5sBRIGFwmTPAagVUA?t=13153s</v>
      </c>
      <c r="F477" s="16" t="s">
        <v>82</v>
      </c>
      <c r="G477" s="21" t="n">
        <v>0.152233796296296</v>
      </c>
      <c r="H477" s="12" t="s">
        <v>187</v>
      </c>
      <c r="I477" s="30"/>
      <c r="J477" s="30"/>
      <c r="K477" s="30"/>
      <c r="L477" s="30"/>
      <c r="M477" s="30"/>
      <c r="N477" s="30"/>
      <c r="O477" s="30"/>
      <c r="P477" s="30"/>
      <c r="Q477" s="30"/>
      <c r="R477" s="30"/>
      <c r="U477" s="18" t="s">
        <v>50</v>
      </c>
      <c r="V477" s="12" t="s">
        <v>378</v>
      </c>
      <c r="W477" s="19" t="s">
        <v>1024</v>
      </c>
      <c r="X477" s="30" t="s">
        <v>1024</v>
      </c>
    </row>
    <row r="478" customFormat="false" ht="14.15" hidden="false" customHeight="false" outlineLevel="0" collapsed="false">
      <c r="A478" s="12" t="s">
        <v>988</v>
      </c>
      <c r="B478" s="12" t="n">
        <v>21</v>
      </c>
      <c r="C478" s="13" t="n">
        <v>0.00969907407407407</v>
      </c>
      <c r="D478" s="13" t="n">
        <v>0.152546296296296</v>
      </c>
      <c r="E478" s="29" t="str">
        <f aca="false">CONCATENATE("https://otter.ai/s/ZklJW5sBRIGFwmTPAagVUA?t=",VALUE(D478*24*3600),"s")</f>
        <v>https://otter.ai/s/ZklJW5sBRIGFwmTPAagVUA?t=13180s</v>
      </c>
      <c r="F478" s="16" t="s">
        <v>85</v>
      </c>
      <c r="G478" s="21" t="n">
        <v>0.152546296296296</v>
      </c>
      <c r="H478" s="12" t="s">
        <v>187</v>
      </c>
      <c r="I478" s="30"/>
      <c r="J478" s="30"/>
      <c r="K478" s="30"/>
      <c r="L478" s="30"/>
      <c r="M478" s="30"/>
      <c r="N478" s="30"/>
      <c r="O478" s="30"/>
      <c r="P478" s="30"/>
      <c r="Q478" s="30"/>
      <c r="R478" s="30"/>
      <c r="U478" s="18" t="s">
        <v>50</v>
      </c>
      <c r="V478" s="12" t="s">
        <v>378</v>
      </c>
      <c r="W478" s="19" t="s">
        <v>1025</v>
      </c>
      <c r="X478" s="30" t="s">
        <v>1026</v>
      </c>
    </row>
    <row r="479" customFormat="false" ht="14.15" hidden="false" customHeight="false" outlineLevel="0" collapsed="false">
      <c r="A479" s="12" t="s">
        <v>988</v>
      </c>
      <c r="B479" s="12" t="n">
        <v>22</v>
      </c>
      <c r="C479" s="13" t="n">
        <v>0.0100462962962963</v>
      </c>
      <c r="D479" s="13" t="n">
        <v>0.152893518518518</v>
      </c>
      <c r="E479" s="29" t="str">
        <f aca="false">CONCATENATE("https://otter.ai/s/ZklJW5sBRIGFwmTPAagVUA?t=",VALUE(D479*24*3600),"s")</f>
        <v>https://otter.ai/s/ZklJW5sBRIGFwmTPAagVUA?t=13210s</v>
      </c>
      <c r="F479" s="16" t="s">
        <v>88</v>
      </c>
      <c r="G479" s="21" t="n">
        <v>0.152893518518518</v>
      </c>
      <c r="H479" s="12" t="s">
        <v>187</v>
      </c>
      <c r="I479" s="30"/>
      <c r="J479" s="30"/>
      <c r="K479" s="30"/>
      <c r="L479" s="30"/>
      <c r="M479" s="30"/>
      <c r="N479" s="30"/>
      <c r="O479" s="30"/>
      <c r="P479" s="30"/>
      <c r="Q479" s="30"/>
      <c r="R479" s="30"/>
      <c r="U479" s="18" t="s">
        <v>50</v>
      </c>
      <c r="V479" s="12" t="s">
        <v>378</v>
      </c>
      <c r="W479" s="19" t="s">
        <v>1027</v>
      </c>
      <c r="X479" s="30" t="s">
        <v>1028</v>
      </c>
    </row>
    <row r="480" customFormat="false" ht="14.15" hidden="false" customHeight="false" outlineLevel="0" collapsed="false">
      <c r="A480" s="12" t="s">
        <v>988</v>
      </c>
      <c r="B480" s="12" t="n">
        <v>23</v>
      </c>
      <c r="C480" s="13" t="n">
        <v>0.0102893518518519</v>
      </c>
      <c r="D480" s="13" t="n">
        <v>0.153136574074074</v>
      </c>
      <c r="E480" s="29" t="str">
        <f aca="false">CONCATENATE("https://otter.ai/s/ZklJW5sBRIGFwmTPAagVUA?t=",VALUE(D480*24*3600),"s")</f>
        <v>https://otter.ai/s/ZklJW5sBRIGFwmTPAagVUA?t=13231s</v>
      </c>
      <c r="F480" s="16" t="s">
        <v>91</v>
      </c>
      <c r="G480" s="21" t="n">
        <v>0.153136574074074</v>
      </c>
      <c r="H480" s="12" t="s">
        <v>187</v>
      </c>
      <c r="I480" s="30"/>
      <c r="J480" s="30"/>
      <c r="K480" s="30"/>
      <c r="L480" s="30"/>
      <c r="M480" s="30"/>
      <c r="N480" s="30"/>
      <c r="O480" s="30"/>
      <c r="P480" s="30"/>
      <c r="Q480" s="30"/>
      <c r="R480" s="30"/>
      <c r="U480" s="18" t="s">
        <v>50</v>
      </c>
      <c r="V480" s="12" t="s">
        <v>378</v>
      </c>
      <c r="W480" s="19" t="s">
        <v>1029</v>
      </c>
      <c r="X480" s="30" t="s">
        <v>1030</v>
      </c>
    </row>
    <row r="481" customFormat="false" ht="14.15" hidden="false" customHeight="false" outlineLevel="0" collapsed="false">
      <c r="A481" s="12" t="s">
        <v>988</v>
      </c>
      <c r="B481" s="12" t="n">
        <v>24</v>
      </c>
      <c r="C481" s="13" t="n">
        <v>0.0104976851851852</v>
      </c>
      <c r="D481" s="13" t="n">
        <v>0.153344907407407</v>
      </c>
      <c r="E481" s="29" t="str">
        <f aca="false">CONCATENATE("https://otter.ai/s/ZklJW5sBRIGFwmTPAagVUA?t=",VALUE(D481*24*3600),"s")</f>
        <v>https://otter.ai/s/ZklJW5sBRIGFwmTPAagVUA?t=13249s</v>
      </c>
      <c r="F481" s="16" t="s">
        <v>93</v>
      </c>
      <c r="G481" s="21" t="n">
        <v>0.153344907407407</v>
      </c>
      <c r="H481" s="12" t="s">
        <v>187</v>
      </c>
      <c r="I481" s="30"/>
      <c r="J481" s="30"/>
      <c r="K481" s="30"/>
      <c r="L481" s="30"/>
      <c r="M481" s="30"/>
      <c r="N481" s="30"/>
      <c r="O481" s="30"/>
      <c r="P481" s="30"/>
      <c r="Q481" s="30"/>
      <c r="R481" s="30"/>
      <c r="U481" s="18" t="s">
        <v>50</v>
      </c>
      <c r="V481" s="12" t="s">
        <v>378</v>
      </c>
      <c r="W481" s="19" t="s">
        <v>1031</v>
      </c>
      <c r="X481" s="30" t="s">
        <v>1032</v>
      </c>
    </row>
    <row r="482" customFormat="false" ht="14.15" hidden="false" customHeight="false" outlineLevel="0" collapsed="false">
      <c r="A482" s="12" t="s">
        <v>988</v>
      </c>
      <c r="B482" s="12" t="n">
        <v>25</v>
      </c>
      <c r="C482" s="13" t="n">
        <v>0.0107291666666667</v>
      </c>
      <c r="D482" s="13" t="n">
        <v>0.153576388888889</v>
      </c>
      <c r="E482" s="29" t="str">
        <f aca="false">CONCATENATE("https://otter.ai/s/ZklJW5sBRIGFwmTPAagVUA?t=",VALUE(D482*24*3600),"s")</f>
        <v>https://otter.ai/s/ZklJW5sBRIGFwmTPAagVUA?t=13269s</v>
      </c>
      <c r="F482" s="16" t="s">
        <v>96</v>
      </c>
      <c r="G482" s="21" t="n">
        <v>0.153587962962963</v>
      </c>
      <c r="H482" s="12" t="s">
        <v>187</v>
      </c>
      <c r="I482" s="30"/>
      <c r="J482" s="30"/>
      <c r="K482" s="30"/>
      <c r="L482" s="30"/>
      <c r="M482" s="30"/>
      <c r="N482" s="30"/>
      <c r="O482" s="30"/>
      <c r="P482" s="30"/>
      <c r="Q482" s="30"/>
      <c r="R482" s="30"/>
      <c r="U482" s="18" t="s">
        <v>50</v>
      </c>
      <c r="V482" s="12" t="s">
        <v>378</v>
      </c>
      <c r="W482" s="19" t="s">
        <v>1033</v>
      </c>
      <c r="X482" s="30" t="s">
        <v>1034</v>
      </c>
    </row>
    <row r="483" customFormat="false" ht="14.15" hidden="false" customHeight="false" outlineLevel="0" collapsed="false">
      <c r="A483" s="12" t="s">
        <v>988</v>
      </c>
      <c r="B483" s="12" t="n">
        <v>26</v>
      </c>
      <c r="C483" s="13" t="n">
        <v>0.0112037037037037</v>
      </c>
      <c r="D483" s="13" t="n">
        <v>0.154050925925926</v>
      </c>
      <c r="E483" s="29" t="str">
        <f aca="false">CONCATENATE("https://otter.ai/s/ZklJW5sBRIGFwmTPAagVUA?t=",VALUE(D483*24*3600),"s")</f>
        <v>https://otter.ai/s/ZklJW5sBRIGFwmTPAagVUA?t=13310s</v>
      </c>
      <c r="F483" s="16" t="s">
        <v>100</v>
      </c>
      <c r="G483" s="21" t="n">
        <v>0.1540625</v>
      </c>
      <c r="H483" s="12" t="s">
        <v>187</v>
      </c>
      <c r="I483" s="30"/>
      <c r="J483" s="30"/>
      <c r="K483" s="30"/>
      <c r="L483" s="30"/>
      <c r="M483" s="12" t="n">
        <v>12</v>
      </c>
      <c r="N483" s="30"/>
      <c r="O483" s="30"/>
      <c r="P483" s="30"/>
      <c r="Q483" s="30"/>
      <c r="R483" s="30"/>
      <c r="U483" s="18" t="s">
        <v>50</v>
      </c>
      <c r="V483" s="18" t="s">
        <v>51</v>
      </c>
      <c r="W483" s="19" t="s">
        <v>1035</v>
      </c>
      <c r="X483" s="30" t="s">
        <v>1035</v>
      </c>
    </row>
    <row r="484" customFormat="false" ht="14.15" hidden="false" customHeight="false" outlineLevel="0" collapsed="false">
      <c r="A484" s="12" t="s">
        <v>988</v>
      </c>
      <c r="B484" s="12" t="n">
        <v>27</v>
      </c>
      <c r="C484" s="13" t="n">
        <v>0.0114467592592593</v>
      </c>
      <c r="D484" s="13" t="n">
        <v>0.154293981481481</v>
      </c>
      <c r="E484" s="29" t="str">
        <f aca="false">CONCATENATE("https://otter.ai/s/ZklJW5sBRIGFwmTPAagVUA?t=",VALUE(D484*24*3600),"s")</f>
        <v>https://otter.ai/s/ZklJW5sBRIGFwmTPAagVUA?t=13331s</v>
      </c>
      <c r="F484" s="16" t="s">
        <v>104</v>
      </c>
      <c r="G484" s="21" t="n">
        <v>0.154293981481481</v>
      </c>
      <c r="H484" s="12" t="s">
        <v>187</v>
      </c>
      <c r="I484" s="30"/>
      <c r="J484" s="30"/>
      <c r="K484" s="30"/>
      <c r="L484" s="30"/>
      <c r="M484" s="30"/>
      <c r="N484" s="30"/>
      <c r="O484" s="30"/>
      <c r="P484" s="30"/>
      <c r="Q484" s="30"/>
      <c r="R484" s="30"/>
      <c r="U484" s="18" t="s">
        <v>50</v>
      </c>
      <c r="V484" s="12" t="s">
        <v>378</v>
      </c>
      <c r="W484" s="19" t="s">
        <v>1036</v>
      </c>
      <c r="X484" s="30" t="s">
        <v>1036</v>
      </c>
    </row>
    <row r="485" customFormat="false" ht="14.15" hidden="false" customHeight="false" outlineLevel="0" collapsed="false">
      <c r="A485" s="12" t="s">
        <v>988</v>
      </c>
      <c r="B485" s="12" t="n">
        <v>28</v>
      </c>
      <c r="C485" s="13" t="n">
        <v>0.0117708333333333</v>
      </c>
      <c r="D485" s="13" t="n">
        <v>0.154618055555556</v>
      </c>
      <c r="E485" s="29" t="str">
        <f aca="false">CONCATENATE("https://otter.ai/s/ZklJW5sBRIGFwmTPAagVUA?t=",VALUE(D485*24*3600),"s")</f>
        <v>https://otter.ai/s/ZklJW5sBRIGFwmTPAagVUA?t=13359s</v>
      </c>
      <c r="F485" s="16" t="s">
        <v>107</v>
      </c>
      <c r="G485" s="21" t="n">
        <v>0.15462962962963</v>
      </c>
      <c r="H485" s="12" t="s">
        <v>187</v>
      </c>
      <c r="I485" s="30"/>
      <c r="J485" s="30"/>
      <c r="K485" s="30"/>
      <c r="L485" s="30"/>
      <c r="M485" s="30"/>
      <c r="N485" s="30"/>
      <c r="O485" s="30"/>
      <c r="P485" s="30"/>
      <c r="Q485" s="30"/>
      <c r="R485" s="30"/>
      <c r="U485" s="18" t="s">
        <v>50</v>
      </c>
      <c r="V485" s="12" t="s">
        <v>378</v>
      </c>
      <c r="W485" s="19" t="s">
        <v>1037</v>
      </c>
      <c r="X485" s="30" t="s">
        <v>1038</v>
      </c>
    </row>
    <row r="486" customFormat="false" ht="14.15" hidden="false" customHeight="false" outlineLevel="0" collapsed="false">
      <c r="A486" s="12" t="s">
        <v>988</v>
      </c>
      <c r="B486" s="12" t="n">
        <v>29</v>
      </c>
      <c r="C486" s="13" t="n">
        <v>0.0121296296296296</v>
      </c>
      <c r="D486" s="13" t="n">
        <v>0.154976851851852</v>
      </c>
      <c r="E486" s="29" t="str">
        <f aca="false">CONCATENATE("https://otter.ai/s/ZklJW5sBRIGFwmTPAagVUA?t=",VALUE(D486*24*3600),"s")</f>
        <v>https://otter.ai/s/ZklJW5sBRIGFwmTPAagVUA?t=13390s</v>
      </c>
      <c r="F486" s="16" t="s">
        <v>110</v>
      </c>
      <c r="G486" s="21" t="n">
        <v>0.154976851851852</v>
      </c>
      <c r="H486" s="12" t="s">
        <v>187</v>
      </c>
      <c r="I486" s="30"/>
      <c r="J486" s="30"/>
      <c r="K486" s="30"/>
      <c r="L486" s="30"/>
      <c r="M486" s="30"/>
      <c r="N486" s="30"/>
      <c r="O486" s="30"/>
      <c r="P486" s="30"/>
      <c r="Q486" s="30"/>
      <c r="R486" s="30"/>
      <c r="U486" s="18" t="s">
        <v>50</v>
      </c>
      <c r="V486" s="12" t="s">
        <v>378</v>
      </c>
      <c r="W486" s="19" t="s">
        <v>1039</v>
      </c>
      <c r="X486" s="30" t="s">
        <v>1040</v>
      </c>
    </row>
    <row r="487" customFormat="false" ht="14.15" hidden="false" customHeight="false" outlineLevel="0" collapsed="false">
      <c r="A487" s="12" t="s">
        <v>988</v>
      </c>
      <c r="B487" s="12" t="n">
        <v>30</v>
      </c>
      <c r="C487" s="13" t="n">
        <v>0.0123842592592593</v>
      </c>
      <c r="D487" s="13" t="n">
        <v>0.155231481481482</v>
      </c>
      <c r="E487" s="29" t="str">
        <f aca="false">CONCATENATE("https://otter.ai/s/ZklJW5sBRIGFwmTPAagVUA?t=",VALUE(D487*24*3600),"s")</f>
        <v>https://otter.ai/s/ZklJW5sBRIGFwmTPAagVUA?t=13412s</v>
      </c>
      <c r="F487" s="16" t="s">
        <v>115</v>
      </c>
      <c r="G487" s="21" t="n">
        <v>0.155231481481482</v>
      </c>
      <c r="H487" s="12" t="s">
        <v>187</v>
      </c>
      <c r="I487" s="30"/>
      <c r="J487" s="30"/>
      <c r="K487" s="30"/>
      <c r="L487" s="30"/>
      <c r="M487" s="30"/>
      <c r="N487" s="30"/>
      <c r="O487" s="30"/>
      <c r="P487" s="30"/>
      <c r="Q487" s="30"/>
      <c r="R487" s="30"/>
      <c r="U487" s="18" t="s">
        <v>50</v>
      </c>
      <c r="V487" s="12" t="s">
        <v>378</v>
      </c>
      <c r="W487" s="19" t="s">
        <v>1041</v>
      </c>
      <c r="X487" s="30" t="s">
        <v>1042</v>
      </c>
    </row>
    <row r="488" customFormat="false" ht="14.15" hidden="false" customHeight="false" outlineLevel="0" collapsed="false">
      <c r="A488" s="12" t="s">
        <v>988</v>
      </c>
      <c r="B488" s="12" t="n">
        <v>31</v>
      </c>
      <c r="C488" s="13" t="n">
        <v>0.0125578703703704</v>
      </c>
      <c r="D488" s="13" t="n">
        <v>0.155405092592593</v>
      </c>
      <c r="E488" s="29" t="str">
        <f aca="false">CONCATENATE("https://otter.ai/s/ZklJW5sBRIGFwmTPAagVUA?t=",VALUE(D488*24*3600),"s")</f>
        <v>https://otter.ai/s/ZklJW5sBRIGFwmTPAagVUA?t=13427s</v>
      </c>
      <c r="F488" s="16" t="s">
        <v>118</v>
      </c>
      <c r="G488" s="21" t="n">
        <v>0.155416666666667</v>
      </c>
      <c r="H488" s="12" t="s">
        <v>187</v>
      </c>
      <c r="I488" s="30"/>
      <c r="J488" s="30"/>
      <c r="K488" s="30"/>
      <c r="L488" s="30"/>
      <c r="M488" s="30"/>
      <c r="N488" s="30"/>
      <c r="O488" s="30"/>
      <c r="P488" s="30"/>
      <c r="Q488" s="30"/>
      <c r="R488" s="30"/>
      <c r="U488" s="18" t="s">
        <v>50</v>
      </c>
      <c r="V488" s="12" t="s">
        <v>378</v>
      </c>
      <c r="W488" s="19" t="s">
        <v>1043</v>
      </c>
      <c r="X488" s="30" t="s">
        <v>1044</v>
      </c>
    </row>
    <row r="489" customFormat="false" ht="14.15" hidden="false" customHeight="false" outlineLevel="0" collapsed="false">
      <c r="A489" s="12" t="s">
        <v>988</v>
      </c>
      <c r="B489" s="12" t="n">
        <v>32</v>
      </c>
      <c r="C489" s="13" t="n">
        <v>0.0127777777777778</v>
      </c>
      <c r="D489" s="13" t="n">
        <v>0.155625</v>
      </c>
      <c r="E489" s="29" t="str">
        <f aca="false">CONCATENATE("https://otter.ai/s/ZklJW5sBRIGFwmTPAagVUA?t=",VALUE(D489*24*3600),"s")</f>
        <v>https://otter.ai/s/ZklJW5sBRIGFwmTPAagVUA?t=13446s</v>
      </c>
      <c r="F489" s="16" t="s">
        <v>122</v>
      </c>
      <c r="G489" s="21" t="n">
        <v>0.155636574074074</v>
      </c>
      <c r="H489" s="12" t="s">
        <v>187</v>
      </c>
      <c r="I489" s="30"/>
      <c r="J489" s="30"/>
      <c r="K489" s="30"/>
      <c r="L489" s="30"/>
      <c r="M489" s="30"/>
      <c r="N489" s="30"/>
      <c r="O489" s="30"/>
      <c r="P489" s="30"/>
      <c r="Q489" s="30"/>
      <c r="R489" s="30"/>
      <c r="U489" s="18" t="s">
        <v>50</v>
      </c>
      <c r="V489" s="12" t="s">
        <v>378</v>
      </c>
      <c r="W489" s="19" t="s">
        <v>1045</v>
      </c>
      <c r="X489" s="30" t="s">
        <v>1045</v>
      </c>
    </row>
    <row r="490" customFormat="false" ht="14.15" hidden="false" customHeight="false" outlineLevel="0" collapsed="false">
      <c r="A490" s="12" t="s">
        <v>988</v>
      </c>
      <c r="B490" s="12" t="n">
        <v>33</v>
      </c>
      <c r="C490" s="13" t="n">
        <v>0.0132291666666667</v>
      </c>
      <c r="D490" s="13" t="n">
        <v>0.156076388888889</v>
      </c>
      <c r="E490" s="29" t="str">
        <f aca="false">CONCATENATE("https://otter.ai/s/ZklJW5sBRIGFwmTPAagVUA?t=",VALUE(D490*24*3600),"s")</f>
        <v>https://otter.ai/s/ZklJW5sBRIGFwmTPAagVUA?t=13485s</v>
      </c>
      <c r="F490" s="16" t="s">
        <v>125</v>
      </c>
      <c r="G490" s="21" t="n">
        <v>0.156076388888889</v>
      </c>
      <c r="H490" s="12" t="s">
        <v>187</v>
      </c>
      <c r="I490" s="30"/>
      <c r="J490" s="30"/>
      <c r="K490" s="12" t="s">
        <v>20</v>
      </c>
      <c r="L490" s="30"/>
      <c r="M490" s="30"/>
      <c r="N490" s="30"/>
      <c r="O490" s="30"/>
      <c r="P490" s="30"/>
      <c r="Q490" s="30"/>
      <c r="R490" s="30"/>
      <c r="U490" s="18" t="s">
        <v>50</v>
      </c>
      <c r="V490" s="18" t="s">
        <v>51</v>
      </c>
      <c r="W490" s="19" t="s">
        <v>1046</v>
      </c>
      <c r="X490" s="30" t="s">
        <v>1047</v>
      </c>
    </row>
    <row r="491" customFormat="false" ht="14.15" hidden="false" customHeight="false" outlineLevel="0" collapsed="false">
      <c r="A491" s="12" t="s">
        <v>988</v>
      </c>
      <c r="B491" s="12" t="n">
        <v>34</v>
      </c>
      <c r="C491" s="13" t="n">
        <v>0.0137268518518519</v>
      </c>
      <c r="D491" s="13" t="n">
        <v>0.156574074074074</v>
      </c>
      <c r="E491" s="29" t="str">
        <f aca="false">CONCATENATE("https://otter.ai/s/ZklJW5sBRIGFwmTPAagVUA?t=",VALUE(D491*24*3600),"s")</f>
        <v>https://otter.ai/s/ZklJW5sBRIGFwmTPAagVUA?t=13528s</v>
      </c>
      <c r="F491" s="16" t="s">
        <v>127</v>
      </c>
      <c r="G491" s="21" t="n">
        <v>0.156574074074074</v>
      </c>
      <c r="H491" s="12" t="s">
        <v>187</v>
      </c>
      <c r="I491" s="30"/>
      <c r="J491" s="30"/>
      <c r="K491" s="30"/>
      <c r="L491" s="30"/>
      <c r="M491" s="30"/>
      <c r="N491" s="30"/>
      <c r="O491" s="30"/>
      <c r="P491" s="30"/>
      <c r="Q491" s="30"/>
      <c r="R491" s="30"/>
      <c r="U491" s="18" t="s">
        <v>50</v>
      </c>
      <c r="V491" s="12" t="s">
        <v>378</v>
      </c>
      <c r="W491" s="19" t="s">
        <v>1048</v>
      </c>
      <c r="X491" s="30" t="s">
        <v>1048</v>
      </c>
    </row>
    <row r="492" customFormat="false" ht="14.15" hidden="false" customHeight="false" outlineLevel="0" collapsed="false">
      <c r="A492" s="12" t="s">
        <v>988</v>
      </c>
      <c r="B492" s="12" t="n">
        <v>35</v>
      </c>
      <c r="C492" s="13" t="n">
        <v>0.0140162037037037</v>
      </c>
      <c r="D492" s="13" t="n">
        <v>0.156863425925926</v>
      </c>
      <c r="E492" s="29" t="str">
        <f aca="false">CONCATENATE("https://otter.ai/s/ZklJW5sBRIGFwmTPAagVUA?t=",VALUE(D492*24*3600),"s")</f>
        <v>https://otter.ai/s/ZklJW5sBRIGFwmTPAagVUA?t=13553s</v>
      </c>
      <c r="F492" s="16" t="s">
        <v>129</v>
      </c>
      <c r="G492" s="21" t="n">
        <v>0.156875</v>
      </c>
      <c r="H492" s="12" t="s">
        <v>187</v>
      </c>
      <c r="I492" s="30"/>
      <c r="J492" s="30"/>
      <c r="K492" s="30"/>
      <c r="L492" s="30"/>
      <c r="M492" s="30"/>
      <c r="N492" s="30"/>
      <c r="O492" s="30"/>
      <c r="P492" s="30"/>
      <c r="Q492" s="30"/>
      <c r="R492" s="30"/>
      <c r="U492" s="18" t="s">
        <v>50</v>
      </c>
      <c r="V492" s="12" t="s">
        <v>378</v>
      </c>
      <c r="W492" s="19" t="s">
        <v>1049</v>
      </c>
      <c r="X492" s="30" t="s">
        <v>1049</v>
      </c>
    </row>
    <row r="493" customFormat="false" ht="14.15" hidden="false" customHeight="false" outlineLevel="0" collapsed="false">
      <c r="A493" s="12" t="s">
        <v>988</v>
      </c>
      <c r="B493" s="12" t="n">
        <v>36</v>
      </c>
      <c r="C493" s="13" t="n">
        <v>0.0143402777777778</v>
      </c>
      <c r="D493" s="13" t="n">
        <v>0.1571875</v>
      </c>
      <c r="E493" s="29" t="str">
        <f aca="false">CONCATENATE("https://otter.ai/s/ZklJW5sBRIGFwmTPAagVUA?t=",VALUE(D493*24*3600),"s")</f>
        <v>https://otter.ai/s/ZklJW5sBRIGFwmTPAagVUA?t=13581s</v>
      </c>
      <c r="F493" s="16" t="s">
        <v>133</v>
      </c>
      <c r="G493" s="21" t="n">
        <v>0.1571875</v>
      </c>
      <c r="H493" s="12" t="s">
        <v>187</v>
      </c>
      <c r="I493" s="30"/>
      <c r="J493" s="30"/>
      <c r="K493" s="30"/>
      <c r="L493" s="30"/>
      <c r="M493" s="12" t="n">
        <v>3</v>
      </c>
      <c r="N493" s="30"/>
      <c r="O493" s="30"/>
      <c r="P493" s="30"/>
      <c r="Q493" s="30"/>
      <c r="R493" s="30"/>
      <c r="U493" s="18" t="s">
        <v>50</v>
      </c>
      <c r="V493" s="12" t="s">
        <v>378</v>
      </c>
      <c r="W493" s="18" t="s">
        <v>1050</v>
      </c>
      <c r="X493" s="30" t="s">
        <v>1051</v>
      </c>
    </row>
    <row r="494" customFormat="false" ht="14.15" hidden="false" customHeight="false" outlineLevel="0" collapsed="false">
      <c r="A494" s="12" t="s">
        <v>988</v>
      </c>
      <c r="B494" s="12" t="n">
        <v>37</v>
      </c>
      <c r="C494" s="13" t="n">
        <v>0.0147569444444444</v>
      </c>
      <c r="D494" s="13" t="n">
        <v>0.157604166666667</v>
      </c>
      <c r="E494" s="29" t="str">
        <f aca="false">CONCATENATE("https://otter.ai/s/ZklJW5sBRIGFwmTPAagVUA?t=",VALUE(D494*24*3600),"s")</f>
        <v>https://otter.ai/s/ZklJW5sBRIGFwmTPAagVUA?t=13617s</v>
      </c>
      <c r="F494" s="16" t="s">
        <v>136</v>
      </c>
      <c r="G494" s="21" t="n">
        <v>0.157604166666667</v>
      </c>
      <c r="H494" s="12" t="s">
        <v>187</v>
      </c>
      <c r="I494" s="30"/>
      <c r="J494" s="30"/>
      <c r="K494" s="30"/>
      <c r="L494" s="30"/>
      <c r="M494" s="30"/>
      <c r="N494" s="30"/>
      <c r="O494" s="30"/>
      <c r="P494" s="30"/>
      <c r="Q494" s="30"/>
      <c r="R494" s="30"/>
      <c r="U494" s="18" t="s">
        <v>50</v>
      </c>
      <c r="V494" s="12" t="s">
        <v>378</v>
      </c>
      <c r="W494" s="19" t="s">
        <v>1052</v>
      </c>
      <c r="X494" s="30" t="s">
        <v>1053</v>
      </c>
    </row>
    <row r="495" customFormat="false" ht="14.15" hidden="false" customHeight="false" outlineLevel="0" collapsed="false">
      <c r="A495" s="12" t="s">
        <v>988</v>
      </c>
      <c r="B495" s="12" t="n">
        <v>38</v>
      </c>
      <c r="C495" s="13" t="n">
        <v>0.0150115740740741</v>
      </c>
      <c r="D495" s="13" t="n">
        <v>0.157858796296296</v>
      </c>
      <c r="E495" s="29" t="str">
        <f aca="false">CONCATENATE("https://otter.ai/s/ZklJW5sBRIGFwmTPAagVUA?t=",VALUE(D495*24*3600),"s")</f>
        <v>https://otter.ai/s/ZklJW5sBRIGFwmTPAagVUA?t=13639s</v>
      </c>
      <c r="F495" s="16" t="s">
        <v>139</v>
      </c>
      <c r="G495" s="21" t="n">
        <v>0.157858796296296</v>
      </c>
      <c r="H495" s="12" t="s">
        <v>187</v>
      </c>
      <c r="I495" s="30"/>
      <c r="J495" s="30"/>
      <c r="K495" s="30"/>
      <c r="L495" s="30"/>
      <c r="M495" s="30"/>
      <c r="N495" s="30"/>
      <c r="O495" s="30"/>
      <c r="P495" s="30"/>
      <c r="Q495" s="30"/>
      <c r="R495" s="30"/>
      <c r="U495" s="18" t="s">
        <v>50</v>
      </c>
      <c r="V495" s="12" t="s">
        <v>378</v>
      </c>
      <c r="W495" s="19" t="s">
        <v>1054</v>
      </c>
      <c r="X495" s="30" t="s">
        <v>1055</v>
      </c>
    </row>
    <row r="496" customFormat="false" ht="14.15" hidden="false" customHeight="false" outlineLevel="0" collapsed="false">
      <c r="A496" s="12" t="s">
        <v>988</v>
      </c>
      <c r="B496" s="12" t="n">
        <v>39</v>
      </c>
      <c r="C496" s="13" t="n">
        <v>0.0152314814814815</v>
      </c>
      <c r="D496" s="13" t="n">
        <v>0.158078703703704</v>
      </c>
      <c r="E496" s="29" t="str">
        <f aca="false">CONCATENATE("https://otter.ai/s/ZklJW5sBRIGFwmTPAagVUA?t=",VALUE(D496*24*3600),"s")</f>
        <v>https://otter.ai/s/ZklJW5sBRIGFwmTPAagVUA?t=13658s</v>
      </c>
      <c r="F496" s="16" t="s">
        <v>140</v>
      </c>
      <c r="G496" s="21" t="n">
        <v>0.158090277777778</v>
      </c>
      <c r="H496" s="12" t="s">
        <v>187</v>
      </c>
      <c r="I496" s="30"/>
      <c r="J496" s="30"/>
      <c r="K496" s="30"/>
      <c r="L496" s="30"/>
      <c r="M496" s="30"/>
      <c r="N496" s="30"/>
      <c r="O496" s="30"/>
      <c r="P496" s="30"/>
      <c r="Q496" s="30"/>
      <c r="R496" s="30"/>
      <c r="U496" s="18" t="s">
        <v>50</v>
      </c>
      <c r="V496" s="12" t="s">
        <v>378</v>
      </c>
      <c r="W496" s="19" t="s">
        <v>1056</v>
      </c>
      <c r="X496" s="30" t="s">
        <v>1057</v>
      </c>
    </row>
    <row r="497" customFormat="false" ht="14.15" hidden="false" customHeight="false" outlineLevel="0" collapsed="false">
      <c r="A497" s="12" t="s">
        <v>988</v>
      </c>
      <c r="B497" s="12" t="n">
        <v>40</v>
      </c>
      <c r="C497" s="13" t="n">
        <v>0.0155092592592593</v>
      </c>
      <c r="D497" s="13" t="n">
        <v>0.158356481481481</v>
      </c>
      <c r="E497" s="29" t="str">
        <f aca="false">CONCATENATE("https://otter.ai/s/ZklJW5sBRIGFwmTPAagVUA?t=",VALUE(D497*24*3600),"s")</f>
        <v>https://otter.ai/s/ZklJW5sBRIGFwmTPAagVUA?t=13682s</v>
      </c>
      <c r="F497" s="16" t="s">
        <v>144</v>
      </c>
      <c r="G497" s="21" t="n">
        <v>0.158368055555556</v>
      </c>
      <c r="H497" s="12" t="s">
        <v>187</v>
      </c>
      <c r="I497" s="30"/>
      <c r="J497" s="30"/>
      <c r="K497" s="30"/>
      <c r="L497" s="30"/>
      <c r="M497" s="30"/>
      <c r="N497" s="30"/>
      <c r="O497" s="30"/>
      <c r="P497" s="30"/>
      <c r="Q497" s="30"/>
      <c r="R497" s="30"/>
      <c r="U497" s="18" t="s">
        <v>50</v>
      </c>
      <c r="V497" s="12" t="s">
        <v>378</v>
      </c>
      <c r="W497" s="19" t="s">
        <v>1058</v>
      </c>
      <c r="X497" s="30" t="s">
        <v>1058</v>
      </c>
    </row>
    <row r="498" customFormat="false" ht="14.15" hidden="false" customHeight="false" outlineLevel="0" collapsed="false">
      <c r="A498" s="12" t="s">
        <v>988</v>
      </c>
      <c r="B498" s="12" t="n">
        <v>41</v>
      </c>
      <c r="C498" s="13" t="n">
        <v>0.015787037037037</v>
      </c>
      <c r="D498" s="13" t="n">
        <v>0.158634259259259</v>
      </c>
      <c r="E498" s="29" t="str">
        <f aca="false">CONCATENATE("https://otter.ai/s/ZklJW5sBRIGFwmTPAagVUA?t=",VALUE(D498*24*3600),"s")</f>
        <v>https://otter.ai/s/ZklJW5sBRIGFwmTPAagVUA?t=13706s</v>
      </c>
      <c r="F498" s="16" t="s">
        <v>147</v>
      </c>
      <c r="G498" s="21" t="n">
        <v>0.158645833333333</v>
      </c>
      <c r="H498" s="12" t="s">
        <v>187</v>
      </c>
      <c r="I498" s="30"/>
      <c r="J498" s="30"/>
      <c r="K498" s="30"/>
      <c r="L498" s="30"/>
      <c r="M498" s="30"/>
      <c r="N498" s="30"/>
      <c r="O498" s="30"/>
      <c r="P498" s="30"/>
      <c r="Q498" s="30"/>
      <c r="R498" s="30"/>
      <c r="U498" s="18" t="s">
        <v>50</v>
      </c>
      <c r="V498" s="12" t="s">
        <v>378</v>
      </c>
      <c r="W498" s="19" t="s">
        <v>1059</v>
      </c>
      <c r="X498" s="30" t="s">
        <v>1060</v>
      </c>
    </row>
    <row r="499" customFormat="false" ht="14.15" hidden="false" customHeight="false" outlineLevel="0" collapsed="false">
      <c r="A499" s="12" t="s">
        <v>988</v>
      </c>
      <c r="B499" s="12" t="n">
        <v>42</v>
      </c>
      <c r="C499" s="13" t="n">
        <v>0.0162962962962963</v>
      </c>
      <c r="D499" s="13" t="n">
        <v>0.159143518518519</v>
      </c>
      <c r="E499" s="29" t="str">
        <f aca="false">CONCATENATE("https://otter.ai/s/ZklJW5sBRIGFwmTPAagVUA?t=",VALUE(D499*24*3600),"s")</f>
        <v>https://otter.ai/s/ZklJW5sBRIGFwmTPAagVUA?t=13750s</v>
      </c>
      <c r="F499" s="16" t="s">
        <v>150</v>
      </c>
      <c r="G499" s="21" t="n">
        <v>0.159155092592593</v>
      </c>
      <c r="H499" s="12" t="s">
        <v>187</v>
      </c>
      <c r="I499" s="30"/>
      <c r="J499" s="30"/>
      <c r="K499" s="30"/>
      <c r="L499" s="30"/>
      <c r="M499" s="12" t="n">
        <v>5</v>
      </c>
      <c r="N499" s="30"/>
      <c r="O499" s="30"/>
      <c r="P499" s="30"/>
      <c r="Q499" s="30"/>
      <c r="R499" s="30"/>
      <c r="U499" s="18" t="s">
        <v>50</v>
      </c>
      <c r="V499" s="12" t="s">
        <v>378</v>
      </c>
      <c r="W499" s="19" t="s">
        <v>1061</v>
      </c>
      <c r="X499" s="30" t="s">
        <v>1062</v>
      </c>
    </row>
    <row r="500" customFormat="false" ht="14.15" hidden="false" customHeight="false" outlineLevel="0" collapsed="false">
      <c r="A500" s="12" t="s">
        <v>988</v>
      </c>
      <c r="B500" s="12" t="n">
        <v>43</v>
      </c>
      <c r="C500" s="13" t="n">
        <v>0.016712962962963</v>
      </c>
      <c r="D500" s="13" t="n">
        <v>0.159560185185185</v>
      </c>
      <c r="E500" s="29" t="str">
        <f aca="false">CONCATENATE("https://otter.ai/s/ZklJW5sBRIGFwmTPAagVUA?t=",VALUE(D500*24*3600),"s")</f>
        <v>https://otter.ai/s/ZklJW5sBRIGFwmTPAagVUA?t=13786s</v>
      </c>
      <c r="F500" s="16" t="s">
        <v>154</v>
      </c>
      <c r="G500" s="21" t="n">
        <v>0.159560185185185</v>
      </c>
      <c r="H500" s="12" t="s">
        <v>187</v>
      </c>
      <c r="I500" s="30"/>
      <c r="J500" s="30"/>
      <c r="K500" s="30"/>
      <c r="L500" s="30"/>
      <c r="M500" s="30"/>
      <c r="N500" s="30"/>
      <c r="O500" s="30"/>
      <c r="P500" s="30"/>
      <c r="Q500" s="30"/>
      <c r="R500" s="30"/>
      <c r="U500" s="18" t="s">
        <v>50</v>
      </c>
      <c r="V500" s="12" t="s">
        <v>378</v>
      </c>
      <c r="W500" s="19" t="s">
        <v>1063</v>
      </c>
      <c r="X500" s="30" t="s">
        <v>1064</v>
      </c>
    </row>
    <row r="501" customFormat="false" ht="14.15" hidden="false" customHeight="false" outlineLevel="0" collapsed="false">
      <c r="A501" s="12" t="s">
        <v>988</v>
      </c>
      <c r="B501" s="12" t="n">
        <v>44</v>
      </c>
      <c r="C501" s="13" t="n">
        <v>0.0169328703703704</v>
      </c>
      <c r="D501" s="13" t="n">
        <v>0.159780092592593</v>
      </c>
      <c r="E501" s="29" t="str">
        <f aca="false">CONCATENATE("https://otter.ai/s/ZklJW5sBRIGFwmTPAagVUA?t=",VALUE(D501*24*3600),"s")</f>
        <v>https://otter.ai/s/ZklJW5sBRIGFwmTPAagVUA?t=13805s</v>
      </c>
      <c r="F501" s="16" t="s">
        <v>157</v>
      </c>
      <c r="G501" s="21" t="n">
        <v>0.159791666666667</v>
      </c>
      <c r="H501" s="12" t="s">
        <v>187</v>
      </c>
      <c r="I501" s="30"/>
      <c r="J501" s="30"/>
      <c r="K501" s="30"/>
      <c r="L501" s="30"/>
      <c r="M501" s="30"/>
      <c r="N501" s="30"/>
      <c r="O501" s="30"/>
      <c r="P501" s="30"/>
      <c r="Q501" s="30"/>
      <c r="R501" s="30"/>
      <c r="U501" s="18" t="s">
        <v>50</v>
      </c>
      <c r="V501" s="18" t="s">
        <v>51</v>
      </c>
      <c r="W501" s="19" t="s">
        <v>1065</v>
      </c>
      <c r="X501" s="30" t="s">
        <v>1066</v>
      </c>
    </row>
    <row r="502" customFormat="false" ht="14.15" hidden="false" customHeight="false" outlineLevel="0" collapsed="false">
      <c r="A502" s="12" t="s">
        <v>988</v>
      </c>
      <c r="B502" s="12" t="n">
        <v>45</v>
      </c>
      <c r="C502" s="13" t="n">
        <v>0.0172453703703704</v>
      </c>
      <c r="D502" s="13" t="n">
        <v>0.160092592592593</v>
      </c>
      <c r="E502" s="29" t="str">
        <f aca="false">CONCATENATE("https://otter.ai/s/ZklJW5sBRIGFwmTPAagVUA?t=",VALUE(D502*24*3600),"s")</f>
        <v>https://otter.ai/s/ZklJW5sBRIGFwmTPAagVUA?t=13832s</v>
      </c>
      <c r="F502" s="16" t="s">
        <v>160</v>
      </c>
      <c r="G502" s="21" t="n">
        <v>0.160092592592593</v>
      </c>
      <c r="H502" s="12" t="s">
        <v>187</v>
      </c>
      <c r="I502" s="30"/>
      <c r="J502" s="30"/>
      <c r="K502" s="30"/>
      <c r="L502" s="30"/>
      <c r="M502" s="30"/>
      <c r="N502" s="30"/>
      <c r="O502" s="30"/>
      <c r="P502" s="30"/>
      <c r="Q502" s="30"/>
      <c r="R502" s="30"/>
      <c r="U502" s="18" t="s">
        <v>50</v>
      </c>
      <c r="V502" s="12" t="s">
        <v>378</v>
      </c>
      <c r="W502" s="19" t="s">
        <v>1067</v>
      </c>
      <c r="X502" s="30" t="s">
        <v>1068</v>
      </c>
    </row>
    <row r="503" customFormat="false" ht="14.15" hidden="false" customHeight="false" outlineLevel="0" collapsed="false">
      <c r="A503" s="12" t="s">
        <v>988</v>
      </c>
      <c r="B503" s="12" t="n">
        <v>46</v>
      </c>
      <c r="C503" s="13" t="n">
        <v>0.0175</v>
      </c>
      <c r="D503" s="13" t="n">
        <v>0.160347222222222</v>
      </c>
      <c r="E503" s="29" t="str">
        <f aca="false">CONCATENATE("https://otter.ai/s/ZklJW5sBRIGFwmTPAagVUA?t=",VALUE(D503*24*3600),"s")</f>
        <v>https://otter.ai/s/ZklJW5sBRIGFwmTPAagVUA?t=13854s</v>
      </c>
      <c r="F503" s="16" t="s">
        <v>163</v>
      </c>
      <c r="G503" s="21" t="n">
        <v>0.160358796296296</v>
      </c>
      <c r="H503" s="12" t="s">
        <v>187</v>
      </c>
      <c r="I503" s="30"/>
      <c r="J503" s="30"/>
      <c r="K503" s="30"/>
      <c r="L503" s="30"/>
      <c r="M503" s="30"/>
      <c r="N503" s="30"/>
      <c r="O503" s="30"/>
      <c r="P503" s="30"/>
      <c r="Q503" s="30"/>
      <c r="R503" s="30"/>
      <c r="U503" s="18" t="s">
        <v>50</v>
      </c>
      <c r="V503" s="12" t="s">
        <v>378</v>
      </c>
      <c r="W503" s="19" t="s">
        <v>1069</v>
      </c>
      <c r="X503" s="30" t="s">
        <v>1070</v>
      </c>
    </row>
    <row r="504" customFormat="false" ht="14.15" hidden="false" customHeight="false" outlineLevel="0" collapsed="false">
      <c r="A504" s="12" t="s">
        <v>988</v>
      </c>
      <c r="B504" s="12" t="n">
        <v>47</v>
      </c>
      <c r="C504" s="13" t="n">
        <v>0.0178935185185185</v>
      </c>
      <c r="D504" s="13" t="n">
        <v>0.160740740740741</v>
      </c>
      <c r="E504" s="29" t="str">
        <f aca="false">CONCATENATE("https://otter.ai/s/ZklJW5sBRIGFwmTPAagVUA?t=",VALUE(D504*24*3600),"s")</f>
        <v>https://otter.ai/s/ZklJW5sBRIGFwmTPAagVUA?t=13888s</v>
      </c>
      <c r="F504" s="16" t="s">
        <v>166</v>
      </c>
      <c r="G504" s="21" t="n">
        <v>0.160740740740741</v>
      </c>
      <c r="H504" s="12" t="s">
        <v>187</v>
      </c>
      <c r="I504" s="30"/>
      <c r="J504" s="30"/>
      <c r="K504" s="30"/>
      <c r="L504" s="30"/>
      <c r="M504" s="30"/>
      <c r="N504" s="30"/>
      <c r="O504" s="30"/>
      <c r="P504" s="30"/>
      <c r="Q504" s="30"/>
      <c r="R504" s="30"/>
      <c r="U504" s="18" t="s">
        <v>50</v>
      </c>
      <c r="V504" s="12" t="s">
        <v>378</v>
      </c>
      <c r="W504" s="19" t="s">
        <v>1071</v>
      </c>
      <c r="X504" s="30" t="s">
        <v>1072</v>
      </c>
    </row>
    <row r="505" customFormat="false" ht="14.15" hidden="false" customHeight="false" outlineLevel="0" collapsed="false">
      <c r="A505" s="12" t="s">
        <v>988</v>
      </c>
      <c r="B505" s="12" t="n">
        <v>48</v>
      </c>
      <c r="C505" s="13" t="n">
        <v>0.0184027777777778</v>
      </c>
      <c r="D505" s="13" t="n">
        <v>0.16125</v>
      </c>
      <c r="E505" s="29" t="str">
        <f aca="false">CONCATENATE("https://otter.ai/s/ZklJW5sBRIGFwmTPAagVUA?t=",VALUE(D505*24*3600),"s")</f>
        <v>https://otter.ai/s/ZklJW5sBRIGFwmTPAagVUA?t=13932s</v>
      </c>
      <c r="F505" s="16" t="s">
        <v>169</v>
      </c>
      <c r="G505" s="21" t="n">
        <v>0.16125</v>
      </c>
      <c r="H505" s="12" t="s">
        <v>187</v>
      </c>
      <c r="I505" s="30"/>
      <c r="J505" s="30"/>
      <c r="K505" s="30"/>
      <c r="L505" s="30"/>
      <c r="M505" s="30"/>
      <c r="N505" s="30"/>
      <c r="O505" s="30"/>
      <c r="P505" s="30"/>
      <c r="Q505" s="30"/>
      <c r="R505" s="30"/>
      <c r="U505" s="18" t="s">
        <v>50</v>
      </c>
      <c r="V505" s="12" t="s">
        <v>378</v>
      </c>
      <c r="W505" s="19" t="s">
        <v>1073</v>
      </c>
      <c r="X505" s="30" t="s">
        <v>1074</v>
      </c>
    </row>
    <row r="506" customFormat="false" ht="14.15" hidden="false" customHeight="false" outlineLevel="0" collapsed="false">
      <c r="A506" s="12" t="s">
        <v>988</v>
      </c>
      <c r="B506" s="12" t="n">
        <v>49</v>
      </c>
      <c r="C506" s="13" t="n">
        <v>0.0186689814814815</v>
      </c>
      <c r="D506" s="13" t="n">
        <v>0.161516203703704</v>
      </c>
      <c r="E506" s="29" t="str">
        <f aca="false">CONCATENATE("https://otter.ai/s/ZklJW5sBRIGFwmTPAagVUA?t=",VALUE(D506*24*3600),"s")</f>
        <v>https://otter.ai/s/ZklJW5sBRIGFwmTPAagVUA?t=13955s</v>
      </c>
      <c r="F506" s="16" t="s">
        <v>172</v>
      </c>
      <c r="G506" s="21" t="n">
        <v>0.161527777777778</v>
      </c>
      <c r="H506" s="12" t="s">
        <v>187</v>
      </c>
      <c r="I506" s="30"/>
      <c r="J506" s="30"/>
      <c r="K506" s="30"/>
      <c r="L506" s="30"/>
      <c r="M506" s="30"/>
      <c r="N506" s="30"/>
      <c r="O506" s="30"/>
      <c r="P506" s="30"/>
      <c r="Q506" s="30"/>
      <c r="R506" s="30"/>
      <c r="U506" s="18" t="s">
        <v>50</v>
      </c>
      <c r="V506" s="12" t="s">
        <v>378</v>
      </c>
      <c r="W506" s="19" t="s">
        <v>1075</v>
      </c>
      <c r="X506" s="30" t="s">
        <v>1076</v>
      </c>
    </row>
    <row r="507" customFormat="false" ht="14.15" hidden="false" customHeight="false" outlineLevel="0" collapsed="false">
      <c r="A507" s="12" t="s">
        <v>988</v>
      </c>
      <c r="B507" s="12" t="n">
        <v>50</v>
      </c>
      <c r="C507" s="13" t="n">
        <v>0.0189236111111111</v>
      </c>
      <c r="D507" s="13" t="n">
        <v>0.161770833333333</v>
      </c>
      <c r="E507" s="29" t="str">
        <f aca="false">CONCATENATE("https://otter.ai/s/ZklJW5sBRIGFwmTPAagVUA?t=",VALUE(D507*24*3600),"s")</f>
        <v>https://otter.ai/s/ZklJW5sBRIGFwmTPAagVUA?t=13977s</v>
      </c>
      <c r="F507" s="16" t="s">
        <v>174</v>
      </c>
      <c r="G507" s="21" t="n">
        <v>0.161793981481482</v>
      </c>
      <c r="H507" s="12" t="s">
        <v>187</v>
      </c>
      <c r="I507" s="30"/>
      <c r="J507" s="30"/>
      <c r="K507" s="30"/>
      <c r="L507" s="30"/>
      <c r="M507" s="30"/>
      <c r="N507" s="30"/>
      <c r="O507" s="30"/>
      <c r="P507" s="30"/>
      <c r="Q507" s="30"/>
      <c r="R507" s="30"/>
      <c r="U507" s="18" t="s">
        <v>50</v>
      </c>
      <c r="V507" s="12" t="s">
        <v>378</v>
      </c>
      <c r="W507" s="19" t="s">
        <v>1077</v>
      </c>
      <c r="X507" s="30" t="s">
        <v>1078</v>
      </c>
    </row>
    <row r="508" customFormat="false" ht="14.15" hidden="false" customHeight="false" outlineLevel="0" collapsed="false">
      <c r="A508" s="12" t="s">
        <v>988</v>
      </c>
      <c r="B508" s="12" t="n">
        <v>51</v>
      </c>
      <c r="C508" s="13" t="n">
        <v>0.0192013888888889</v>
      </c>
      <c r="D508" s="13" t="n">
        <v>0.162048611111111</v>
      </c>
      <c r="E508" s="29" t="str">
        <f aca="false">CONCATENATE("https://otter.ai/s/ZklJW5sBRIGFwmTPAagVUA?t=",VALUE(D508*24*3600),"s")</f>
        <v>https://otter.ai/s/ZklJW5sBRIGFwmTPAagVUA?t=14001s</v>
      </c>
      <c r="F508" s="16" t="s">
        <v>177</v>
      </c>
      <c r="G508" s="21" t="n">
        <v>0.162060185185185</v>
      </c>
      <c r="H508" s="12" t="s">
        <v>187</v>
      </c>
      <c r="I508" s="30"/>
      <c r="J508" s="30"/>
      <c r="K508" s="30"/>
      <c r="L508" s="12" t="s">
        <v>912</v>
      </c>
      <c r="M508" s="30"/>
      <c r="N508" s="30"/>
      <c r="O508" s="30"/>
      <c r="P508" s="30"/>
      <c r="Q508" s="30"/>
      <c r="R508" s="30"/>
      <c r="U508" s="18" t="s">
        <v>50</v>
      </c>
      <c r="V508" s="18" t="s">
        <v>51</v>
      </c>
      <c r="W508" s="19" t="s">
        <v>1079</v>
      </c>
      <c r="X508" s="30" t="s">
        <v>1079</v>
      </c>
    </row>
    <row r="509" customFormat="false" ht="14.15" hidden="false" customHeight="false" outlineLevel="0" collapsed="false">
      <c r="A509" s="12" t="s">
        <v>988</v>
      </c>
      <c r="B509" s="12" t="n">
        <v>52</v>
      </c>
      <c r="C509" s="13" t="n">
        <v>0.0193402777777778</v>
      </c>
      <c r="D509" s="13" t="n">
        <v>0.1621875</v>
      </c>
      <c r="E509" s="29" t="str">
        <f aca="false">CONCATENATE("https://otter.ai/s/ZklJW5sBRIGFwmTPAagVUA?t=",VALUE(D509*24*3600),"s")</f>
        <v>https://otter.ai/s/ZklJW5sBRIGFwmTPAagVUA?t=14013s</v>
      </c>
      <c r="F509" s="16" t="s">
        <v>180</v>
      </c>
      <c r="G509" s="21" t="n">
        <v>0.1621875</v>
      </c>
      <c r="H509" s="12" t="s">
        <v>187</v>
      </c>
      <c r="I509" s="30"/>
      <c r="J509" s="30"/>
      <c r="K509" s="30"/>
      <c r="L509" s="30"/>
      <c r="M509" s="30"/>
      <c r="N509" s="30"/>
      <c r="O509" s="30"/>
      <c r="P509" s="12" t="s">
        <v>994</v>
      </c>
      <c r="Q509" s="30"/>
      <c r="R509" s="30"/>
      <c r="U509" s="18" t="s">
        <v>50</v>
      </c>
      <c r="V509" s="18" t="s">
        <v>51</v>
      </c>
      <c r="W509" s="19" t="s">
        <v>1080</v>
      </c>
      <c r="X509" s="30" t="s">
        <v>1081</v>
      </c>
    </row>
    <row r="510" customFormat="false" ht="14.15" hidden="false" customHeight="false" outlineLevel="0" collapsed="false">
      <c r="A510" s="12" t="s">
        <v>988</v>
      </c>
      <c r="B510" s="12" t="n">
        <v>53</v>
      </c>
      <c r="C510" s="13" t="n">
        <v>0.0200347222222222</v>
      </c>
      <c r="D510" s="13" t="n">
        <v>0.162881944444444</v>
      </c>
      <c r="E510" s="29" t="str">
        <f aca="false">CONCATENATE("https://otter.ai/s/ZklJW5sBRIGFwmTPAagVUA?t=",VALUE(D510*24*3600),"s")</f>
        <v>https://otter.ai/s/ZklJW5sBRIGFwmTPAagVUA?t=14073s</v>
      </c>
      <c r="F510" s="16" t="s">
        <v>183</v>
      </c>
      <c r="G510" s="21" t="n">
        <v>0.162881944444444</v>
      </c>
      <c r="H510" s="12" t="s">
        <v>187</v>
      </c>
      <c r="I510" s="30"/>
      <c r="J510" s="30"/>
      <c r="K510" s="30"/>
      <c r="L510" s="30"/>
      <c r="M510" s="30"/>
      <c r="N510" s="30"/>
      <c r="O510" s="30"/>
      <c r="P510" s="30"/>
      <c r="Q510" s="30"/>
      <c r="R510" s="30"/>
      <c r="U510" s="18" t="s">
        <v>50</v>
      </c>
      <c r="V510" s="12" t="s">
        <v>378</v>
      </c>
      <c r="W510" s="19" t="s">
        <v>1082</v>
      </c>
      <c r="X510" s="30" t="s">
        <v>1083</v>
      </c>
    </row>
    <row r="511" customFormat="false" ht="14.15" hidden="false" customHeight="false" outlineLevel="0" collapsed="false">
      <c r="A511" s="12" t="s">
        <v>988</v>
      </c>
      <c r="B511" s="12" t="n">
        <v>54</v>
      </c>
      <c r="C511" s="13" t="n">
        <v>0.0202893518518519</v>
      </c>
      <c r="D511" s="13" t="n">
        <v>0.163136574074074</v>
      </c>
      <c r="E511" s="29" t="str">
        <f aca="false">CONCATENATE("https://otter.ai/s/ZklJW5sBRIGFwmTPAagVUA?t=",VALUE(D511*24*3600),"s")</f>
        <v>https://otter.ai/s/ZklJW5sBRIGFwmTPAagVUA?t=14095s</v>
      </c>
      <c r="F511" s="16" t="s">
        <v>186</v>
      </c>
      <c r="G511" s="21" t="n">
        <v>0.163136574074074</v>
      </c>
      <c r="H511" s="12" t="s">
        <v>187</v>
      </c>
      <c r="I511" s="30"/>
      <c r="J511" s="30"/>
      <c r="K511" s="30"/>
      <c r="L511" s="30"/>
      <c r="M511" s="30"/>
      <c r="N511" s="30"/>
      <c r="O511" s="12" t="n">
        <v>5</v>
      </c>
      <c r="P511" s="30"/>
      <c r="Q511" s="30"/>
      <c r="R511" s="30"/>
      <c r="U511" s="18" t="s">
        <v>50</v>
      </c>
      <c r="V511" s="18" t="s">
        <v>51</v>
      </c>
      <c r="W511" s="19" t="s">
        <v>1084</v>
      </c>
      <c r="X511" s="30" t="s">
        <v>1085</v>
      </c>
    </row>
    <row r="512" customFormat="false" ht="14.15" hidden="false" customHeight="false" outlineLevel="0" collapsed="false">
      <c r="A512" s="12" t="s">
        <v>988</v>
      </c>
      <c r="B512" s="12" t="n">
        <v>55</v>
      </c>
      <c r="C512" s="13" t="n">
        <v>0.0209375</v>
      </c>
      <c r="D512" s="13" t="n">
        <v>0.163784722222222</v>
      </c>
      <c r="E512" s="29" t="str">
        <f aca="false">CONCATENATE("https://otter.ai/s/ZklJW5sBRIGFwmTPAagVUA?t=",VALUE(D512*24*3600),"s")</f>
        <v>https://otter.ai/s/ZklJW5sBRIGFwmTPAagVUA?t=14151s</v>
      </c>
      <c r="F512" s="16" t="s">
        <v>189</v>
      </c>
      <c r="G512" s="21" t="n">
        <v>0.163796296296296</v>
      </c>
      <c r="H512" s="12" t="s">
        <v>187</v>
      </c>
      <c r="I512" s="30"/>
      <c r="J512" s="30"/>
      <c r="K512" s="30"/>
      <c r="L512" s="30"/>
      <c r="M512" s="30"/>
      <c r="N512" s="30"/>
      <c r="O512" s="30"/>
      <c r="P512" s="30"/>
      <c r="Q512" s="30"/>
      <c r="R512" s="30"/>
      <c r="U512" s="18" t="s">
        <v>50</v>
      </c>
      <c r="V512" s="12" t="s">
        <v>378</v>
      </c>
      <c r="W512" s="19" t="s">
        <v>1086</v>
      </c>
      <c r="X512" s="30" t="s">
        <v>1086</v>
      </c>
    </row>
    <row r="513" customFormat="false" ht="14.15" hidden="false" customHeight="false" outlineLevel="0" collapsed="false">
      <c r="A513" s="12" t="s">
        <v>988</v>
      </c>
      <c r="B513" s="12" t="n">
        <v>56</v>
      </c>
      <c r="C513" s="13" t="n">
        <v>0.0212847222222222</v>
      </c>
      <c r="D513" s="13" t="n">
        <v>0.164131944444444</v>
      </c>
      <c r="E513" s="29" t="str">
        <f aca="false">CONCATENATE("https://otter.ai/s/ZklJW5sBRIGFwmTPAagVUA?t=",VALUE(D513*24*3600),"s")</f>
        <v>https://otter.ai/s/ZklJW5sBRIGFwmTPAagVUA?t=14181s</v>
      </c>
      <c r="F513" s="16" t="s">
        <v>191</v>
      </c>
      <c r="G513" s="21" t="n">
        <v>0.164131944444444</v>
      </c>
      <c r="H513" s="12" t="s">
        <v>187</v>
      </c>
      <c r="I513" s="30"/>
      <c r="J513" s="30"/>
      <c r="K513" s="30"/>
      <c r="L513" s="30"/>
      <c r="M513" s="30"/>
      <c r="N513" s="30"/>
      <c r="O513" s="30"/>
      <c r="P513" s="30"/>
      <c r="Q513" s="30"/>
      <c r="R513" s="30"/>
      <c r="U513" s="18" t="s">
        <v>50</v>
      </c>
      <c r="V513" s="12" t="s">
        <v>378</v>
      </c>
      <c r="W513" s="19" t="s">
        <v>1087</v>
      </c>
      <c r="X513" s="30" t="s">
        <v>1087</v>
      </c>
    </row>
    <row r="514" customFormat="false" ht="12.8" hidden="false" customHeight="false" outlineLevel="0" collapsed="false">
      <c r="A514" s="30"/>
      <c r="B514" s="30"/>
      <c r="C514" s="30"/>
      <c r="D514" s="30"/>
      <c r="E514" s="16"/>
      <c r="F514" s="16"/>
      <c r="G514" s="30"/>
      <c r="H514" s="30"/>
      <c r="I514" s="30"/>
      <c r="J514" s="30"/>
      <c r="K514" s="30"/>
      <c r="L514" s="30"/>
      <c r="M514" s="30"/>
      <c r="N514" s="30"/>
      <c r="O514" s="30"/>
      <c r="P514" s="30"/>
      <c r="Q514" s="30"/>
      <c r="R514" s="30"/>
      <c r="U514" s="30"/>
      <c r="V514" s="30"/>
      <c r="W514" s="30"/>
      <c r="X514" s="30"/>
    </row>
    <row r="515" customFormat="false" ht="12.8" hidden="false" customHeight="false" outlineLevel="0" collapsed="false">
      <c r="A515" s="30"/>
      <c r="B515" s="30"/>
      <c r="C515" s="30"/>
      <c r="D515" s="30"/>
      <c r="E515" s="16"/>
      <c r="F515" s="16"/>
      <c r="G515" s="30"/>
      <c r="H515" s="30"/>
      <c r="I515" s="30"/>
      <c r="J515" s="30"/>
      <c r="K515" s="30"/>
      <c r="L515" s="30"/>
      <c r="M515" s="30"/>
      <c r="N515" s="30"/>
      <c r="O515" s="30"/>
      <c r="P515" s="30"/>
      <c r="Q515" s="30"/>
      <c r="R515" s="30"/>
      <c r="U515" s="30"/>
      <c r="V515" s="30"/>
      <c r="W515" s="30"/>
      <c r="X515" s="30"/>
    </row>
    <row r="516" customFormat="false" ht="12.8" hidden="false" customHeight="false" outlineLevel="0" collapsed="false">
      <c r="A516" s="30"/>
      <c r="B516" s="30"/>
      <c r="C516" s="30"/>
      <c r="D516" s="30"/>
      <c r="E516" s="16"/>
      <c r="F516" s="16"/>
      <c r="G516" s="30"/>
      <c r="H516" s="30"/>
      <c r="I516" s="30"/>
      <c r="J516" s="30"/>
      <c r="K516" s="30"/>
      <c r="L516" s="30"/>
      <c r="M516" s="30"/>
      <c r="N516" s="30"/>
      <c r="O516" s="30"/>
      <c r="P516" s="30"/>
      <c r="Q516" s="30"/>
      <c r="R516" s="30"/>
      <c r="U516" s="30"/>
      <c r="V516" s="30"/>
      <c r="W516" s="30"/>
      <c r="X516" s="30"/>
    </row>
    <row r="517" customFormat="false" ht="12.8" hidden="false" customHeight="false" outlineLevel="0" collapsed="false">
      <c r="A517" s="30"/>
      <c r="B517" s="30"/>
      <c r="C517" s="30"/>
      <c r="D517" s="30"/>
      <c r="E517" s="16"/>
      <c r="F517" s="16"/>
      <c r="G517" s="30"/>
      <c r="H517" s="30"/>
      <c r="I517" s="30"/>
      <c r="J517" s="30"/>
      <c r="K517" s="30"/>
      <c r="L517" s="30"/>
      <c r="M517" s="30"/>
      <c r="N517" s="30"/>
      <c r="O517" s="30"/>
      <c r="P517" s="30"/>
      <c r="Q517" s="30"/>
      <c r="R517" s="30"/>
      <c r="U517" s="30"/>
      <c r="V517" s="30"/>
      <c r="W517" s="30"/>
      <c r="X517" s="30"/>
    </row>
    <row r="518" customFormat="false" ht="12.8" hidden="false" customHeight="false" outlineLevel="0" collapsed="false">
      <c r="A518" s="30"/>
      <c r="B518" s="30"/>
      <c r="C518" s="30"/>
      <c r="D518" s="30"/>
      <c r="E518" s="16"/>
      <c r="F518" s="16"/>
      <c r="G518" s="30"/>
      <c r="H518" s="30"/>
      <c r="I518" s="30"/>
      <c r="J518" s="30"/>
      <c r="K518" s="30"/>
      <c r="L518" s="30"/>
      <c r="M518" s="30"/>
      <c r="N518" s="30"/>
      <c r="O518" s="30"/>
      <c r="P518" s="30"/>
      <c r="Q518" s="30"/>
      <c r="R518" s="30"/>
      <c r="U518" s="30"/>
      <c r="V518" s="30"/>
      <c r="W518" s="30"/>
      <c r="X518" s="30"/>
    </row>
    <row r="519" customFormat="false" ht="12.8" hidden="false" customHeight="false" outlineLevel="0" collapsed="false">
      <c r="A519" s="30"/>
      <c r="B519" s="30"/>
      <c r="C519" s="30"/>
      <c r="D519" s="30"/>
      <c r="E519" s="16"/>
      <c r="F519" s="16"/>
      <c r="G519" s="30"/>
      <c r="H519" s="30"/>
      <c r="I519" s="30"/>
      <c r="J519" s="30"/>
      <c r="K519" s="30"/>
      <c r="L519" s="30"/>
      <c r="M519" s="30"/>
      <c r="N519" s="30"/>
      <c r="O519" s="30"/>
      <c r="P519" s="30"/>
      <c r="Q519" s="30"/>
      <c r="R519" s="30"/>
      <c r="U519" s="30"/>
      <c r="V519" s="30"/>
      <c r="W519" s="30"/>
      <c r="X519" s="30"/>
    </row>
    <row r="520" customFormat="false" ht="12.8" hidden="false" customHeight="false" outlineLevel="0" collapsed="false">
      <c r="A520" s="30"/>
      <c r="B520" s="30"/>
      <c r="C520" s="30"/>
      <c r="D520" s="30"/>
      <c r="E520" s="16"/>
      <c r="F520" s="16"/>
      <c r="G520" s="30"/>
      <c r="H520" s="30"/>
      <c r="I520" s="30"/>
      <c r="J520" s="30"/>
      <c r="K520" s="30"/>
      <c r="L520" s="30"/>
      <c r="M520" s="30"/>
      <c r="N520" s="30"/>
      <c r="O520" s="30"/>
      <c r="P520" s="30"/>
      <c r="Q520" s="30"/>
      <c r="R520" s="30"/>
      <c r="U520" s="30"/>
      <c r="V520" s="30"/>
      <c r="W520" s="30"/>
      <c r="X520" s="30"/>
    </row>
    <row r="521" customFormat="false" ht="12.8" hidden="false" customHeight="false" outlineLevel="0" collapsed="false">
      <c r="A521" s="30"/>
      <c r="B521" s="30"/>
      <c r="C521" s="30"/>
      <c r="D521" s="30"/>
      <c r="E521" s="16"/>
      <c r="F521" s="16"/>
      <c r="G521" s="30"/>
      <c r="H521" s="30"/>
      <c r="I521" s="30"/>
      <c r="J521" s="30"/>
      <c r="K521" s="30"/>
      <c r="L521" s="30"/>
      <c r="M521" s="30"/>
      <c r="N521" s="30"/>
      <c r="O521" s="30"/>
      <c r="P521" s="30"/>
      <c r="Q521" s="30"/>
      <c r="R521" s="30"/>
      <c r="U521" s="30"/>
      <c r="V521" s="30"/>
      <c r="W521" s="30"/>
      <c r="X521" s="30"/>
    </row>
    <row r="522" customFormat="false" ht="12.8" hidden="false" customHeight="false" outlineLevel="0" collapsed="false">
      <c r="A522" s="30"/>
      <c r="B522" s="30"/>
      <c r="C522" s="30"/>
      <c r="D522" s="30"/>
      <c r="E522" s="16"/>
      <c r="F522" s="16"/>
      <c r="G522" s="30"/>
      <c r="H522" s="30"/>
      <c r="I522" s="30"/>
      <c r="J522" s="30"/>
      <c r="K522" s="30"/>
      <c r="L522" s="30"/>
      <c r="M522" s="30"/>
      <c r="N522" s="30"/>
      <c r="O522" s="30"/>
      <c r="P522" s="30"/>
      <c r="Q522" s="30"/>
      <c r="R522" s="30"/>
      <c r="U522" s="30"/>
      <c r="V522" s="30"/>
      <c r="W522" s="30"/>
      <c r="X522" s="30"/>
    </row>
    <row r="523" customFormat="false" ht="12.8" hidden="false" customHeight="false" outlineLevel="0" collapsed="false">
      <c r="A523" s="30"/>
      <c r="B523" s="30"/>
      <c r="C523" s="30"/>
      <c r="D523" s="30"/>
      <c r="E523" s="16"/>
      <c r="F523" s="16"/>
      <c r="G523" s="30"/>
      <c r="H523" s="30"/>
      <c r="I523" s="30"/>
      <c r="J523" s="30"/>
      <c r="K523" s="30"/>
      <c r="L523" s="30"/>
      <c r="M523" s="30"/>
      <c r="N523" s="30"/>
      <c r="O523" s="30"/>
      <c r="P523" s="30"/>
      <c r="Q523" s="30"/>
      <c r="R523" s="30"/>
      <c r="U523" s="30"/>
      <c r="V523" s="30"/>
      <c r="W523" s="30"/>
      <c r="X523" s="30"/>
    </row>
    <row r="524" customFormat="false" ht="12.8" hidden="false" customHeight="false" outlineLevel="0" collapsed="false">
      <c r="A524" s="30"/>
      <c r="B524" s="30"/>
      <c r="C524" s="30"/>
      <c r="D524" s="30"/>
      <c r="E524" s="16"/>
      <c r="F524" s="16"/>
      <c r="G524" s="30"/>
      <c r="H524" s="30"/>
      <c r="I524" s="30"/>
      <c r="J524" s="30"/>
      <c r="K524" s="30"/>
      <c r="L524" s="30"/>
      <c r="M524" s="30"/>
      <c r="N524" s="30"/>
      <c r="O524" s="30"/>
      <c r="P524" s="30"/>
      <c r="Q524" s="30"/>
      <c r="R524" s="30"/>
      <c r="U524" s="30"/>
      <c r="V524" s="30"/>
      <c r="W524" s="30"/>
      <c r="X524" s="30"/>
    </row>
    <row r="525" customFormat="false" ht="12.8" hidden="false" customHeight="false" outlineLevel="0" collapsed="false">
      <c r="A525" s="30"/>
      <c r="B525" s="30"/>
      <c r="C525" s="30"/>
      <c r="D525" s="30"/>
      <c r="E525" s="16"/>
      <c r="F525" s="16"/>
      <c r="G525" s="30"/>
      <c r="H525" s="30"/>
      <c r="I525" s="30"/>
      <c r="J525" s="30"/>
      <c r="K525" s="30"/>
      <c r="L525" s="30"/>
      <c r="M525" s="30"/>
      <c r="N525" s="30"/>
      <c r="O525" s="30"/>
      <c r="P525" s="30"/>
      <c r="Q525" s="30"/>
      <c r="R525" s="30"/>
      <c r="U525" s="30"/>
      <c r="V525" s="30"/>
      <c r="W525" s="30"/>
      <c r="X525" s="30"/>
    </row>
    <row r="526" customFormat="false" ht="12.8" hidden="false" customHeight="false" outlineLevel="0" collapsed="false">
      <c r="A526" s="30"/>
      <c r="B526" s="30"/>
      <c r="C526" s="30"/>
      <c r="D526" s="30"/>
      <c r="E526" s="16"/>
      <c r="F526" s="16"/>
      <c r="G526" s="30"/>
      <c r="H526" s="30"/>
      <c r="I526" s="30"/>
      <c r="J526" s="30"/>
      <c r="K526" s="30"/>
      <c r="L526" s="30"/>
      <c r="M526" s="30"/>
      <c r="N526" s="30"/>
      <c r="O526" s="30"/>
      <c r="P526" s="30"/>
      <c r="Q526" s="30"/>
      <c r="R526" s="30"/>
      <c r="U526" s="30"/>
      <c r="V526" s="30"/>
      <c r="W526" s="30"/>
      <c r="X526" s="30"/>
    </row>
    <row r="527" customFormat="false" ht="12.8" hidden="false" customHeight="false" outlineLevel="0" collapsed="false">
      <c r="A527" s="30"/>
      <c r="B527" s="30"/>
      <c r="C527" s="30"/>
      <c r="D527" s="30"/>
      <c r="E527" s="16"/>
      <c r="F527" s="16"/>
      <c r="G527" s="30"/>
      <c r="H527" s="30"/>
      <c r="I527" s="30"/>
      <c r="J527" s="30"/>
      <c r="K527" s="30"/>
      <c r="L527" s="30"/>
      <c r="M527" s="30"/>
      <c r="N527" s="30"/>
      <c r="O527" s="30"/>
      <c r="P527" s="30"/>
      <c r="Q527" s="30"/>
      <c r="R527" s="30"/>
      <c r="U527" s="30"/>
      <c r="V527" s="30"/>
      <c r="W527" s="30"/>
      <c r="X527" s="30"/>
    </row>
    <row r="528" customFormat="false" ht="12.8" hidden="false" customHeight="false" outlineLevel="0" collapsed="false">
      <c r="A528" s="30"/>
      <c r="B528" s="30"/>
      <c r="C528" s="30"/>
      <c r="D528" s="30"/>
      <c r="E528" s="16"/>
      <c r="F528" s="16"/>
      <c r="G528" s="30"/>
      <c r="H528" s="30"/>
      <c r="I528" s="30"/>
      <c r="J528" s="30"/>
      <c r="K528" s="30"/>
      <c r="L528" s="30"/>
      <c r="M528" s="30"/>
      <c r="N528" s="30"/>
      <c r="O528" s="30"/>
      <c r="P528" s="30"/>
      <c r="Q528" s="30"/>
      <c r="R528" s="30"/>
      <c r="U528" s="30"/>
      <c r="V528" s="30"/>
      <c r="W528" s="30"/>
      <c r="X528" s="30"/>
    </row>
    <row r="529" customFormat="false" ht="12.8" hidden="false" customHeight="false" outlineLevel="0" collapsed="false">
      <c r="A529" s="30"/>
      <c r="B529" s="30"/>
      <c r="C529" s="30"/>
      <c r="D529" s="30"/>
      <c r="E529" s="16"/>
      <c r="F529" s="16"/>
      <c r="G529" s="30"/>
      <c r="H529" s="30"/>
      <c r="I529" s="30"/>
      <c r="J529" s="30"/>
      <c r="K529" s="30"/>
      <c r="L529" s="30"/>
      <c r="M529" s="30"/>
      <c r="N529" s="30"/>
      <c r="O529" s="30"/>
      <c r="P529" s="30"/>
      <c r="Q529" s="30"/>
      <c r="R529" s="30"/>
      <c r="U529" s="30"/>
      <c r="V529" s="30"/>
      <c r="W529" s="30"/>
      <c r="X529" s="30"/>
    </row>
    <row r="530" customFormat="false" ht="12.8" hidden="false" customHeight="false" outlineLevel="0" collapsed="false">
      <c r="A530" s="30"/>
      <c r="B530" s="30"/>
      <c r="C530" s="30"/>
      <c r="D530" s="30"/>
      <c r="E530" s="16"/>
      <c r="F530" s="16"/>
      <c r="G530" s="30"/>
      <c r="H530" s="30"/>
      <c r="I530" s="30"/>
      <c r="J530" s="30"/>
      <c r="K530" s="30"/>
      <c r="L530" s="30"/>
      <c r="M530" s="30"/>
      <c r="N530" s="30"/>
      <c r="O530" s="30"/>
      <c r="P530" s="30"/>
      <c r="Q530" s="30"/>
      <c r="R530" s="30"/>
      <c r="U530" s="30"/>
      <c r="V530" s="30"/>
      <c r="W530" s="30"/>
      <c r="X530" s="30"/>
    </row>
    <row r="531" customFormat="false" ht="12.8" hidden="false" customHeight="false" outlineLevel="0" collapsed="false">
      <c r="A531" s="30"/>
      <c r="B531" s="30"/>
      <c r="C531" s="30"/>
      <c r="D531" s="30"/>
      <c r="E531" s="16"/>
      <c r="F531" s="16"/>
      <c r="G531" s="30"/>
      <c r="H531" s="30"/>
      <c r="I531" s="30"/>
      <c r="J531" s="30"/>
      <c r="K531" s="30"/>
      <c r="L531" s="30"/>
      <c r="M531" s="30"/>
      <c r="N531" s="30"/>
      <c r="O531" s="30"/>
      <c r="P531" s="30"/>
      <c r="Q531" s="30"/>
      <c r="R531" s="30"/>
      <c r="U531" s="30"/>
      <c r="V531" s="30"/>
      <c r="W531" s="30"/>
      <c r="X531" s="30"/>
    </row>
    <row r="532" customFormat="false" ht="12.8" hidden="false" customHeight="false" outlineLevel="0" collapsed="false">
      <c r="A532" s="30"/>
      <c r="B532" s="30"/>
      <c r="C532" s="30"/>
      <c r="D532" s="30"/>
      <c r="E532" s="16"/>
      <c r="F532" s="16"/>
      <c r="G532" s="30"/>
      <c r="H532" s="30"/>
      <c r="I532" s="30"/>
      <c r="J532" s="30"/>
      <c r="K532" s="30"/>
      <c r="L532" s="30"/>
      <c r="M532" s="30"/>
      <c r="N532" s="30"/>
      <c r="O532" s="30"/>
      <c r="P532" s="30"/>
      <c r="Q532" s="30"/>
      <c r="R532" s="30"/>
      <c r="U532" s="30"/>
      <c r="V532" s="30"/>
      <c r="W532" s="30"/>
      <c r="X532" s="30"/>
    </row>
    <row r="533" customFormat="false" ht="12.8" hidden="false" customHeight="false" outlineLevel="0" collapsed="false">
      <c r="A533" s="30"/>
      <c r="B533" s="30"/>
      <c r="C533" s="30"/>
      <c r="D533" s="30"/>
      <c r="E533" s="16"/>
      <c r="F533" s="16"/>
      <c r="G533" s="30"/>
      <c r="H533" s="30"/>
      <c r="I533" s="30"/>
      <c r="J533" s="30"/>
      <c r="K533" s="30"/>
      <c r="L533" s="30"/>
      <c r="M533" s="30"/>
      <c r="N533" s="30"/>
      <c r="O533" s="30"/>
      <c r="P533" s="30"/>
      <c r="Q533" s="30"/>
      <c r="R533" s="30"/>
      <c r="U533" s="30"/>
      <c r="V533" s="30"/>
      <c r="W533" s="30"/>
      <c r="X533" s="30"/>
    </row>
    <row r="534" customFormat="false" ht="12.8" hidden="false" customHeight="false" outlineLevel="0" collapsed="false">
      <c r="A534" s="30"/>
      <c r="B534" s="30"/>
      <c r="C534" s="30"/>
      <c r="D534" s="30"/>
      <c r="E534" s="16"/>
      <c r="F534" s="16"/>
      <c r="G534" s="30"/>
      <c r="H534" s="30"/>
      <c r="I534" s="30"/>
      <c r="J534" s="30"/>
      <c r="K534" s="30"/>
      <c r="L534" s="30"/>
      <c r="M534" s="30"/>
      <c r="N534" s="30"/>
      <c r="O534" s="30"/>
      <c r="P534" s="30"/>
      <c r="Q534" s="30"/>
      <c r="R534" s="30"/>
      <c r="U534" s="30"/>
      <c r="V534" s="30"/>
      <c r="W534" s="30"/>
      <c r="X534" s="30"/>
    </row>
    <row r="535" customFormat="false" ht="12.8" hidden="false" customHeight="false" outlineLevel="0" collapsed="false">
      <c r="A535" s="30"/>
      <c r="B535" s="30"/>
      <c r="C535" s="30"/>
      <c r="D535" s="30"/>
      <c r="E535" s="16"/>
      <c r="F535" s="16"/>
      <c r="G535" s="30"/>
      <c r="H535" s="30"/>
      <c r="I535" s="30"/>
      <c r="J535" s="30"/>
      <c r="K535" s="30"/>
      <c r="L535" s="30"/>
      <c r="M535" s="30"/>
      <c r="N535" s="30"/>
      <c r="O535" s="30"/>
      <c r="P535" s="30"/>
      <c r="Q535" s="30"/>
      <c r="R535" s="30"/>
      <c r="U535" s="30"/>
      <c r="V535" s="30"/>
      <c r="W535" s="30"/>
      <c r="X535" s="30"/>
    </row>
    <row r="536" customFormat="false" ht="12.8" hidden="false" customHeight="false" outlineLevel="0" collapsed="false">
      <c r="A536" s="30"/>
      <c r="B536" s="30"/>
      <c r="C536" s="30"/>
      <c r="D536" s="30"/>
      <c r="E536" s="16"/>
      <c r="F536" s="16"/>
      <c r="G536" s="30"/>
      <c r="H536" s="30"/>
      <c r="I536" s="30"/>
      <c r="J536" s="30"/>
      <c r="K536" s="30"/>
      <c r="L536" s="30"/>
      <c r="M536" s="30"/>
      <c r="N536" s="30"/>
      <c r="O536" s="30"/>
      <c r="P536" s="30"/>
      <c r="Q536" s="30"/>
      <c r="R536" s="30"/>
      <c r="U536" s="30"/>
      <c r="V536" s="30"/>
      <c r="W536" s="30"/>
      <c r="X536" s="30"/>
    </row>
    <row r="537" customFormat="false" ht="12.8" hidden="false" customHeight="false" outlineLevel="0" collapsed="false">
      <c r="A537" s="30"/>
      <c r="B537" s="30"/>
      <c r="C537" s="30"/>
      <c r="D537" s="30"/>
      <c r="E537" s="16"/>
      <c r="F537" s="16"/>
      <c r="G537" s="30"/>
      <c r="H537" s="30"/>
      <c r="I537" s="30"/>
      <c r="J537" s="30"/>
      <c r="K537" s="30"/>
      <c r="L537" s="30"/>
      <c r="M537" s="30"/>
      <c r="N537" s="30"/>
      <c r="O537" s="30"/>
      <c r="P537" s="30"/>
      <c r="Q537" s="30"/>
      <c r="R537" s="30"/>
      <c r="U537" s="30"/>
      <c r="V537" s="30"/>
      <c r="W537" s="30"/>
      <c r="X537" s="30"/>
    </row>
    <row r="538" customFormat="false" ht="12.8" hidden="false" customHeight="false" outlineLevel="0" collapsed="false">
      <c r="A538" s="30"/>
      <c r="B538" s="30"/>
      <c r="C538" s="30"/>
      <c r="D538" s="30"/>
      <c r="E538" s="16"/>
      <c r="F538" s="16"/>
      <c r="G538" s="30"/>
      <c r="H538" s="30"/>
      <c r="I538" s="30"/>
      <c r="J538" s="30"/>
      <c r="K538" s="30"/>
      <c r="L538" s="30"/>
      <c r="M538" s="30"/>
      <c r="N538" s="30"/>
      <c r="O538" s="30"/>
      <c r="P538" s="30"/>
      <c r="Q538" s="30"/>
      <c r="R538" s="30"/>
      <c r="U538" s="30"/>
      <c r="V538" s="30"/>
      <c r="W538" s="30"/>
      <c r="X538" s="30"/>
    </row>
    <row r="539" customFormat="false" ht="12.8" hidden="false" customHeight="false" outlineLevel="0" collapsed="false">
      <c r="A539" s="30"/>
      <c r="B539" s="30"/>
      <c r="C539" s="30"/>
      <c r="D539" s="30"/>
      <c r="E539" s="16"/>
      <c r="F539" s="16"/>
      <c r="G539" s="30"/>
      <c r="H539" s="30"/>
      <c r="I539" s="30"/>
      <c r="J539" s="30"/>
      <c r="K539" s="30"/>
      <c r="L539" s="30"/>
      <c r="M539" s="30"/>
      <c r="N539" s="30"/>
      <c r="O539" s="30"/>
      <c r="P539" s="30"/>
      <c r="Q539" s="30"/>
      <c r="R539" s="30"/>
      <c r="U539" s="30"/>
      <c r="V539" s="30"/>
      <c r="W539" s="30"/>
      <c r="X539" s="30"/>
    </row>
    <row r="540" customFormat="false" ht="12.8" hidden="false" customHeight="false" outlineLevel="0" collapsed="false">
      <c r="A540" s="30"/>
      <c r="B540" s="30"/>
      <c r="C540" s="30"/>
      <c r="D540" s="30"/>
      <c r="E540" s="16"/>
      <c r="F540" s="16"/>
      <c r="G540" s="30"/>
      <c r="H540" s="30"/>
      <c r="I540" s="30"/>
      <c r="J540" s="30"/>
      <c r="K540" s="30"/>
      <c r="L540" s="30"/>
      <c r="M540" s="30"/>
      <c r="N540" s="30"/>
      <c r="O540" s="30"/>
      <c r="P540" s="30"/>
      <c r="Q540" s="30"/>
      <c r="R540" s="30"/>
      <c r="U540" s="30"/>
      <c r="V540" s="30"/>
      <c r="W540" s="30"/>
      <c r="X540" s="30"/>
    </row>
    <row r="541" customFormat="false" ht="12.8" hidden="false" customHeight="false" outlineLevel="0" collapsed="false">
      <c r="A541" s="30"/>
      <c r="B541" s="30"/>
      <c r="C541" s="30"/>
      <c r="D541" s="30"/>
      <c r="E541" s="16"/>
      <c r="F541" s="16"/>
      <c r="G541" s="30"/>
      <c r="H541" s="30"/>
      <c r="I541" s="30"/>
      <c r="J541" s="30"/>
      <c r="K541" s="30"/>
      <c r="L541" s="30"/>
      <c r="M541" s="30"/>
      <c r="N541" s="30"/>
      <c r="O541" s="30"/>
      <c r="P541" s="30"/>
      <c r="Q541" s="30"/>
      <c r="R541" s="30"/>
      <c r="U541" s="30"/>
      <c r="V541" s="30"/>
      <c r="W541" s="30"/>
      <c r="X541" s="30"/>
    </row>
    <row r="542" customFormat="false" ht="12.8" hidden="false" customHeight="false" outlineLevel="0" collapsed="false">
      <c r="A542" s="30"/>
      <c r="B542" s="30"/>
      <c r="C542" s="30"/>
      <c r="D542" s="30"/>
      <c r="E542" s="16"/>
      <c r="F542" s="16"/>
      <c r="G542" s="30"/>
      <c r="H542" s="30"/>
      <c r="I542" s="30"/>
      <c r="J542" s="30"/>
      <c r="K542" s="30"/>
      <c r="L542" s="30"/>
      <c r="M542" s="30"/>
      <c r="N542" s="30"/>
      <c r="O542" s="30"/>
      <c r="P542" s="30"/>
      <c r="Q542" s="30"/>
      <c r="R542" s="30"/>
      <c r="U542" s="30"/>
      <c r="V542" s="30"/>
      <c r="W542" s="30"/>
      <c r="X542" s="30"/>
    </row>
    <row r="543" customFormat="false" ht="12.8" hidden="false" customHeight="false" outlineLevel="0" collapsed="false">
      <c r="A543" s="30"/>
      <c r="B543" s="30"/>
      <c r="C543" s="30"/>
      <c r="D543" s="30"/>
      <c r="E543" s="16"/>
      <c r="F543" s="16"/>
      <c r="G543" s="30"/>
      <c r="H543" s="30"/>
      <c r="I543" s="30"/>
      <c r="J543" s="30"/>
      <c r="K543" s="30"/>
      <c r="L543" s="30"/>
      <c r="M543" s="30"/>
      <c r="N543" s="30"/>
      <c r="O543" s="30"/>
      <c r="P543" s="30"/>
      <c r="Q543" s="30"/>
      <c r="R543" s="30"/>
      <c r="U543" s="30"/>
      <c r="V543" s="30"/>
      <c r="W543" s="30"/>
      <c r="X543" s="30"/>
    </row>
    <row r="544" customFormat="false" ht="12.8" hidden="false" customHeight="false" outlineLevel="0" collapsed="false">
      <c r="A544" s="30"/>
      <c r="B544" s="30"/>
      <c r="C544" s="30"/>
      <c r="D544" s="30"/>
      <c r="E544" s="16"/>
      <c r="F544" s="16"/>
      <c r="G544" s="30"/>
      <c r="H544" s="30"/>
      <c r="I544" s="30"/>
      <c r="J544" s="30"/>
      <c r="K544" s="30"/>
      <c r="L544" s="30"/>
      <c r="M544" s="30"/>
      <c r="N544" s="30"/>
      <c r="O544" s="30"/>
      <c r="P544" s="30"/>
      <c r="Q544" s="30"/>
      <c r="R544" s="30"/>
      <c r="U544" s="30"/>
      <c r="V544" s="30"/>
      <c r="W544" s="30"/>
      <c r="X544" s="30"/>
    </row>
    <row r="545" customFormat="false" ht="12.8" hidden="false" customHeight="false" outlineLevel="0" collapsed="false">
      <c r="A545" s="30"/>
      <c r="B545" s="30"/>
      <c r="C545" s="30"/>
      <c r="D545" s="30"/>
      <c r="E545" s="16"/>
      <c r="F545" s="16"/>
      <c r="G545" s="30"/>
      <c r="H545" s="30"/>
      <c r="I545" s="30"/>
      <c r="J545" s="30"/>
      <c r="K545" s="30"/>
      <c r="L545" s="30"/>
      <c r="M545" s="30"/>
      <c r="N545" s="30"/>
      <c r="O545" s="30"/>
      <c r="P545" s="30"/>
      <c r="Q545" s="30"/>
      <c r="R545" s="30"/>
      <c r="U545" s="30"/>
      <c r="V545" s="30"/>
      <c r="W545" s="30"/>
      <c r="X545" s="30"/>
    </row>
    <row r="546" customFormat="false" ht="12.8" hidden="false" customHeight="false" outlineLevel="0" collapsed="false">
      <c r="A546" s="30"/>
      <c r="B546" s="30"/>
      <c r="C546" s="30"/>
      <c r="D546" s="30"/>
      <c r="E546" s="16"/>
      <c r="F546" s="16"/>
      <c r="G546" s="30"/>
      <c r="H546" s="30"/>
      <c r="I546" s="30"/>
      <c r="J546" s="30"/>
      <c r="K546" s="30"/>
      <c r="L546" s="30"/>
      <c r="M546" s="30"/>
      <c r="N546" s="30"/>
      <c r="O546" s="30"/>
      <c r="P546" s="30"/>
      <c r="Q546" s="30"/>
      <c r="R546" s="30"/>
      <c r="U546" s="30"/>
      <c r="V546" s="30"/>
      <c r="W546" s="30"/>
      <c r="X546" s="30"/>
    </row>
    <row r="547" customFormat="false" ht="12.8" hidden="false" customHeight="false" outlineLevel="0" collapsed="false">
      <c r="A547" s="30"/>
      <c r="B547" s="30"/>
      <c r="C547" s="30"/>
      <c r="D547" s="30"/>
      <c r="E547" s="16"/>
      <c r="F547" s="16"/>
      <c r="G547" s="30"/>
      <c r="H547" s="30"/>
      <c r="I547" s="30"/>
      <c r="J547" s="30"/>
      <c r="K547" s="30"/>
      <c r="L547" s="30"/>
      <c r="M547" s="30"/>
      <c r="N547" s="30"/>
      <c r="O547" s="30"/>
      <c r="P547" s="30"/>
      <c r="Q547" s="30"/>
      <c r="R547" s="30"/>
      <c r="U547" s="30"/>
      <c r="V547" s="30"/>
      <c r="W547" s="30"/>
      <c r="X547" s="30"/>
    </row>
    <row r="548" customFormat="false" ht="12.8" hidden="false" customHeight="false" outlineLevel="0" collapsed="false">
      <c r="A548" s="30"/>
      <c r="B548" s="30"/>
      <c r="C548" s="30"/>
      <c r="D548" s="30"/>
      <c r="E548" s="16"/>
      <c r="F548" s="16"/>
      <c r="G548" s="30"/>
      <c r="H548" s="30"/>
      <c r="I548" s="30"/>
      <c r="J548" s="30"/>
      <c r="K548" s="30"/>
      <c r="L548" s="30"/>
      <c r="M548" s="30"/>
      <c r="N548" s="30"/>
      <c r="O548" s="30"/>
      <c r="P548" s="30"/>
      <c r="Q548" s="30"/>
      <c r="R548" s="30"/>
      <c r="U548" s="30"/>
      <c r="V548" s="30"/>
      <c r="W548" s="30"/>
      <c r="X548" s="30"/>
    </row>
    <row r="549" customFormat="false" ht="12.8" hidden="false" customHeight="false" outlineLevel="0" collapsed="false">
      <c r="A549" s="30"/>
      <c r="B549" s="30"/>
      <c r="C549" s="30"/>
      <c r="D549" s="30"/>
      <c r="E549" s="16"/>
      <c r="F549" s="16"/>
      <c r="G549" s="30"/>
      <c r="H549" s="30"/>
      <c r="I549" s="30"/>
      <c r="J549" s="30"/>
      <c r="K549" s="30"/>
      <c r="L549" s="30"/>
      <c r="M549" s="30"/>
      <c r="N549" s="30"/>
      <c r="O549" s="30"/>
      <c r="P549" s="30"/>
      <c r="Q549" s="30"/>
      <c r="R549" s="30"/>
      <c r="U549" s="30"/>
      <c r="V549" s="30"/>
      <c r="W549" s="30"/>
      <c r="X549" s="30"/>
    </row>
    <row r="550" customFormat="false" ht="12.8" hidden="false" customHeight="false" outlineLevel="0" collapsed="false">
      <c r="A550" s="30"/>
      <c r="B550" s="30"/>
      <c r="C550" s="30"/>
      <c r="D550" s="30"/>
      <c r="E550" s="16"/>
      <c r="F550" s="16"/>
      <c r="G550" s="30"/>
      <c r="H550" s="30"/>
      <c r="I550" s="30"/>
      <c r="J550" s="30"/>
      <c r="K550" s="30"/>
      <c r="L550" s="30"/>
      <c r="M550" s="30"/>
      <c r="N550" s="30"/>
      <c r="O550" s="30"/>
      <c r="P550" s="30"/>
      <c r="Q550" s="30"/>
      <c r="R550" s="30"/>
      <c r="U550" s="30"/>
      <c r="V550" s="30"/>
      <c r="W550" s="30"/>
      <c r="X550" s="30"/>
    </row>
    <row r="551" customFormat="false" ht="12.8" hidden="false" customHeight="false" outlineLevel="0" collapsed="false">
      <c r="A551" s="30"/>
      <c r="B551" s="30"/>
      <c r="C551" s="30"/>
      <c r="D551" s="30"/>
      <c r="E551" s="16"/>
      <c r="F551" s="16"/>
      <c r="G551" s="30"/>
      <c r="H551" s="30"/>
      <c r="I551" s="30"/>
      <c r="J551" s="30"/>
      <c r="K551" s="30"/>
      <c r="L551" s="30"/>
      <c r="M551" s="30"/>
      <c r="N551" s="30"/>
      <c r="O551" s="30"/>
      <c r="P551" s="30"/>
      <c r="Q551" s="30"/>
      <c r="R551" s="30"/>
      <c r="U551" s="30"/>
      <c r="V551" s="30"/>
      <c r="W551" s="30"/>
      <c r="X551" s="30"/>
    </row>
    <row r="552" customFormat="false" ht="12.8" hidden="false" customHeight="false" outlineLevel="0" collapsed="false">
      <c r="A552" s="30"/>
      <c r="B552" s="30"/>
      <c r="C552" s="30"/>
      <c r="D552" s="30"/>
      <c r="E552" s="16"/>
      <c r="F552" s="16"/>
      <c r="G552" s="30"/>
      <c r="H552" s="30"/>
      <c r="I552" s="30"/>
      <c r="J552" s="30"/>
      <c r="K552" s="30"/>
      <c r="L552" s="30"/>
      <c r="M552" s="30"/>
      <c r="N552" s="30"/>
      <c r="O552" s="30"/>
      <c r="P552" s="30"/>
      <c r="Q552" s="30"/>
      <c r="R552" s="30"/>
      <c r="U552" s="30"/>
      <c r="V552" s="30"/>
      <c r="W552" s="30"/>
      <c r="X552" s="30"/>
    </row>
    <row r="553" customFormat="false" ht="12.8" hidden="false" customHeight="false" outlineLevel="0" collapsed="false">
      <c r="A553" s="30"/>
      <c r="B553" s="30"/>
      <c r="C553" s="30"/>
      <c r="D553" s="30"/>
      <c r="E553" s="16"/>
      <c r="F553" s="16"/>
      <c r="G553" s="30"/>
      <c r="H553" s="30"/>
      <c r="I553" s="30"/>
      <c r="J553" s="30"/>
      <c r="K553" s="30"/>
      <c r="L553" s="30"/>
      <c r="M553" s="30"/>
      <c r="N553" s="30"/>
      <c r="O553" s="30"/>
      <c r="P553" s="30"/>
      <c r="Q553" s="30"/>
      <c r="R553" s="30"/>
      <c r="U553" s="30"/>
      <c r="V553" s="30"/>
      <c r="W553" s="30"/>
      <c r="X553" s="30"/>
    </row>
    <row r="554" customFormat="false" ht="12.8" hidden="false" customHeight="false" outlineLevel="0" collapsed="false">
      <c r="A554" s="30"/>
      <c r="B554" s="30"/>
      <c r="C554" s="30"/>
      <c r="D554" s="30"/>
      <c r="E554" s="16"/>
      <c r="F554" s="16"/>
      <c r="G554" s="30"/>
      <c r="H554" s="30"/>
      <c r="I554" s="30"/>
      <c r="J554" s="30"/>
      <c r="K554" s="30"/>
      <c r="L554" s="30"/>
      <c r="M554" s="30"/>
      <c r="N554" s="30"/>
      <c r="O554" s="30"/>
      <c r="P554" s="30"/>
      <c r="Q554" s="30"/>
      <c r="R554" s="30"/>
      <c r="U554" s="30"/>
      <c r="V554" s="30"/>
      <c r="W554" s="30"/>
      <c r="X554" s="30"/>
    </row>
    <row r="555" customFormat="false" ht="12.8" hidden="false" customHeight="false" outlineLevel="0" collapsed="false">
      <c r="A555" s="30"/>
      <c r="B555" s="30"/>
      <c r="C555" s="30"/>
      <c r="D555" s="30"/>
      <c r="E555" s="16"/>
      <c r="F555" s="16"/>
      <c r="G555" s="30"/>
      <c r="H555" s="30"/>
      <c r="I555" s="30"/>
      <c r="J555" s="30"/>
      <c r="K555" s="30"/>
      <c r="L555" s="30"/>
      <c r="M555" s="30"/>
      <c r="N555" s="30"/>
      <c r="O555" s="30"/>
      <c r="P555" s="30"/>
      <c r="Q555" s="30"/>
      <c r="R555" s="30"/>
      <c r="U555" s="30"/>
      <c r="V555" s="30"/>
      <c r="W555" s="30"/>
      <c r="X555" s="30"/>
    </row>
    <row r="556" customFormat="false" ht="12.8" hidden="false" customHeight="false" outlineLevel="0" collapsed="false">
      <c r="A556" s="30"/>
      <c r="B556" s="30"/>
      <c r="C556" s="30"/>
      <c r="D556" s="30"/>
      <c r="E556" s="16"/>
      <c r="F556" s="16"/>
      <c r="G556" s="30"/>
      <c r="H556" s="30"/>
      <c r="I556" s="30"/>
      <c r="J556" s="30"/>
      <c r="K556" s="30"/>
      <c r="L556" s="30"/>
      <c r="M556" s="30"/>
      <c r="N556" s="30"/>
      <c r="O556" s="30"/>
      <c r="P556" s="30"/>
      <c r="Q556" s="30"/>
      <c r="R556" s="30"/>
      <c r="U556" s="30"/>
      <c r="V556" s="30"/>
      <c r="W556" s="30"/>
      <c r="X556" s="30"/>
    </row>
    <row r="557" customFormat="false" ht="12.8" hidden="false" customHeight="false" outlineLevel="0" collapsed="false">
      <c r="A557" s="30"/>
      <c r="B557" s="30"/>
      <c r="C557" s="30"/>
      <c r="D557" s="30"/>
      <c r="E557" s="16"/>
      <c r="F557" s="16"/>
      <c r="G557" s="30"/>
      <c r="H557" s="30"/>
      <c r="I557" s="30"/>
      <c r="J557" s="30"/>
      <c r="K557" s="30"/>
      <c r="L557" s="30"/>
      <c r="M557" s="30"/>
      <c r="N557" s="30"/>
      <c r="O557" s="30"/>
      <c r="P557" s="30"/>
      <c r="Q557" s="30"/>
      <c r="R557" s="30"/>
      <c r="U557" s="30"/>
      <c r="V557" s="30"/>
      <c r="W557" s="30"/>
      <c r="X557" s="30"/>
    </row>
    <row r="558" customFormat="false" ht="12.8" hidden="false" customHeight="false" outlineLevel="0" collapsed="false">
      <c r="A558" s="30"/>
      <c r="B558" s="30"/>
      <c r="C558" s="30"/>
      <c r="D558" s="30"/>
      <c r="E558" s="16"/>
      <c r="F558" s="16"/>
      <c r="G558" s="30"/>
      <c r="H558" s="30"/>
      <c r="I558" s="30"/>
      <c r="J558" s="30"/>
      <c r="K558" s="30"/>
      <c r="L558" s="30"/>
      <c r="M558" s="30"/>
      <c r="N558" s="30"/>
      <c r="O558" s="30"/>
      <c r="P558" s="30"/>
      <c r="Q558" s="30"/>
      <c r="R558" s="30"/>
      <c r="U558" s="30"/>
      <c r="V558" s="30"/>
      <c r="W558" s="30"/>
      <c r="X558" s="30"/>
    </row>
    <row r="559" customFormat="false" ht="12.8" hidden="false" customHeight="false" outlineLevel="0" collapsed="false">
      <c r="A559" s="30"/>
      <c r="B559" s="30"/>
      <c r="C559" s="30"/>
      <c r="D559" s="30"/>
      <c r="E559" s="16"/>
      <c r="F559" s="16"/>
      <c r="G559" s="30"/>
      <c r="H559" s="30"/>
      <c r="I559" s="30"/>
      <c r="J559" s="30"/>
      <c r="K559" s="30"/>
      <c r="L559" s="30"/>
      <c r="M559" s="30"/>
      <c r="N559" s="30"/>
      <c r="O559" s="30"/>
      <c r="P559" s="30"/>
      <c r="Q559" s="30"/>
      <c r="R559" s="30"/>
      <c r="U559" s="30"/>
      <c r="V559" s="30"/>
      <c r="W559" s="30"/>
      <c r="X559" s="30"/>
    </row>
    <row r="560" customFormat="false" ht="12.8" hidden="false" customHeight="false" outlineLevel="0" collapsed="false">
      <c r="A560" s="30"/>
      <c r="B560" s="30"/>
      <c r="C560" s="30"/>
      <c r="D560" s="30"/>
      <c r="E560" s="16"/>
      <c r="F560" s="16"/>
      <c r="G560" s="30"/>
      <c r="H560" s="30"/>
      <c r="I560" s="30"/>
      <c r="J560" s="30"/>
      <c r="K560" s="30"/>
      <c r="L560" s="30"/>
      <c r="M560" s="30"/>
      <c r="N560" s="30"/>
      <c r="O560" s="30"/>
      <c r="P560" s="30"/>
      <c r="Q560" s="30"/>
      <c r="R560" s="30"/>
      <c r="U560" s="30"/>
      <c r="V560" s="30"/>
      <c r="W560" s="30"/>
      <c r="X560" s="30"/>
    </row>
    <row r="561" customFormat="false" ht="12.8" hidden="false" customHeight="false" outlineLevel="0" collapsed="false">
      <c r="A561" s="30"/>
      <c r="B561" s="30"/>
      <c r="C561" s="30"/>
      <c r="D561" s="30"/>
      <c r="E561" s="16"/>
      <c r="F561" s="16"/>
      <c r="G561" s="30"/>
      <c r="H561" s="30"/>
      <c r="I561" s="30"/>
      <c r="J561" s="30"/>
      <c r="K561" s="30"/>
      <c r="L561" s="30"/>
      <c r="M561" s="30"/>
      <c r="N561" s="30"/>
      <c r="O561" s="30"/>
      <c r="P561" s="30"/>
      <c r="Q561" s="30"/>
      <c r="R561" s="30"/>
      <c r="U561" s="30"/>
      <c r="V561" s="30"/>
      <c r="W561" s="30"/>
      <c r="X561" s="30"/>
    </row>
    <row r="562" customFormat="false" ht="12.8" hidden="false" customHeight="false" outlineLevel="0" collapsed="false">
      <c r="A562" s="30"/>
      <c r="B562" s="30"/>
      <c r="C562" s="30"/>
      <c r="D562" s="30"/>
      <c r="E562" s="16"/>
      <c r="F562" s="16"/>
      <c r="G562" s="30"/>
      <c r="H562" s="30"/>
      <c r="I562" s="30"/>
      <c r="J562" s="30"/>
      <c r="K562" s="30"/>
      <c r="L562" s="30"/>
      <c r="M562" s="30"/>
      <c r="N562" s="30"/>
      <c r="O562" s="30"/>
      <c r="P562" s="30"/>
      <c r="Q562" s="30"/>
      <c r="R562" s="30"/>
      <c r="U562" s="30"/>
      <c r="V562" s="30"/>
      <c r="W562" s="30"/>
      <c r="X562" s="30"/>
    </row>
    <row r="563" customFormat="false" ht="12.8" hidden="false" customHeight="false" outlineLevel="0" collapsed="false">
      <c r="A563" s="30"/>
      <c r="B563" s="30"/>
      <c r="C563" s="30"/>
      <c r="D563" s="30"/>
      <c r="E563" s="16"/>
      <c r="F563" s="16"/>
      <c r="G563" s="30"/>
      <c r="H563" s="30"/>
      <c r="I563" s="30"/>
      <c r="J563" s="30"/>
      <c r="K563" s="30"/>
      <c r="L563" s="30"/>
      <c r="M563" s="30"/>
      <c r="N563" s="30"/>
      <c r="O563" s="30"/>
      <c r="P563" s="30"/>
      <c r="Q563" s="30"/>
      <c r="R563" s="30"/>
      <c r="U563" s="30"/>
      <c r="V563" s="30"/>
      <c r="W563" s="30"/>
      <c r="X563" s="30"/>
    </row>
    <row r="564" customFormat="false" ht="12.8" hidden="false" customHeight="false" outlineLevel="0" collapsed="false">
      <c r="A564" s="30"/>
      <c r="B564" s="30"/>
      <c r="C564" s="30"/>
      <c r="D564" s="30"/>
      <c r="E564" s="16"/>
      <c r="F564" s="16"/>
      <c r="G564" s="30"/>
      <c r="H564" s="30"/>
      <c r="I564" s="30"/>
      <c r="J564" s="30"/>
      <c r="K564" s="30"/>
      <c r="L564" s="30"/>
      <c r="M564" s="30"/>
      <c r="N564" s="30"/>
      <c r="O564" s="30"/>
      <c r="P564" s="30"/>
      <c r="Q564" s="30"/>
      <c r="R564" s="30"/>
      <c r="U564" s="30"/>
      <c r="V564" s="30"/>
      <c r="W564" s="30"/>
      <c r="X564" s="30"/>
    </row>
    <row r="565" customFormat="false" ht="12.8" hidden="false" customHeight="false" outlineLevel="0" collapsed="false">
      <c r="A565" s="30"/>
      <c r="B565" s="30"/>
      <c r="C565" s="30"/>
      <c r="D565" s="30"/>
      <c r="E565" s="16"/>
      <c r="F565" s="16"/>
      <c r="G565" s="30"/>
      <c r="H565" s="30"/>
      <c r="I565" s="30"/>
      <c r="J565" s="30"/>
      <c r="K565" s="30"/>
      <c r="L565" s="30"/>
      <c r="M565" s="30"/>
      <c r="N565" s="30"/>
      <c r="O565" s="30"/>
      <c r="P565" s="30"/>
      <c r="Q565" s="30"/>
      <c r="R565" s="30"/>
      <c r="U565" s="30"/>
      <c r="V565" s="30"/>
      <c r="W565" s="30"/>
      <c r="X565" s="30"/>
    </row>
    <row r="566" customFormat="false" ht="12.8" hidden="false" customHeight="false" outlineLevel="0" collapsed="false">
      <c r="A566" s="30"/>
      <c r="B566" s="30"/>
      <c r="C566" s="30"/>
      <c r="D566" s="30"/>
      <c r="E566" s="16"/>
      <c r="F566" s="16"/>
      <c r="G566" s="30"/>
      <c r="H566" s="30"/>
      <c r="I566" s="30"/>
      <c r="J566" s="30"/>
      <c r="K566" s="30"/>
      <c r="L566" s="30"/>
      <c r="M566" s="30"/>
      <c r="N566" s="30"/>
      <c r="O566" s="30"/>
      <c r="P566" s="30"/>
      <c r="Q566" s="30"/>
      <c r="R566" s="30"/>
      <c r="U566" s="30"/>
      <c r="V566" s="30"/>
      <c r="W566" s="30"/>
      <c r="X566" s="30"/>
    </row>
    <row r="567" customFormat="false" ht="12.8" hidden="false" customHeight="false" outlineLevel="0" collapsed="false">
      <c r="A567" s="30"/>
      <c r="B567" s="30"/>
      <c r="C567" s="30"/>
      <c r="D567" s="30"/>
      <c r="E567" s="16"/>
      <c r="F567" s="16"/>
      <c r="G567" s="30"/>
      <c r="H567" s="30"/>
      <c r="I567" s="30"/>
      <c r="J567" s="30"/>
      <c r="K567" s="30"/>
      <c r="L567" s="30"/>
      <c r="M567" s="30"/>
      <c r="N567" s="30"/>
      <c r="O567" s="30"/>
      <c r="P567" s="30"/>
      <c r="Q567" s="30"/>
      <c r="R567" s="30"/>
      <c r="U567" s="30"/>
      <c r="V567" s="30"/>
      <c r="W567" s="30"/>
      <c r="X567" s="30"/>
    </row>
    <row r="568" customFormat="false" ht="12.8" hidden="false" customHeight="false" outlineLevel="0" collapsed="false">
      <c r="A568" s="30"/>
      <c r="B568" s="30"/>
      <c r="C568" s="30"/>
      <c r="D568" s="30"/>
      <c r="E568" s="16"/>
      <c r="F568" s="16"/>
      <c r="G568" s="30"/>
      <c r="H568" s="30"/>
      <c r="I568" s="30"/>
      <c r="J568" s="30"/>
      <c r="K568" s="30"/>
      <c r="L568" s="30"/>
      <c r="M568" s="30"/>
      <c r="N568" s="30"/>
      <c r="O568" s="30"/>
      <c r="P568" s="30"/>
      <c r="Q568" s="30"/>
      <c r="R568" s="30"/>
      <c r="U568" s="30"/>
      <c r="V568" s="30"/>
      <c r="W568" s="30"/>
      <c r="X568" s="30"/>
    </row>
    <row r="569" customFormat="false" ht="12.8" hidden="false" customHeight="false" outlineLevel="0" collapsed="false">
      <c r="A569" s="30"/>
      <c r="B569" s="30"/>
      <c r="C569" s="30"/>
      <c r="D569" s="30"/>
      <c r="E569" s="16"/>
      <c r="F569" s="16"/>
      <c r="G569" s="30"/>
      <c r="H569" s="30"/>
      <c r="I569" s="30"/>
      <c r="J569" s="30"/>
      <c r="K569" s="30"/>
      <c r="L569" s="30"/>
      <c r="M569" s="30"/>
      <c r="N569" s="30"/>
      <c r="O569" s="30"/>
      <c r="P569" s="30"/>
      <c r="Q569" s="30"/>
      <c r="R569" s="30"/>
      <c r="U569" s="30"/>
      <c r="V569" s="30"/>
      <c r="W569" s="30"/>
      <c r="X569" s="30"/>
    </row>
    <row r="570" customFormat="false" ht="12.8" hidden="false" customHeight="false" outlineLevel="0" collapsed="false">
      <c r="A570" s="30"/>
      <c r="B570" s="30"/>
      <c r="C570" s="30"/>
      <c r="D570" s="30"/>
      <c r="E570" s="16"/>
      <c r="F570" s="16"/>
      <c r="G570" s="30"/>
      <c r="H570" s="30"/>
      <c r="I570" s="30"/>
      <c r="J570" s="30"/>
      <c r="K570" s="30"/>
      <c r="L570" s="30"/>
      <c r="M570" s="30"/>
      <c r="N570" s="30"/>
      <c r="O570" s="30"/>
      <c r="P570" s="30"/>
      <c r="Q570" s="30"/>
      <c r="R570" s="30"/>
      <c r="U570" s="30"/>
      <c r="V570" s="30"/>
      <c r="W570" s="30"/>
      <c r="X570" s="30"/>
    </row>
    <row r="571" customFormat="false" ht="12.8" hidden="false" customHeight="false" outlineLevel="0" collapsed="false">
      <c r="A571" s="30"/>
      <c r="B571" s="30"/>
      <c r="C571" s="30"/>
      <c r="D571" s="30"/>
      <c r="E571" s="16"/>
      <c r="F571" s="16"/>
      <c r="G571" s="30"/>
      <c r="H571" s="30"/>
      <c r="I571" s="30"/>
      <c r="J571" s="30"/>
      <c r="K571" s="30"/>
      <c r="L571" s="30"/>
      <c r="M571" s="30"/>
      <c r="N571" s="30"/>
      <c r="O571" s="30"/>
      <c r="P571" s="30"/>
      <c r="Q571" s="30"/>
      <c r="R571" s="30"/>
      <c r="U571" s="30"/>
      <c r="V571" s="30"/>
      <c r="W571" s="30"/>
      <c r="X571" s="30"/>
    </row>
    <row r="572" customFormat="false" ht="12.8" hidden="false" customHeight="false" outlineLevel="0" collapsed="false">
      <c r="A572" s="30"/>
      <c r="B572" s="30"/>
      <c r="C572" s="30"/>
      <c r="D572" s="30"/>
      <c r="E572" s="16"/>
      <c r="F572" s="16"/>
      <c r="G572" s="30"/>
      <c r="H572" s="30"/>
      <c r="I572" s="30"/>
      <c r="J572" s="30"/>
      <c r="K572" s="30"/>
      <c r="L572" s="30"/>
      <c r="M572" s="30"/>
      <c r="N572" s="30"/>
      <c r="O572" s="30"/>
      <c r="P572" s="30"/>
      <c r="Q572" s="30"/>
      <c r="R572" s="30"/>
      <c r="U572" s="30"/>
      <c r="V572" s="30"/>
      <c r="W572" s="30"/>
      <c r="X572" s="30"/>
    </row>
    <row r="573" customFormat="false" ht="12.8" hidden="false" customHeight="false" outlineLevel="0" collapsed="false">
      <c r="A573" s="30"/>
      <c r="B573" s="30"/>
      <c r="C573" s="30"/>
      <c r="D573" s="30"/>
      <c r="E573" s="16"/>
      <c r="F573" s="16"/>
      <c r="G573" s="30"/>
      <c r="H573" s="30"/>
      <c r="I573" s="30"/>
      <c r="J573" s="30"/>
      <c r="K573" s="30"/>
      <c r="L573" s="30"/>
      <c r="M573" s="30"/>
      <c r="N573" s="30"/>
      <c r="O573" s="30"/>
      <c r="P573" s="30"/>
      <c r="Q573" s="30"/>
      <c r="R573" s="30"/>
      <c r="U573" s="30"/>
      <c r="V573" s="30"/>
      <c r="W573" s="30"/>
      <c r="X573" s="30"/>
    </row>
    <row r="574" customFormat="false" ht="12.8" hidden="false" customHeight="false" outlineLevel="0" collapsed="false">
      <c r="A574" s="30"/>
      <c r="B574" s="30"/>
      <c r="C574" s="30"/>
      <c r="D574" s="30"/>
      <c r="E574" s="16"/>
      <c r="F574" s="16"/>
      <c r="G574" s="30"/>
      <c r="H574" s="30"/>
      <c r="I574" s="30"/>
      <c r="J574" s="30"/>
      <c r="K574" s="30"/>
      <c r="L574" s="30"/>
      <c r="M574" s="30"/>
      <c r="N574" s="30"/>
      <c r="O574" s="30"/>
      <c r="P574" s="30"/>
      <c r="Q574" s="30"/>
      <c r="R574" s="30"/>
      <c r="U574" s="30"/>
      <c r="V574" s="30"/>
      <c r="W574" s="30"/>
      <c r="X574" s="30"/>
    </row>
    <row r="575" customFormat="false" ht="12.8" hidden="false" customHeight="false" outlineLevel="0" collapsed="false">
      <c r="A575" s="30"/>
      <c r="B575" s="30"/>
      <c r="C575" s="30"/>
      <c r="D575" s="30"/>
      <c r="E575" s="16"/>
      <c r="F575" s="16"/>
      <c r="G575" s="30"/>
      <c r="H575" s="30"/>
      <c r="I575" s="30"/>
      <c r="J575" s="30"/>
      <c r="K575" s="30"/>
      <c r="L575" s="30"/>
      <c r="M575" s="30"/>
      <c r="N575" s="30"/>
      <c r="O575" s="30"/>
      <c r="P575" s="30"/>
      <c r="Q575" s="30"/>
      <c r="R575" s="30"/>
      <c r="U575" s="30"/>
      <c r="V575" s="30"/>
      <c r="W575" s="30"/>
      <c r="X575" s="30"/>
    </row>
    <row r="576" customFormat="false" ht="12.8" hidden="false" customHeight="false" outlineLevel="0" collapsed="false">
      <c r="A576" s="30"/>
      <c r="B576" s="30"/>
      <c r="C576" s="30"/>
      <c r="D576" s="30"/>
      <c r="E576" s="16"/>
      <c r="F576" s="16"/>
      <c r="G576" s="30"/>
      <c r="H576" s="30"/>
      <c r="I576" s="30"/>
      <c r="J576" s="30"/>
      <c r="K576" s="30"/>
      <c r="L576" s="30"/>
      <c r="M576" s="30"/>
      <c r="N576" s="30"/>
      <c r="O576" s="30"/>
      <c r="P576" s="30"/>
      <c r="Q576" s="30"/>
      <c r="R576" s="30"/>
      <c r="U576" s="30"/>
      <c r="V576" s="30"/>
      <c r="W576" s="30"/>
      <c r="X576" s="30"/>
    </row>
    <row r="577" customFormat="false" ht="12.8" hidden="false" customHeight="false" outlineLevel="0" collapsed="false">
      <c r="A577" s="30"/>
      <c r="B577" s="30"/>
      <c r="C577" s="30"/>
      <c r="D577" s="30"/>
      <c r="E577" s="16"/>
      <c r="F577" s="16"/>
      <c r="G577" s="30"/>
      <c r="H577" s="30"/>
      <c r="I577" s="30"/>
      <c r="J577" s="30"/>
      <c r="K577" s="30"/>
      <c r="L577" s="30"/>
      <c r="M577" s="30"/>
      <c r="N577" s="30"/>
      <c r="O577" s="30"/>
      <c r="P577" s="30"/>
      <c r="Q577" s="30"/>
      <c r="R577" s="30"/>
      <c r="U577" s="30"/>
      <c r="V577" s="30"/>
      <c r="W577" s="30"/>
      <c r="X577" s="30"/>
    </row>
    <row r="578" customFormat="false" ht="12.8" hidden="false" customHeight="false" outlineLevel="0" collapsed="false">
      <c r="A578" s="30"/>
      <c r="B578" s="30"/>
      <c r="C578" s="30"/>
      <c r="D578" s="30"/>
      <c r="E578" s="16"/>
      <c r="F578" s="16"/>
      <c r="G578" s="30"/>
      <c r="H578" s="30"/>
      <c r="I578" s="30"/>
      <c r="J578" s="30"/>
      <c r="K578" s="30"/>
      <c r="L578" s="30"/>
      <c r="M578" s="30"/>
      <c r="N578" s="30"/>
      <c r="O578" s="30"/>
      <c r="P578" s="30"/>
      <c r="Q578" s="30"/>
      <c r="R578" s="30"/>
      <c r="U578" s="30"/>
      <c r="V578" s="30"/>
      <c r="W578" s="30"/>
      <c r="X578" s="30"/>
    </row>
    <row r="579" customFormat="false" ht="12.8" hidden="false" customHeight="false" outlineLevel="0" collapsed="false">
      <c r="A579" s="30"/>
      <c r="B579" s="30"/>
      <c r="C579" s="30"/>
      <c r="D579" s="30"/>
      <c r="E579" s="16"/>
      <c r="F579" s="16"/>
      <c r="G579" s="30"/>
      <c r="H579" s="30"/>
      <c r="I579" s="30"/>
      <c r="J579" s="30"/>
      <c r="K579" s="30"/>
      <c r="L579" s="30"/>
      <c r="M579" s="30"/>
      <c r="N579" s="30"/>
      <c r="O579" s="30"/>
      <c r="P579" s="30"/>
      <c r="Q579" s="30"/>
      <c r="R579" s="30"/>
      <c r="U579" s="30"/>
      <c r="V579" s="30"/>
      <c r="W579" s="30"/>
      <c r="X579" s="30"/>
    </row>
    <row r="580" customFormat="false" ht="12.8" hidden="false" customHeight="false" outlineLevel="0" collapsed="false">
      <c r="A580" s="30"/>
      <c r="B580" s="30"/>
      <c r="C580" s="30"/>
      <c r="D580" s="30"/>
      <c r="E580" s="16"/>
      <c r="F580" s="16"/>
      <c r="G580" s="30"/>
      <c r="H580" s="30"/>
      <c r="I580" s="30"/>
      <c r="J580" s="30"/>
      <c r="K580" s="30"/>
      <c r="L580" s="30"/>
      <c r="M580" s="30"/>
      <c r="N580" s="30"/>
      <c r="O580" s="30"/>
      <c r="P580" s="30"/>
      <c r="Q580" s="30"/>
      <c r="R580" s="30"/>
      <c r="U580" s="30"/>
      <c r="V580" s="30"/>
      <c r="W580" s="30"/>
      <c r="X580" s="30"/>
    </row>
    <row r="581" customFormat="false" ht="12.8" hidden="false" customHeight="false" outlineLevel="0" collapsed="false">
      <c r="A581" s="30"/>
      <c r="B581" s="30"/>
      <c r="C581" s="30"/>
      <c r="D581" s="30"/>
      <c r="E581" s="16"/>
      <c r="F581" s="16"/>
      <c r="G581" s="30"/>
      <c r="H581" s="30"/>
      <c r="I581" s="30"/>
      <c r="J581" s="30"/>
      <c r="K581" s="30"/>
      <c r="L581" s="30"/>
      <c r="M581" s="30"/>
      <c r="N581" s="30"/>
      <c r="O581" s="30"/>
      <c r="P581" s="30"/>
      <c r="Q581" s="30"/>
      <c r="R581" s="30"/>
      <c r="U581" s="30"/>
      <c r="V581" s="30"/>
      <c r="W581" s="30"/>
      <c r="X581" s="30"/>
    </row>
    <row r="582" customFormat="false" ht="12.8" hidden="false" customHeight="false" outlineLevel="0" collapsed="false">
      <c r="A582" s="30"/>
      <c r="B582" s="30"/>
      <c r="C582" s="30"/>
      <c r="D582" s="30"/>
      <c r="E582" s="16"/>
      <c r="F582" s="16"/>
      <c r="G582" s="30"/>
      <c r="H582" s="30"/>
      <c r="I582" s="30"/>
      <c r="J582" s="30"/>
      <c r="K582" s="30"/>
      <c r="L582" s="30"/>
      <c r="M582" s="30"/>
      <c r="N582" s="30"/>
      <c r="O582" s="30"/>
      <c r="P582" s="30"/>
      <c r="Q582" s="30"/>
      <c r="R582" s="30"/>
      <c r="U582" s="30"/>
      <c r="V582" s="30"/>
      <c r="W582" s="30"/>
      <c r="X582" s="30"/>
    </row>
    <row r="583" customFormat="false" ht="12.8" hidden="false" customHeight="false" outlineLevel="0" collapsed="false">
      <c r="A583" s="30"/>
      <c r="B583" s="30"/>
      <c r="C583" s="30"/>
      <c r="D583" s="30"/>
      <c r="E583" s="16"/>
      <c r="F583" s="16"/>
      <c r="G583" s="30"/>
      <c r="H583" s="30"/>
      <c r="I583" s="30"/>
      <c r="J583" s="30"/>
      <c r="K583" s="30"/>
      <c r="L583" s="30"/>
      <c r="M583" s="30"/>
      <c r="N583" s="30"/>
      <c r="O583" s="30"/>
      <c r="P583" s="30"/>
      <c r="Q583" s="30"/>
      <c r="R583" s="30"/>
      <c r="U583" s="30"/>
      <c r="V583" s="30"/>
      <c r="W583" s="30"/>
      <c r="X583" s="30"/>
    </row>
    <row r="584" customFormat="false" ht="12.8" hidden="false" customHeight="false" outlineLevel="0" collapsed="false">
      <c r="A584" s="30"/>
      <c r="B584" s="30"/>
      <c r="C584" s="30"/>
      <c r="D584" s="30"/>
      <c r="E584" s="16"/>
      <c r="F584" s="16"/>
      <c r="G584" s="30"/>
      <c r="H584" s="30"/>
      <c r="I584" s="30"/>
      <c r="J584" s="30"/>
      <c r="K584" s="30"/>
      <c r="L584" s="30"/>
      <c r="M584" s="30"/>
      <c r="N584" s="30"/>
      <c r="O584" s="30"/>
      <c r="P584" s="30"/>
      <c r="Q584" s="30"/>
      <c r="R584" s="30"/>
      <c r="U584" s="30"/>
      <c r="V584" s="30"/>
      <c r="W584" s="30"/>
      <c r="X584" s="30"/>
    </row>
    <row r="585" customFormat="false" ht="12.8" hidden="false" customHeight="false" outlineLevel="0" collapsed="false">
      <c r="A585" s="30"/>
      <c r="B585" s="30"/>
      <c r="C585" s="30"/>
      <c r="D585" s="30"/>
      <c r="E585" s="16"/>
      <c r="F585" s="16"/>
      <c r="G585" s="30"/>
      <c r="H585" s="30"/>
      <c r="I585" s="30"/>
      <c r="J585" s="30"/>
      <c r="K585" s="30"/>
      <c r="L585" s="30"/>
      <c r="M585" s="30"/>
      <c r="N585" s="30"/>
      <c r="O585" s="30"/>
      <c r="P585" s="30"/>
      <c r="Q585" s="30"/>
      <c r="R585" s="30"/>
      <c r="U585" s="30"/>
      <c r="V585" s="30"/>
      <c r="W585" s="30"/>
      <c r="X585" s="30"/>
    </row>
    <row r="586" customFormat="false" ht="12.8" hidden="false" customHeight="false" outlineLevel="0" collapsed="false">
      <c r="A586" s="30"/>
      <c r="B586" s="30"/>
      <c r="C586" s="30"/>
      <c r="D586" s="30"/>
      <c r="E586" s="16"/>
      <c r="F586" s="16"/>
      <c r="G586" s="30"/>
      <c r="H586" s="30"/>
      <c r="I586" s="30"/>
      <c r="J586" s="30"/>
      <c r="K586" s="30"/>
      <c r="L586" s="30"/>
      <c r="M586" s="30"/>
      <c r="N586" s="30"/>
      <c r="O586" s="30"/>
      <c r="P586" s="30"/>
      <c r="Q586" s="30"/>
      <c r="R586" s="30"/>
      <c r="U586" s="30"/>
      <c r="V586" s="30"/>
      <c r="W586" s="30"/>
      <c r="X586" s="30"/>
    </row>
    <row r="587" customFormat="false" ht="12.8" hidden="false" customHeight="false" outlineLevel="0" collapsed="false">
      <c r="A587" s="30"/>
      <c r="B587" s="30"/>
      <c r="C587" s="30"/>
      <c r="D587" s="30"/>
      <c r="E587" s="16"/>
      <c r="F587" s="16"/>
      <c r="G587" s="30"/>
      <c r="H587" s="30"/>
      <c r="I587" s="30"/>
      <c r="J587" s="30"/>
      <c r="K587" s="30"/>
      <c r="L587" s="30"/>
      <c r="M587" s="30"/>
      <c r="N587" s="30"/>
      <c r="O587" s="30"/>
      <c r="P587" s="30"/>
      <c r="Q587" s="30"/>
      <c r="R587" s="30"/>
      <c r="U587" s="30"/>
      <c r="V587" s="30"/>
      <c r="W587" s="30"/>
      <c r="X587" s="30"/>
    </row>
    <row r="588" customFormat="false" ht="12.8" hidden="false" customHeight="false" outlineLevel="0" collapsed="false">
      <c r="A588" s="30"/>
      <c r="B588" s="30"/>
      <c r="C588" s="30"/>
      <c r="D588" s="30"/>
      <c r="E588" s="16"/>
      <c r="F588" s="16"/>
      <c r="G588" s="30"/>
      <c r="H588" s="30"/>
      <c r="I588" s="30"/>
      <c r="J588" s="30"/>
      <c r="K588" s="30"/>
      <c r="L588" s="30"/>
      <c r="M588" s="30"/>
      <c r="N588" s="30"/>
      <c r="O588" s="30"/>
      <c r="P588" s="30"/>
      <c r="Q588" s="30"/>
      <c r="R588" s="30"/>
      <c r="U588" s="30"/>
      <c r="V588" s="30"/>
      <c r="W588" s="30"/>
      <c r="X588" s="30"/>
    </row>
    <row r="589" customFormat="false" ht="12.8" hidden="false" customHeight="false" outlineLevel="0" collapsed="false">
      <c r="A589" s="30"/>
      <c r="B589" s="30"/>
      <c r="C589" s="30"/>
      <c r="D589" s="30"/>
      <c r="E589" s="16"/>
      <c r="F589" s="16"/>
      <c r="G589" s="30"/>
      <c r="H589" s="30"/>
      <c r="I589" s="30"/>
      <c r="J589" s="30"/>
      <c r="K589" s="30"/>
      <c r="L589" s="30"/>
      <c r="M589" s="30"/>
      <c r="N589" s="30"/>
      <c r="O589" s="30"/>
      <c r="P589" s="30"/>
      <c r="Q589" s="30"/>
      <c r="R589" s="30"/>
      <c r="U589" s="30"/>
      <c r="V589" s="30"/>
      <c r="W589" s="30"/>
      <c r="X589" s="30"/>
    </row>
    <row r="590" customFormat="false" ht="12.8" hidden="false" customHeight="false" outlineLevel="0" collapsed="false">
      <c r="A590" s="30"/>
      <c r="B590" s="30"/>
      <c r="C590" s="30"/>
      <c r="D590" s="30"/>
      <c r="E590" s="16"/>
      <c r="F590" s="16"/>
      <c r="G590" s="30"/>
      <c r="H590" s="30"/>
      <c r="I590" s="30"/>
      <c r="J590" s="30"/>
      <c r="K590" s="30"/>
      <c r="L590" s="30"/>
      <c r="M590" s="30"/>
      <c r="N590" s="30"/>
      <c r="O590" s="30"/>
      <c r="P590" s="30"/>
      <c r="Q590" s="30"/>
      <c r="R590" s="30"/>
      <c r="U590" s="30"/>
      <c r="V590" s="30"/>
      <c r="W590" s="30"/>
      <c r="X590" s="30"/>
    </row>
    <row r="591" customFormat="false" ht="12.8" hidden="false" customHeight="false" outlineLevel="0" collapsed="false">
      <c r="A591" s="30"/>
      <c r="B591" s="30"/>
      <c r="C591" s="30"/>
      <c r="D591" s="30"/>
      <c r="E591" s="16"/>
      <c r="F591" s="16"/>
      <c r="G591" s="30"/>
      <c r="H591" s="30"/>
      <c r="I591" s="30"/>
      <c r="J591" s="30"/>
      <c r="K591" s="30"/>
      <c r="L591" s="30"/>
      <c r="M591" s="30"/>
      <c r="N591" s="30"/>
      <c r="O591" s="30"/>
      <c r="P591" s="30"/>
      <c r="Q591" s="30"/>
      <c r="R591" s="30"/>
      <c r="U591" s="30"/>
      <c r="V591" s="30"/>
      <c r="W591" s="30"/>
      <c r="X591" s="30"/>
    </row>
    <row r="592" customFormat="false" ht="12.8" hidden="false" customHeight="false" outlineLevel="0" collapsed="false">
      <c r="A592" s="30"/>
      <c r="B592" s="30"/>
      <c r="C592" s="30"/>
      <c r="D592" s="30"/>
      <c r="E592" s="16"/>
      <c r="F592" s="16"/>
      <c r="G592" s="30"/>
      <c r="H592" s="30"/>
      <c r="I592" s="30"/>
      <c r="J592" s="30"/>
      <c r="K592" s="30"/>
      <c r="L592" s="30"/>
      <c r="M592" s="30"/>
      <c r="N592" s="30"/>
      <c r="O592" s="30"/>
      <c r="P592" s="30"/>
      <c r="Q592" s="30"/>
      <c r="R592" s="30"/>
      <c r="U592" s="30"/>
      <c r="V592" s="30"/>
      <c r="W592" s="30"/>
      <c r="X592" s="30"/>
    </row>
    <row r="593" customFormat="false" ht="12.8" hidden="false" customHeight="false" outlineLevel="0" collapsed="false">
      <c r="A593" s="30"/>
      <c r="B593" s="30"/>
      <c r="C593" s="30"/>
      <c r="D593" s="30"/>
      <c r="E593" s="16"/>
      <c r="F593" s="16"/>
      <c r="G593" s="30"/>
      <c r="H593" s="30"/>
      <c r="I593" s="30"/>
      <c r="J593" s="30"/>
      <c r="K593" s="30"/>
      <c r="L593" s="30"/>
      <c r="M593" s="30"/>
      <c r="N593" s="30"/>
      <c r="O593" s="30"/>
      <c r="P593" s="30"/>
      <c r="Q593" s="30"/>
      <c r="R593" s="30"/>
      <c r="U593" s="30"/>
      <c r="V593" s="30"/>
      <c r="W593" s="30"/>
      <c r="X593" s="30"/>
    </row>
    <row r="594" customFormat="false" ht="12.8" hidden="false" customHeight="false" outlineLevel="0" collapsed="false">
      <c r="A594" s="30"/>
      <c r="B594" s="30"/>
      <c r="C594" s="30"/>
      <c r="D594" s="30"/>
      <c r="E594" s="16"/>
      <c r="F594" s="16"/>
      <c r="G594" s="30"/>
      <c r="H594" s="30"/>
      <c r="I594" s="30"/>
      <c r="J594" s="30"/>
      <c r="K594" s="30"/>
      <c r="L594" s="30"/>
      <c r="M594" s="30"/>
      <c r="N594" s="30"/>
      <c r="O594" s="30"/>
      <c r="P594" s="30"/>
      <c r="Q594" s="30"/>
      <c r="R594" s="30"/>
      <c r="U594" s="30"/>
      <c r="V594" s="30"/>
      <c r="W594" s="30"/>
      <c r="X594" s="30"/>
    </row>
    <row r="595" customFormat="false" ht="12.8" hidden="false" customHeight="false" outlineLevel="0" collapsed="false">
      <c r="A595" s="30"/>
      <c r="B595" s="30"/>
      <c r="C595" s="30"/>
      <c r="D595" s="30"/>
      <c r="E595" s="16"/>
      <c r="F595" s="16"/>
      <c r="G595" s="30"/>
      <c r="H595" s="30"/>
      <c r="I595" s="30"/>
      <c r="J595" s="30"/>
      <c r="K595" s="30"/>
      <c r="L595" s="30"/>
      <c r="M595" s="30"/>
      <c r="N595" s="30"/>
      <c r="O595" s="30"/>
      <c r="P595" s="30"/>
      <c r="Q595" s="30"/>
      <c r="R595" s="30"/>
      <c r="U595" s="30"/>
      <c r="V595" s="30"/>
      <c r="W595" s="30"/>
      <c r="X595" s="30"/>
    </row>
    <row r="596" customFormat="false" ht="12.8" hidden="false" customHeight="false" outlineLevel="0" collapsed="false">
      <c r="A596" s="30"/>
      <c r="B596" s="30"/>
      <c r="C596" s="30"/>
      <c r="D596" s="30"/>
      <c r="E596" s="16"/>
      <c r="F596" s="16"/>
      <c r="G596" s="30"/>
      <c r="H596" s="30"/>
      <c r="I596" s="30"/>
      <c r="J596" s="30"/>
      <c r="K596" s="30"/>
      <c r="L596" s="30"/>
      <c r="M596" s="30"/>
      <c r="N596" s="30"/>
      <c r="O596" s="30"/>
      <c r="P596" s="30"/>
      <c r="Q596" s="30"/>
      <c r="R596" s="30"/>
      <c r="U596" s="30"/>
      <c r="V596" s="30"/>
      <c r="W596" s="30"/>
      <c r="X596" s="30"/>
    </row>
    <row r="597" customFormat="false" ht="12.8" hidden="false" customHeight="false" outlineLevel="0" collapsed="false">
      <c r="A597" s="30"/>
      <c r="B597" s="30"/>
      <c r="C597" s="30"/>
      <c r="D597" s="30"/>
      <c r="E597" s="16"/>
      <c r="F597" s="16"/>
      <c r="G597" s="30"/>
      <c r="H597" s="30"/>
      <c r="I597" s="30"/>
      <c r="J597" s="30"/>
      <c r="K597" s="30"/>
      <c r="L597" s="30"/>
      <c r="M597" s="30"/>
      <c r="N597" s="30"/>
      <c r="O597" s="30"/>
      <c r="P597" s="30"/>
      <c r="Q597" s="30"/>
      <c r="R597" s="30"/>
      <c r="U597" s="30"/>
      <c r="V597" s="30"/>
      <c r="W597" s="30"/>
      <c r="X597" s="30"/>
    </row>
    <row r="598" customFormat="false" ht="12.8" hidden="false" customHeight="false" outlineLevel="0" collapsed="false">
      <c r="A598" s="30"/>
      <c r="B598" s="30"/>
      <c r="C598" s="30"/>
      <c r="D598" s="30"/>
      <c r="E598" s="16"/>
      <c r="F598" s="16"/>
      <c r="G598" s="30"/>
      <c r="H598" s="30"/>
      <c r="I598" s="30"/>
      <c r="J598" s="30"/>
      <c r="K598" s="30"/>
      <c r="L598" s="30"/>
      <c r="M598" s="30"/>
      <c r="N598" s="30"/>
      <c r="O598" s="30"/>
      <c r="P598" s="30"/>
      <c r="Q598" s="30"/>
      <c r="R598" s="30"/>
      <c r="U598" s="30"/>
      <c r="V598" s="30"/>
      <c r="W598" s="30"/>
      <c r="X598" s="30"/>
    </row>
    <row r="599" customFormat="false" ht="12.8" hidden="false" customHeight="false" outlineLevel="0" collapsed="false">
      <c r="A599" s="30"/>
      <c r="B599" s="30"/>
      <c r="C599" s="30"/>
      <c r="D599" s="30"/>
      <c r="E599" s="16"/>
      <c r="F599" s="16"/>
      <c r="G599" s="30"/>
      <c r="H599" s="30"/>
      <c r="I599" s="30"/>
      <c r="J599" s="30"/>
      <c r="K599" s="30"/>
      <c r="L599" s="30"/>
      <c r="M599" s="30"/>
      <c r="N599" s="30"/>
      <c r="O599" s="30"/>
      <c r="P599" s="30"/>
      <c r="Q599" s="30"/>
      <c r="R599" s="30"/>
      <c r="U599" s="30"/>
      <c r="V599" s="30"/>
      <c r="W599" s="30"/>
      <c r="X599" s="30"/>
    </row>
    <row r="600" customFormat="false" ht="12.8" hidden="false" customHeight="false" outlineLevel="0" collapsed="false">
      <c r="A600" s="30"/>
      <c r="B600" s="30"/>
      <c r="C600" s="30"/>
      <c r="D600" s="30"/>
      <c r="E600" s="16"/>
      <c r="F600" s="16"/>
      <c r="G600" s="30"/>
      <c r="H600" s="30"/>
      <c r="I600" s="30"/>
      <c r="J600" s="30"/>
      <c r="K600" s="30"/>
      <c r="L600" s="30"/>
      <c r="M600" s="30"/>
      <c r="N600" s="30"/>
      <c r="O600" s="30"/>
      <c r="P600" s="30"/>
      <c r="Q600" s="30"/>
      <c r="R600" s="30"/>
      <c r="U600" s="30"/>
      <c r="V600" s="30"/>
      <c r="W600" s="30"/>
      <c r="X600" s="30"/>
    </row>
    <row r="601" customFormat="false" ht="12.8" hidden="false" customHeight="false" outlineLevel="0" collapsed="false">
      <c r="A601" s="30"/>
      <c r="B601" s="30"/>
      <c r="C601" s="30"/>
      <c r="D601" s="30"/>
      <c r="E601" s="16"/>
      <c r="F601" s="16"/>
      <c r="G601" s="30"/>
      <c r="H601" s="30"/>
      <c r="I601" s="30"/>
      <c r="J601" s="30"/>
      <c r="K601" s="30"/>
      <c r="L601" s="30"/>
      <c r="M601" s="30"/>
      <c r="N601" s="30"/>
      <c r="O601" s="30"/>
      <c r="P601" s="30"/>
      <c r="Q601" s="30"/>
      <c r="R601" s="30"/>
      <c r="U601" s="30"/>
      <c r="V601" s="30"/>
      <c r="W601" s="30"/>
      <c r="X601" s="30"/>
    </row>
    <row r="602" customFormat="false" ht="12.8" hidden="false" customHeight="false" outlineLevel="0" collapsed="false">
      <c r="A602" s="30"/>
      <c r="B602" s="30"/>
      <c r="C602" s="30"/>
      <c r="D602" s="30"/>
      <c r="E602" s="16"/>
      <c r="F602" s="16"/>
      <c r="G602" s="30"/>
      <c r="H602" s="30"/>
      <c r="I602" s="30"/>
      <c r="J602" s="30"/>
      <c r="K602" s="30"/>
      <c r="L602" s="30"/>
      <c r="M602" s="30"/>
      <c r="N602" s="30"/>
      <c r="O602" s="30"/>
      <c r="P602" s="30"/>
      <c r="Q602" s="30"/>
      <c r="R602" s="30"/>
      <c r="U602" s="30"/>
      <c r="V602" s="30"/>
      <c r="W602" s="30"/>
      <c r="X602" s="30"/>
    </row>
    <row r="603" customFormat="false" ht="12.8" hidden="false" customHeight="false" outlineLevel="0" collapsed="false">
      <c r="A603" s="30"/>
      <c r="B603" s="30"/>
      <c r="C603" s="30"/>
      <c r="D603" s="30"/>
      <c r="E603" s="16"/>
      <c r="F603" s="16"/>
      <c r="G603" s="30"/>
      <c r="H603" s="30"/>
      <c r="I603" s="30"/>
      <c r="J603" s="30"/>
      <c r="K603" s="30"/>
      <c r="L603" s="30"/>
      <c r="M603" s="30"/>
      <c r="N603" s="30"/>
      <c r="O603" s="30"/>
      <c r="P603" s="30"/>
      <c r="Q603" s="30"/>
      <c r="R603" s="30"/>
      <c r="U603" s="30"/>
      <c r="V603" s="30"/>
      <c r="W603" s="30"/>
      <c r="X603" s="30"/>
    </row>
    <row r="604" customFormat="false" ht="12.8" hidden="false" customHeight="false" outlineLevel="0" collapsed="false">
      <c r="A604" s="30"/>
      <c r="B604" s="30"/>
      <c r="C604" s="30"/>
      <c r="D604" s="30"/>
      <c r="E604" s="16"/>
      <c r="F604" s="16"/>
      <c r="G604" s="30"/>
      <c r="H604" s="30"/>
      <c r="I604" s="30"/>
      <c r="J604" s="30"/>
      <c r="K604" s="30"/>
      <c r="L604" s="30"/>
      <c r="M604" s="30"/>
      <c r="N604" s="30"/>
      <c r="O604" s="30"/>
      <c r="P604" s="30"/>
      <c r="Q604" s="30"/>
      <c r="R604" s="30"/>
      <c r="U604" s="30"/>
      <c r="V604" s="30"/>
      <c r="W604" s="30"/>
      <c r="X604" s="30"/>
    </row>
    <row r="605" customFormat="false" ht="12.8" hidden="false" customHeight="false" outlineLevel="0" collapsed="false">
      <c r="A605" s="30"/>
      <c r="B605" s="30"/>
      <c r="C605" s="30"/>
      <c r="D605" s="30"/>
      <c r="E605" s="16"/>
      <c r="F605" s="16"/>
      <c r="G605" s="30"/>
      <c r="H605" s="30"/>
      <c r="I605" s="30"/>
      <c r="J605" s="30"/>
      <c r="K605" s="30"/>
      <c r="L605" s="30"/>
      <c r="M605" s="30"/>
      <c r="N605" s="30"/>
      <c r="O605" s="30"/>
      <c r="P605" s="30"/>
      <c r="Q605" s="30"/>
      <c r="R605" s="30"/>
      <c r="U605" s="30"/>
      <c r="V605" s="30"/>
      <c r="W605" s="30"/>
      <c r="X605" s="30"/>
    </row>
    <row r="606" customFormat="false" ht="12.8" hidden="false" customHeight="false" outlineLevel="0" collapsed="false">
      <c r="A606" s="30"/>
      <c r="B606" s="30"/>
      <c r="C606" s="30"/>
      <c r="D606" s="30"/>
      <c r="E606" s="16"/>
      <c r="F606" s="16"/>
      <c r="G606" s="30"/>
      <c r="H606" s="30"/>
      <c r="I606" s="30"/>
      <c r="J606" s="30"/>
      <c r="K606" s="30"/>
      <c r="L606" s="30"/>
      <c r="M606" s="30"/>
      <c r="N606" s="30"/>
      <c r="O606" s="30"/>
      <c r="P606" s="30"/>
      <c r="Q606" s="30"/>
      <c r="R606" s="30"/>
      <c r="U606" s="30"/>
      <c r="V606" s="30"/>
      <c r="W606" s="30"/>
      <c r="X606" s="30"/>
    </row>
    <row r="607" customFormat="false" ht="12.8" hidden="false" customHeight="false" outlineLevel="0" collapsed="false">
      <c r="A607" s="30"/>
      <c r="B607" s="30"/>
      <c r="C607" s="30"/>
      <c r="D607" s="30"/>
      <c r="E607" s="16"/>
      <c r="F607" s="16"/>
      <c r="G607" s="30"/>
      <c r="H607" s="30"/>
      <c r="I607" s="30"/>
      <c r="J607" s="30"/>
      <c r="K607" s="30"/>
      <c r="L607" s="30"/>
      <c r="M607" s="30"/>
      <c r="N607" s="30"/>
      <c r="O607" s="30"/>
      <c r="P607" s="30"/>
      <c r="Q607" s="30"/>
      <c r="R607" s="30"/>
      <c r="U607" s="30"/>
      <c r="V607" s="30"/>
      <c r="W607" s="30"/>
      <c r="X607" s="30"/>
    </row>
    <row r="608" customFormat="false" ht="12.8" hidden="false" customHeight="false" outlineLevel="0" collapsed="false">
      <c r="A608" s="30"/>
      <c r="B608" s="30"/>
      <c r="C608" s="30"/>
      <c r="D608" s="30"/>
      <c r="E608" s="16"/>
      <c r="F608" s="16"/>
      <c r="G608" s="30"/>
      <c r="H608" s="30"/>
      <c r="I608" s="30"/>
      <c r="J608" s="30"/>
      <c r="K608" s="30"/>
      <c r="L608" s="30"/>
      <c r="M608" s="30"/>
      <c r="N608" s="30"/>
      <c r="O608" s="30"/>
      <c r="P608" s="30"/>
      <c r="Q608" s="30"/>
      <c r="R608" s="30"/>
      <c r="U608" s="30"/>
      <c r="V608" s="30"/>
      <c r="W608" s="30"/>
      <c r="X608" s="30"/>
    </row>
    <row r="609" customFormat="false" ht="12.8" hidden="false" customHeight="false" outlineLevel="0" collapsed="false">
      <c r="A609" s="30"/>
      <c r="B609" s="30"/>
      <c r="C609" s="30"/>
      <c r="D609" s="30"/>
      <c r="E609" s="16"/>
      <c r="F609" s="16"/>
      <c r="G609" s="30"/>
      <c r="H609" s="30"/>
      <c r="I609" s="30"/>
      <c r="J609" s="30"/>
      <c r="K609" s="30"/>
      <c r="L609" s="30"/>
      <c r="M609" s="30"/>
      <c r="N609" s="30"/>
      <c r="O609" s="30"/>
      <c r="P609" s="30"/>
      <c r="Q609" s="30"/>
      <c r="R609" s="30"/>
      <c r="U609" s="30"/>
      <c r="V609" s="30"/>
      <c r="W609" s="30"/>
      <c r="X609" s="30"/>
    </row>
    <row r="610" customFormat="false" ht="12.8" hidden="false" customHeight="false" outlineLevel="0" collapsed="false">
      <c r="A610" s="30"/>
      <c r="B610" s="30"/>
      <c r="C610" s="30"/>
      <c r="D610" s="30"/>
      <c r="E610" s="16"/>
      <c r="F610" s="16"/>
      <c r="G610" s="30"/>
      <c r="H610" s="30"/>
      <c r="I610" s="30"/>
      <c r="J610" s="30"/>
      <c r="K610" s="30"/>
      <c r="L610" s="30"/>
      <c r="M610" s="30"/>
      <c r="N610" s="30"/>
      <c r="O610" s="30"/>
      <c r="P610" s="30"/>
      <c r="Q610" s="30"/>
      <c r="R610" s="30"/>
      <c r="U610" s="30"/>
      <c r="V610" s="30"/>
      <c r="W610" s="30"/>
      <c r="X610" s="30"/>
    </row>
    <row r="611" customFormat="false" ht="12.8" hidden="false" customHeight="false" outlineLevel="0" collapsed="false">
      <c r="A611" s="30"/>
      <c r="B611" s="30"/>
      <c r="C611" s="30"/>
      <c r="D611" s="30"/>
      <c r="E611" s="16"/>
      <c r="F611" s="16"/>
      <c r="G611" s="30"/>
      <c r="H611" s="30"/>
      <c r="I611" s="30"/>
      <c r="J611" s="30"/>
      <c r="K611" s="30"/>
      <c r="L611" s="30"/>
      <c r="M611" s="30"/>
      <c r="N611" s="30"/>
      <c r="O611" s="30"/>
      <c r="P611" s="30"/>
      <c r="Q611" s="30"/>
      <c r="R611" s="30"/>
      <c r="U611" s="30"/>
      <c r="V611" s="30"/>
      <c r="W611" s="30"/>
      <c r="X611" s="30"/>
    </row>
    <row r="612" customFormat="false" ht="12.8" hidden="false" customHeight="false" outlineLevel="0" collapsed="false">
      <c r="A612" s="30"/>
      <c r="B612" s="30"/>
      <c r="C612" s="30"/>
      <c r="D612" s="30"/>
      <c r="E612" s="16"/>
      <c r="F612" s="16"/>
      <c r="G612" s="30"/>
      <c r="H612" s="30"/>
      <c r="I612" s="30"/>
      <c r="J612" s="30"/>
      <c r="K612" s="30"/>
      <c r="L612" s="30"/>
      <c r="M612" s="30"/>
      <c r="N612" s="30"/>
      <c r="O612" s="30"/>
      <c r="P612" s="30"/>
      <c r="Q612" s="30"/>
      <c r="R612" s="30"/>
      <c r="U612" s="30"/>
      <c r="V612" s="30"/>
      <c r="W612" s="30"/>
      <c r="X612" s="30"/>
    </row>
    <row r="613" customFormat="false" ht="12.8" hidden="false" customHeight="false" outlineLevel="0" collapsed="false">
      <c r="A613" s="30"/>
      <c r="B613" s="30"/>
      <c r="C613" s="30"/>
      <c r="D613" s="30"/>
      <c r="E613" s="16"/>
      <c r="F613" s="16"/>
      <c r="G613" s="30"/>
      <c r="H613" s="30"/>
      <c r="I613" s="30"/>
      <c r="J613" s="30"/>
      <c r="K613" s="30"/>
      <c r="L613" s="30"/>
      <c r="M613" s="30"/>
      <c r="N613" s="30"/>
      <c r="O613" s="30"/>
      <c r="P613" s="30"/>
      <c r="Q613" s="30"/>
      <c r="R613" s="30"/>
      <c r="U613" s="30"/>
      <c r="V613" s="30"/>
      <c r="W613" s="30"/>
      <c r="X613" s="30"/>
    </row>
    <row r="614" customFormat="false" ht="12.8" hidden="false" customHeight="false" outlineLevel="0" collapsed="false">
      <c r="A614" s="30"/>
      <c r="B614" s="30"/>
      <c r="C614" s="30"/>
      <c r="D614" s="30"/>
      <c r="E614" s="16"/>
      <c r="F614" s="16"/>
      <c r="G614" s="30"/>
      <c r="H614" s="30"/>
      <c r="I614" s="30"/>
      <c r="J614" s="30"/>
      <c r="K614" s="30"/>
      <c r="L614" s="30"/>
      <c r="M614" s="30"/>
      <c r="N614" s="30"/>
      <c r="O614" s="30"/>
      <c r="P614" s="30"/>
      <c r="Q614" s="30"/>
      <c r="R614" s="30"/>
      <c r="U614" s="30"/>
      <c r="V614" s="30"/>
      <c r="W614" s="30"/>
      <c r="X614" s="30"/>
    </row>
    <row r="615" customFormat="false" ht="12.8" hidden="false" customHeight="false" outlineLevel="0" collapsed="false">
      <c r="A615" s="30"/>
      <c r="B615" s="30"/>
      <c r="C615" s="30"/>
      <c r="D615" s="30"/>
      <c r="E615" s="16"/>
      <c r="F615" s="16"/>
      <c r="G615" s="30"/>
      <c r="H615" s="30"/>
      <c r="I615" s="30"/>
      <c r="J615" s="30"/>
      <c r="K615" s="30"/>
      <c r="L615" s="30"/>
      <c r="M615" s="30"/>
      <c r="N615" s="30"/>
      <c r="O615" s="30"/>
      <c r="P615" s="30"/>
      <c r="Q615" s="30"/>
      <c r="R615" s="30"/>
      <c r="U615" s="30"/>
      <c r="V615" s="30"/>
      <c r="W615" s="30"/>
      <c r="X615" s="30"/>
    </row>
    <row r="616" customFormat="false" ht="12.8" hidden="false" customHeight="false" outlineLevel="0" collapsed="false">
      <c r="A616" s="30"/>
      <c r="B616" s="30"/>
      <c r="C616" s="30"/>
      <c r="D616" s="30"/>
      <c r="E616" s="16"/>
      <c r="F616" s="16"/>
      <c r="G616" s="30"/>
      <c r="H616" s="30"/>
      <c r="I616" s="30"/>
      <c r="J616" s="30"/>
      <c r="K616" s="30"/>
      <c r="L616" s="30"/>
      <c r="M616" s="30"/>
      <c r="N616" s="30"/>
      <c r="O616" s="30"/>
      <c r="P616" s="30"/>
      <c r="Q616" s="30"/>
      <c r="R616" s="30"/>
      <c r="U616" s="30"/>
      <c r="V616" s="30"/>
      <c r="W616" s="30"/>
      <c r="X616" s="30"/>
    </row>
    <row r="617" customFormat="false" ht="12.8" hidden="false" customHeight="false" outlineLevel="0" collapsed="false">
      <c r="A617" s="30"/>
      <c r="B617" s="30"/>
      <c r="C617" s="30"/>
      <c r="D617" s="30"/>
      <c r="E617" s="16"/>
      <c r="F617" s="16"/>
      <c r="G617" s="30"/>
      <c r="H617" s="30"/>
      <c r="I617" s="30"/>
      <c r="J617" s="30"/>
      <c r="K617" s="30"/>
      <c r="L617" s="30"/>
      <c r="M617" s="30"/>
      <c r="N617" s="30"/>
      <c r="O617" s="30"/>
      <c r="P617" s="30"/>
      <c r="Q617" s="30"/>
      <c r="R617" s="30"/>
      <c r="U617" s="30"/>
      <c r="V617" s="30"/>
      <c r="W617" s="30"/>
      <c r="X617" s="30"/>
    </row>
    <row r="618" customFormat="false" ht="12.8" hidden="false" customHeight="false" outlineLevel="0" collapsed="false">
      <c r="A618" s="30"/>
      <c r="B618" s="30"/>
      <c r="C618" s="30"/>
      <c r="D618" s="30"/>
      <c r="E618" s="16"/>
      <c r="F618" s="16"/>
      <c r="G618" s="30"/>
      <c r="H618" s="30"/>
      <c r="I618" s="30"/>
      <c r="J618" s="30"/>
      <c r="K618" s="30"/>
      <c r="L618" s="30"/>
      <c r="M618" s="30"/>
      <c r="N618" s="30"/>
      <c r="O618" s="30"/>
      <c r="P618" s="30"/>
      <c r="Q618" s="30"/>
      <c r="R618" s="30"/>
      <c r="U618" s="30"/>
      <c r="V618" s="30"/>
      <c r="W618" s="30"/>
      <c r="X618" s="30"/>
    </row>
    <row r="619" customFormat="false" ht="12.8" hidden="false" customHeight="false" outlineLevel="0" collapsed="false">
      <c r="A619" s="30"/>
      <c r="B619" s="30"/>
      <c r="C619" s="30"/>
      <c r="D619" s="30"/>
      <c r="E619" s="16"/>
      <c r="F619" s="16"/>
      <c r="G619" s="30"/>
      <c r="H619" s="30"/>
      <c r="I619" s="30"/>
      <c r="J619" s="30"/>
      <c r="K619" s="30"/>
      <c r="L619" s="30"/>
      <c r="M619" s="30"/>
      <c r="N619" s="30"/>
      <c r="O619" s="30"/>
      <c r="P619" s="30"/>
      <c r="Q619" s="30"/>
      <c r="R619" s="30"/>
      <c r="U619" s="30"/>
      <c r="V619" s="30"/>
      <c r="W619" s="30"/>
      <c r="X619" s="30"/>
    </row>
    <row r="620" customFormat="false" ht="12.8" hidden="false" customHeight="false" outlineLevel="0" collapsed="false">
      <c r="A620" s="30"/>
      <c r="B620" s="30"/>
      <c r="C620" s="30"/>
      <c r="D620" s="30"/>
      <c r="E620" s="16"/>
      <c r="F620" s="16"/>
      <c r="G620" s="30"/>
      <c r="H620" s="30"/>
      <c r="I620" s="30"/>
      <c r="J620" s="30"/>
      <c r="K620" s="30"/>
      <c r="L620" s="30"/>
      <c r="M620" s="30"/>
      <c r="N620" s="30"/>
      <c r="O620" s="30"/>
      <c r="P620" s="30"/>
      <c r="Q620" s="30"/>
      <c r="R620" s="30"/>
      <c r="U620" s="30"/>
      <c r="V620" s="30"/>
      <c r="W620" s="30"/>
      <c r="X620" s="30"/>
    </row>
    <row r="621" customFormat="false" ht="12.8" hidden="false" customHeight="false" outlineLevel="0" collapsed="false">
      <c r="A621" s="30"/>
      <c r="B621" s="30"/>
      <c r="C621" s="30"/>
      <c r="D621" s="30"/>
      <c r="E621" s="16"/>
      <c r="F621" s="16"/>
      <c r="G621" s="30"/>
      <c r="H621" s="30"/>
      <c r="I621" s="30"/>
      <c r="J621" s="30"/>
      <c r="K621" s="30"/>
      <c r="L621" s="30"/>
      <c r="M621" s="30"/>
      <c r="N621" s="30"/>
      <c r="O621" s="30"/>
      <c r="P621" s="30"/>
      <c r="Q621" s="30"/>
      <c r="R621" s="30"/>
      <c r="U621" s="30"/>
      <c r="V621" s="30"/>
      <c r="W621" s="30"/>
      <c r="X621" s="30"/>
    </row>
    <row r="622" customFormat="false" ht="12.8" hidden="false" customHeight="false" outlineLevel="0" collapsed="false">
      <c r="A622" s="30"/>
      <c r="B622" s="30"/>
      <c r="C622" s="30"/>
      <c r="D622" s="30"/>
      <c r="E622" s="16"/>
      <c r="F622" s="16"/>
      <c r="G622" s="30"/>
      <c r="H622" s="30"/>
      <c r="I622" s="30"/>
      <c r="J622" s="30"/>
      <c r="K622" s="30"/>
      <c r="L622" s="30"/>
      <c r="M622" s="30"/>
      <c r="N622" s="30"/>
      <c r="O622" s="30"/>
      <c r="P622" s="30"/>
      <c r="Q622" s="30"/>
      <c r="R622" s="30"/>
      <c r="U622" s="30"/>
      <c r="V622" s="30"/>
      <c r="W622" s="30"/>
      <c r="X622" s="30"/>
    </row>
    <row r="623" customFormat="false" ht="12.8" hidden="false" customHeight="false" outlineLevel="0" collapsed="false">
      <c r="A623" s="30"/>
      <c r="B623" s="30"/>
      <c r="C623" s="30"/>
      <c r="D623" s="30"/>
      <c r="E623" s="16"/>
      <c r="F623" s="16"/>
      <c r="G623" s="30"/>
      <c r="H623" s="30"/>
      <c r="I623" s="30"/>
      <c r="J623" s="30"/>
      <c r="K623" s="30"/>
      <c r="L623" s="30"/>
      <c r="M623" s="30"/>
      <c r="N623" s="30"/>
      <c r="O623" s="30"/>
      <c r="P623" s="30"/>
      <c r="Q623" s="30"/>
      <c r="R623" s="30"/>
      <c r="U623" s="30"/>
      <c r="V623" s="30"/>
      <c r="W623" s="30"/>
      <c r="X623" s="30"/>
    </row>
    <row r="624" customFormat="false" ht="12.8" hidden="false" customHeight="false" outlineLevel="0" collapsed="false">
      <c r="A624" s="30"/>
      <c r="B624" s="30"/>
      <c r="C624" s="30"/>
      <c r="D624" s="30"/>
      <c r="E624" s="16"/>
      <c r="F624" s="16"/>
      <c r="G624" s="30"/>
      <c r="H624" s="30"/>
      <c r="I624" s="30"/>
      <c r="J624" s="30"/>
      <c r="K624" s="30"/>
      <c r="L624" s="30"/>
      <c r="M624" s="30"/>
      <c r="N624" s="30"/>
      <c r="O624" s="30"/>
      <c r="P624" s="30"/>
      <c r="Q624" s="30"/>
      <c r="R624" s="30"/>
      <c r="U624" s="30"/>
      <c r="V624" s="30"/>
      <c r="W624" s="30"/>
      <c r="X624" s="30"/>
    </row>
    <row r="625" customFormat="false" ht="12.8" hidden="false" customHeight="false" outlineLevel="0" collapsed="false">
      <c r="A625" s="30"/>
      <c r="B625" s="30"/>
      <c r="C625" s="30"/>
      <c r="D625" s="30"/>
      <c r="E625" s="16"/>
      <c r="F625" s="16"/>
      <c r="G625" s="30"/>
      <c r="H625" s="30"/>
      <c r="I625" s="30"/>
      <c r="J625" s="30"/>
      <c r="K625" s="30"/>
      <c r="L625" s="30"/>
      <c r="M625" s="30"/>
      <c r="N625" s="30"/>
      <c r="O625" s="30"/>
      <c r="P625" s="30"/>
      <c r="Q625" s="30"/>
      <c r="R625" s="30"/>
      <c r="U625" s="30"/>
      <c r="V625" s="30"/>
      <c r="W625" s="30"/>
      <c r="X625" s="30"/>
    </row>
    <row r="626" customFormat="false" ht="12.8" hidden="false" customHeight="false" outlineLevel="0" collapsed="false">
      <c r="A626" s="30"/>
      <c r="B626" s="30"/>
      <c r="C626" s="30"/>
      <c r="D626" s="30"/>
      <c r="E626" s="16"/>
      <c r="F626" s="16"/>
      <c r="G626" s="30"/>
      <c r="H626" s="30"/>
      <c r="I626" s="30"/>
      <c r="J626" s="30"/>
      <c r="K626" s="30"/>
      <c r="L626" s="30"/>
      <c r="M626" s="30"/>
      <c r="N626" s="30"/>
      <c r="O626" s="30"/>
      <c r="P626" s="30"/>
      <c r="Q626" s="30"/>
      <c r="R626" s="30"/>
      <c r="U626" s="30"/>
      <c r="V626" s="30"/>
      <c r="W626" s="30"/>
      <c r="X626" s="30"/>
    </row>
    <row r="627" customFormat="false" ht="12.8" hidden="false" customHeight="false" outlineLevel="0" collapsed="false">
      <c r="A627" s="30"/>
      <c r="B627" s="30"/>
      <c r="C627" s="30"/>
      <c r="D627" s="30"/>
      <c r="E627" s="16"/>
      <c r="F627" s="16"/>
      <c r="G627" s="30"/>
      <c r="H627" s="30"/>
      <c r="I627" s="30"/>
      <c r="J627" s="30"/>
      <c r="K627" s="30"/>
      <c r="L627" s="30"/>
      <c r="M627" s="30"/>
      <c r="N627" s="30"/>
      <c r="O627" s="30"/>
      <c r="P627" s="30"/>
      <c r="Q627" s="30"/>
      <c r="R627" s="30"/>
      <c r="U627" s="30"/>
      <c r="V627" s="30"/>
      <c r="W627" s="30"/>
      <c r="X627" s="30"/>
    </row>
    <row r="628" customFormat="false" ht="12.8" hidden="false" customHeight="false" outlineLevel="0" collapsed="false">
      <c r="A628" s="30"/>
      <c r="B628" s="30"/>
      <c r="C628" s="30"/>
      <c r="D628" s="30"/>
      <c r="E628" s="16"/>
      <c r="F628" s="16"/>
      <c r="G628" s="30"/>
      <c r="H628" s="30"/>
      <c r="I628" s="30"/>
      <c r="J628" s="30"/>
      <c r="K628" s="30"/>
      <c r="L628" s="30"/>
      <c r="M628" s="30"/>
      <c r="N628" s="30"/>
      <c r="O628" s="30"/>
      <c r="P628" s="30"/>
      <c r="Q628" s="30"/>
      <c r="R628" s="30"/>
      <c r="U628" s="30"/>
      <c r="V628" s="30"/>
      <c r="W628" s="30"/>
      <c r="X628" s="30"/>
    </row>
    <row r="629" customFormat="false" ht="12.8" hidden="false" customHeight="false" outlineLevel="0" collapsed="false">
      <c r="A629" s="30"/>
      <c r="B629" s="30"/>
      <c r="C629" s="30"/>
      <c r="D629" s="30"/>
      <c r="E629" s="16"/>
      <c r="F629" s="16"/>
      <c r="G629" s="30"/>
      <c r="H629" s="30"/>
      <c r="I629" s="30"/>
      <c r="J629" s="30"/>
      <c r="K629" s="30"/>
      <c r="L629" s="30"/>
      <c r="M629" s="30"/>
      <c r="N629" s="30"/>
      <c r="O629" s="30"/>
      <c r="P629" s="30"/>
      <c r="Q629" s="30"/>
      <c r="R629" s="30"/>
      <c r="U629" s="30"/>
      <c r="V629" s="30"/>
      <c r="W629" s="30"/>
      <c r="X629" s="30"/>
    </row>
    <row r="630" customFormat="false" ht="12.8" hidden="false" customHeight="false" outlineLevel="0" collapsed="false">
      <c r="A630" s="30"/>
      <c r="B630" s="30"/>
      <c r="C630" s="30"/>
      <c r="D630" s="30"/>
      <c r="E630" s="16"/>
      <c r="F630" s="16"/>
      <c r="G630" s="30"/>
      <c r="H630" s="30"/>
      <c r="I630" s="30"/>
      <c r="J630" s="30"/>
      <c r="K630" s="30"/>
      <c r="L630" s="30"/>
      <c r="M630" s="30"/>
      <c r="N630" s="30"/>
      <c r="O630" s="30"/>
      <c r="P630" s="30"/>
      <c r="Q630" s="30"/>
      <c r="R630" s="30"/>
      <c r="U630" s="30"/>
      <c r="V630" s="30"/>
      <c r="W630" s="30"/>
      <c r="X630" s="30"/>
    </row>
    <row r="631" customFormat="false" ht="12.8" hidden="false" customHeight="false" outlineLevel="0" collapsed="false">
      <c r="A631" s="30"/>
      <c r="B631" s="30"/>
      <c r="C631" s="30"/>
      <c r="D631" s="30"/>
      <c r="E631" s="16"/>
      <c r="F631" s="16"/>
      <c r="G631" s="30"/>
      <c r="H631" s="30"/>
      <c r="I631" s="30"/>
      <c r="J631" s="30"/>
      <c r="K631" s="30"/>
      <c r="L631" s="30"/>
      <c r="M631" s="30"/>
      <c r="N631" s="30"/>
      <c r="O631" s="30"/>
      <c r="P631" s="30"/>
      <c r="Q631" s="30"/>
      <c r="R631" s="30"/>
      <c r="U631" s="30"/>
      <c r="V631" s="30"/>
      <c r="W631" s="30"/>
      <c r="X631" s="30"/>
    </row>
    <row r="632" customFormat="false" ht="12.8" hidden="false" customHeight="false" outlineLevel="0" collapsed="false">
      <c r="A632" s="30"/>
      <c r="B632" s="30"/>
      <c r="C632" s="30"/>
      <c r="D632" s="30"/>
      <c r="E632" s="16"/>
      <c r="F632" s="16"/>
      <c r="G632" s="30"/>
      <c r="H632" s="30"/>
      <c r="I632" s="30"/>
      <c r="J632" s="30"/>
      <c r="K632" s="30"/>
      <c r="L632" s="30"/>
      <c r="M632" s="30"/>
      <c r="N632" s="30"/>
      <c r="O632" s="30"/>
      <c r="P632" s="30"/>
      <c r="Q632" s="30"/>
      <c r="R632" s="30"/>
      <c r="U632" s="30"/>
      <c r="V632" s="30"/>
      <c r="W632" s="30"/>
      <c r="X632" s="30"/>
    </row>
    <row r="633" customFormat="false" ht="12.8" hidden="false" customHeight="false" outlineLevel="0" collapsed="false">
      <c r="A633" s="30"/>
      <c r="B633" s="30"/>
      <c r="C633" s="30"/>
      <c r="D633" s="30"/>
      <c r="E633" s="16"/>
      <c r="F633" s="16"/>
      <c r="G633" s="30"/>
      <c r="H633" s="30"/>
      <c r="I633" s="30"/>
      <c r="J633" s="30"/>
      <c r="K633" s="30"/>
      <c r="L633" s="30"/>
      <c r="M633" s="30"/>
      <c r="N633" s="30"/>
      <c r="O633" s="30"/>
      <c r="P633" s="30"/>
      <c r="Q633" s="30"/>
      <c r="R633" s="30"/>
      <c r="U633" s="30"/>
      <c r="V633" s="30"/>
      <c r="W633" s="30"/>
      <c r="X633" s="30"/>
    </row>
    <row r="634" customFormat="false" ht="12.8" hidden="false" customHeight="false" outlineLevel="0" collapsed="false">
      <c r="A634" s="30"/>
      <c r="B634" s="30"/>
      <c r="C634" s="30"/>
      <c r="D634" s="30"/>
      <c r="E634" s="16"/>
      <c r="F634" s="16"/>
      <c r="G634" s="30"/>
      <c r="H634" s="30"/>
      <c r="I634" s="30"/>
      <c r="J634" s="30"/>
      <c r="K634" s="30"/>
      <c r="L634" s="30"/>
      <c r="M634" s="30"/>
      <c r="N634" s="30"/>
      <c r="O634" s="30"/>
      <c r="P634" s="30"/>
      <c r="Q634" s="30"/>
      <c r="R634" s="30"/>
      <c r="U634" s="30"/>
      <c r="V634" s="30"/>
      <c r="W634" s="30"/>
      <c r="X634" s="30"/>
    </row>
    <row r="635" customFormat="false" ht="12.8" hidden="false" customHeight="false" outlineLevel="0" collapsed="false">
      <c r="A635" s="30"/>
      <c r="B635" s="30"/>
      <c r="C635" s="30"/>
      <c r="D635" s="30"/>
      <c r="E635" s="16"/>
      <c r="F635" s="16"/>
      <c r="G635" s="30"/>
      <c r="H635" s="30"/>
      <c r="I635" s="30"/>
      <c r="J635" s="30"/>
      <c r="K635" s="30"/>
      <c r="L635" s="30"/>
      <c r="M635" s="30"/>
      <c r="N635" s="30"/>
      <c r="O635" s="30"/>
      <c r="P635" s="30"/>
      <c r="Q635" s="30"/>
      <c r="R635" s="30"/>
      <c r="U635" s="30"/>
      <c r="V635" s="30"/>
      <c r="W635" s="30"/>
      <c r="X635" s="30"/>
    </row>
    <row r="636" customFormat="false" ht="12.8" hidden="false" customHeight="false" outlineLevel="0" collapsed="false">
      <c r="A636" s="30"/>
      <c r="B636" s="30"/>
      <c r="C636" s="30"/>
      <c r="D636" s="30"/>
      <c r="E636" s="16"/>
      <c r="F636" s="16"/>
      <c r="G636" s="30"/>
      <c r="H636" s="30"/>
      <c r="I636" s="30"/>
      <c r="J636" s="30"/>
      <c r="K636" s="30"/>
      <c r="L636" s="30"/>
      <c r="M636" s="30"/>
      <c r="N636" s="30"/>
      <c r="O636" s="30"/>
      <c r="P636" s="30"/>
      <c r="Q636" s="30"/>
      <c r="R636" s="30"/>
      <c r="U636" s="30"/>
      <c r="V636" s="30"/>
      <c r="W636" s="30"/>
      <c r="X636" s="30"/>
    </row>
    <row r="637" customFormat="false" ht="12.8" hidden="false" customHeight="false" outlineLevel="0" collapsed="false">
      <c r="A637" s="30"/>
      <c r="B637" s="30"/>
      <c r="C637" s="30"/>
      <c r="D637" s="30"/>
      <c r="E637" s="16"/>
      <c r="F637" s="16"/>
      <c r="G637" s="30"/>
      <c r="H637" s="30"/>
      <c r="I637" s="30"/>
      <c r="J637" s="30"/>
      <c r="K637" s="30"/>
      <c r="L637" s="30"/>
      <c r="M637" s="30"/>
      <c r="N637" s="30"/>
      <c r="O637" s="30"/>
      <c r="P637" s="30"/>
      <c r="Q637" s="30"/>
      <c r="R637" s="30"/>
      <c r="U637" s="30"/>
      <c r="V637" s="30"/>
      <c r="W637" s="30"/>
      <c r="X637" s="30"/>
    </row>
    <row r="638" customFormat="false" ht="12.8" hidden="false" customHeight="false" outlineLevel="0" collapsed="false">
      <c r="A638" s="30"/>
      <c r="B638" s="30"/>
      <c r="C638" s="30"/>
      <c r="D638" s="30"/>
      <c r="E638" s="16"/>
      <c r="F638" s="16"/>
      <c r="G638" s="30"/>
      <c r="H638" s="30"/>
      <c r="I638" s="30"/>
      <c r="J638" s="30"/>
      <c r="K638" s="30"/>
      <c r="L638" s="30"/>
      <c r="M638" s="30"/>
      <c r="N638" s="30"/>
      <c r="O638" s="30"/>
      <c r="P638" s="30"/>
      <c r="Q638" s="30"/>
      <c r="R638" s="30"/>
      <c r="U638" s="30"/>
      <c r="V638" s="30"/>
      <c r="W638" s="30"/>
      <c r="X638" s="30"/>
    </row>
    <row r="639" customFormat="false" ht="12.8" hidden="false" customHeight="false" outlineLevel="0" collapsed="false">
      <c r="A639" s="30"/>
      <c r="B639" s="30"/>
      <c r="C639" s="30"/>
      <c r="D639" s="30"/>
      <c r="E639" s="16"/>
      <c r="F639" s="16"/>
      <c r="G639" s="30"/>
      <c r="H639" s="30"/>
      <c r="I639" s="30"/>
      <c r="J639" s="30"/>
      <c r="K639" s="30"/>
      <c r="L639" s="30"/>
      <c r="M639" s="30"/>
      <c r="N639" s="30"/>
      <c r="O639" s="30"/>
      <c r="P639" s="30"/>
      <c r="Q639" s="30"/>
      <c r="R639" s="30"/>
      <c r="U639" s="30"/>
      <c r="V639" s="30"/>
      <c r="W639" s="30"/>
      <c r="X639" s="30"/>
    </row>
    <row r="640" customFormat="false" ht="12.8" hidden="false" customHeight="false" outlineLevel="0" collapsed="false">
      <c r="A640" s="30"/>
      <c r="B640" s="30"/>
      <c r="C640" s="30"/>
      <c r="D640" s="30"/>
      <c r="E640" s="16"/>
      <c r="F640" s="16"/>
      <c r="G640" s="30"/>
      <c r="H640" s="30"/>
      <c r="I640" s="30"/>
      <c r="J640" s="30"/>
      <c r="K640" s="30"/>
      <c r="L640" s="30"/>
      <c r="M640" s="30"/>
      <c r="N640" s="30"/>
      <c r="O640" s="30"/>
      <c r="P640" s="30"/>
      <c r="Q640" s="30"/>
      <c r="R640" s="30"/>
      <c r="U640" s="30"/>
      <c r="V640" s="30"/>
      <c r="W640" s="30"/>
      <c r="X640" s="30"/>
    </row>
    <row r="641" customFormat="false" ht="12.8" hidden="false" customHeight="false" outlineLevel="0" collapsed="false">
      <c r="A641" s="30"/>
      <c r="B641" s="30"/>
      <c r="C641" s="30"/>
      <c r="D641" s="30"/>
      <c r="E641" s="16"/>
      <c r="F641" s="16"/>
      <c r="G641" s="30"/>
      <c r="H641" s="30"/>
      <c r="I641" s="30"/>
      <c r="J641" s="30"/>
      <c r="K641" s="30"/>
      <c r="L641" s="30"/>
      <c r="M641" s="30"/>
      <c r="N641" s="30"/>
      <c r="O641" s="30"/>
      <c r="P641" s="30"/>
      <c r="Q641" s="30"/>
      <c r="R641" s="30"/>
      <c r="U641" s="30"/>
      <c r="V641" s="30"/>
      <c r="W641" s="30"/>
      <c r="X641" s="30"/>
    </row>
    <row r="642" customFormat="false" ht="12.8" hidden="false" customHeight="false" outlineLevel="0" collapsed="false">
      <c r="A642" s="30"/>
      <c r="B642" s="30"/>
      <c r="C642" s="30"/>
      <c r="D642" s="30"/>
      <c r="E642" s="16"/>
      <c r="F642" s="16"/>
      <c r="G642" s="30"/>
      <c r="H642" s="30"/>
      <c r="I642" s="30"/>
      <c r="J642" s="30"/>
      <c r="K642" s="30"/>
      <c r="L642" s="30"/>
      <c r="M642" s="30"/>
      <c r="N642" s="30"/>
      <c r="O642" s="30"/>
      <c r="P642" s="30"/>
      <c r="Q642" s="30"/>
      <c r="R642" s="30"/>
      <c r="U642" s="30"/>
      <c r="V642" s="30"/>
      <c r="W642" s="30"/>
      <c r="X642" s="30"/>
    </row>
    <row r="643" customFormat="false" ht="12.8" hidden="false" customHeight="false" outlineLevel="0" collapsed="false">
      <c r="A643" s="30"/>
      <c r="B643" s="30"/>
      <c r="C643" s="30"/>
      <c r="D643" s="30"/>
      <c r="E643" s="16"/>
      <c r="F643" s="16"/>
      <c r="G643" s="30"/>
      <c r="H643" s="30"/>
      <c r="I643" s="30"/>
      <c r="J643" s="30"/>
      <c r="K643" s="30"/>
      <c r="L643" s="30"/>
      <c r="M643" s="30"/>
      <c r="N643" s="30"/>
      <c r="O643" s="30"/>
      <c r="P643" s="30"/>
      <c r="Q643" s="30"/>
      <c r="R643" s="30"/>
      <c r="U643" s="30"/>
      <c r="V643" s="30"/>
      <c r="W643" s="30"/>
      <c r="X643" s="30"/>
    </row>
    <row r="644" customFormat="false" ht="12.8" hidden="false" customHeight="false" outlineLevel="0" collapsed="false">
      <c r="A644" s="30"/>
      <c r="B644" s="30"/>
      <c r="C644" s="30"/>
      <c r="D644" s="30"/>
      <c r="E644" s="16"/>
      <c r="F644" s="16"/>
      <c r="G644" s="30"/>
      <c r="H644" s="30"/>
      <c r="I644" s="30"/>
      <c r="J644" s="30"/>
      <c r="K644" s="30"/>
      <c r="L644" s="30"/>
      <c r="M644" s="30"/>
      <c r="N644" s="30"/>
      <c r="O644" s="30"/>
      <c r="P644" s="30"/>
      <c r="Q644" s="30"/>
      <c r="R644" s="30"/>
      <c r="U644" s="30"/>
      <c r="V644" s="30"/>
      <c r="W644" s="30"/>
      <c r="X644" s="30"/>
    </row>
    <row r="645" customFormat="false" ht="12.8" hidden="false" customHeight="false" outlineLevel="0" collapsed="false">
      <c r="A645" s="30"/>
      <c r="B645" s="30"/>
      <c r="C645" s="30"/>
      <c r="D645" s="30"/>
      <c r="E645" s="16"/>
      <c r="F645" s="16"/>
      <c r="G645" s="30"/>
      <c r="H645" s="30"/>
      <c r="I645" s="30"/>
      <c r="J645" s="30"/>
      <c r="K645" s="30"/>
      <c r="L645" s="30"/>
      <c r="M645" s="30"/>
      <c r="N645" s="30"/>
      <c r="O645" s="30"/>
      <c r="P645" s="30"/>
      <c r="Q645" s="30"/>
      <c r="R645" s="30"/>
      <c r="U645" s="30"/>
      <c r="V645" s="30"/>
      <c r="W645" s="30"/>
      <c r="X645" s="30"/>
    </row>
    <row r="646" customFormat="false" ht="12.8" hidden="false" customHeight="false" outlineLevel="0" collapsed="false">
      <c r="A646" s="30"/>
      <c r="B646" s="30"/>
      <c r="C646" s="30"/>
      <c r="D646" s="30"/>
      <c r="E646" s="16"/>
      <c r="F646" s="16"/>
      <c r="G646" s="30"/>
      <c r="H646" s="30"/>
      <c r="I646" s="30"/>
      <c r="J646" s="30"/>
      <c r="K646" s="30"/>
      <c r="L646" s="30"/>
      <c r="M646" s="30"/>
      <c r="N646" s="30"/>
      <c r="O646" s="30"/>
      <c r="P646" s="30"/>
      <c r="Q646" s="30"/>
      <c r="R646" s="30"/>
      <c r="U646" s="30"/>
      <c r="V646" s="30"/>
      <c r="W646" s="30"/>
      <c r="X646" s="30"/>
    </row>
    <row r="647" customFormat="false" ht="12.8" hidden="false" customHeight="false" outlineLevel="0" collapsed="false">
      <c r="A647" s="30"/>
      <c r="B647" s="30"/>
      <c r="C647" s="30"/>
      <c r="D647" s="30"/>
      <c r="E647" s="16"/>
      <c r="F647" s="16"/>
      <c r="G647" s="30"/>
      <c r="H647" s="30"/>
      <c r="I647" s="30"/>
      <c r="J647" s="30"/>
      <c r="K647" s="30"/>
      <c r="L647" s="30"/>
      <c r="M647" s="30"/>
      <c r="N647" s="30"/>
      <c r="O647" s="30"/>
      <c r="P647" s="30"/>
      <c r="Q647" s="30"/>
      <c r="R647" s="30"/>
      <c r="U647" s="30"/>
      <c r="V647" s="30"/>
      <c r="W647" s="30"/>
      <c r="X647" s="30"/>
    </row>
    <row r="648" customFormat="false" ht="12.8" hidden="false" customHeight="false" outlineLevel="0" collapsed="false">
      <c r="A648" s="30"/>
      <c r="B648" s="30"/>
      <c r="C648" s="30"/>
      <c r="D648" s="30"/>
      <c r="E648" s="16"/>
      <c r="F648" s="16"/>
      <c r="G648" s="30"/>
      <c r="H648" s="30"/>
      <c r="I648" s="30"/>
      <c r="J648" s="30"/>
      <c r="K648" s="30"/>
      <c r="L648" s="30"/>
      <c r="M648" s="30"/>
      <c r="N648" s="30"/>
      <c r="O648" s="30"/>
      <c r="P648" s="30"/>
      <c r="Q648" s="30"/>
      <c r="R648" s="30"/>
      <c r="U648" s="30"/>
      <c r="V648" s="30"/>
      <c r="W648" s="30"/>
      <c r="X648" s="30"/>
    </row>
    <row r="649" customFormat="false" ht="12.8" hidden="false" customHeight="false" outlineLevel="0" collapsed="false">
      <c r="A649" s="30"/>
      <c r="B649" s="30"/>
      <c r="C649" s="30"/>
      <c r="D649" s="30"/>
      <c r="E649" s="16"/>
      <c r="F649" s="16"/>
      <c r="G649" s="30"/>
      <c r="H649" s="30"/>
      <c r="I649" s="30"/>
      <c r="J649" s="30"/>
      <c r="K649" s="30"/>
      <c r="L649" s="30"/>
      <c r="M649" s="30"/>
      <c r="N649" s="30"/>
      <c r="O649" s="30"/>
      <c r="P649" s="30"/>
      <c r="Q649" s="30"/>
      <c r="R649" s="30"/>
      <c r="U649" s="30"/>
      <c r="V649" s="30"/>
      <c r="W649" s="30"/>
      <c r="X649" s="30"/>
    </row>
    <row r="650" customFormat="false" ht="12.8" hidden="false" customHeight="false" outlineLevel="0" collapsed="false">
      <c r="A650" s="30"/>
      <c r="B650" s="30"/>
      <c r="C650" s="30"/>
      <c r="D650" s="30"/>
      <c r="E650" s="16"/>
      <c r="F650" s="16"/>
      <c r="G650" s="30"/>
      <c r="H650" s="30"/>
      <c r="I650" s="30"/>
      <c r="J650" s="30"/>
      <c r="K650" s="30"/>
      <c r="L650" s="30"/>
      <c r="M650" s="30"/>
      <c r="N650" s="30"/>
      <c r="O650" s="30"/>
      <c r="P650" s="30"/>
      <c r="Q650" s="30"/>
      <c r="R650" s="30"/>
      <c r="U650" s="30"/>
      <c r="V650" s="30"/>
      <c r="W650" s="30"/>
      <c r="X650" s="30"/>
    </row>
    <row r="651" customFormat="false" ht="12.8" hidden="false" customHeight="false" outlineLevel="0" collapsed="false">
      <c r="A651" s="30"/>
      <c r="B651" s="30"/>
      <c r="C651" s="30"/>
      <c r="D651" s="30"/>
      <c r="E651" s="16"/>
      <c r="F651" s="16"/>
      <c r="G651" s="30"/>
      <c r="H651" s="30"/>
      <c r="I651" s="30"/>
      <c r="J651" s="30"/>
      <c r="K651" s="30"/>
      <c r="L651" s="30"/>
      <c r="M651" s="30"/>
      <c r="N651" s="30"/>
      <c r="O651" s="30"/>
      <c r="P651" s="30"/>
      <c r="Q651" s="30"/>
      <c r="R651" s="30"/>
      <c r="U651" s="30"/>
      <c r="V651" s="30"/>
      <c r="W651" s="30"/>
      <c r="X651" s="30"/>
    </row>
    <row r="652" customFormat="false" ht="12.8" hidden="false" customHeight="false" outlineLevel="0" collapsed="false">
      <c r="A652" s="30"/>
      <c r="B652" s="30"/>
      <c r="C652" s="30"/>
      <c r="D652" s="30"/>
      <c r="E652" s="16"/>
      <c r="F652" s="16"/>
      <c r="G652" s="30"/>
      <c r="H652" s="30"/>
      <c r="I652" s="30"/>
      <c r="J652" s="30"/>
      <c r="K652" s="30"/>
      <c r="L652" s="30"/>
      <c r="M652" s="30"/>
      <c r="N652" s="30"/>
      <c r="O652" s="30"/>
      <c r="P652" s="30"/>
      <c r="Q652" s="30"/>
      <c r="R652" s="30"/>
      <c r="U652" s="30"/>
      <c r="V652" s="30"/>
      <c r="W652" s="30"/>
      <c r="X652" s="30"/>
    </row>
    <row r="653" customFormat="false" ht="12.8" hidden="false" customHeight="false" outlineLevel="0" collapsed="false">
      <c r="A653" s="30"/>
      <c r="B653" s="30"/>
      <c r="C653" s="30"/>
      <c r="D653" s="30"/>
      <c r="E653" s="16"/>
      <c r="F653" s="16"/>
      <c r="G653" s="30"/>
      <c r="H653" s="30"/>
      <c r="I653" s="30"/>
      <c r="J653" s="30"/>
      <c r="K653" s="30"/>
      <c r="L653" s="30"/>
      <c r="M653" s="30"/>
      <c r="N653" s="30"/>
      <c r="O653" s="30"/>
      <c r="P653" s="30"/>
      <c r="Q653" s="30"/>
      <c r="R653" s="30"/>
      <c r="U653" s="30"/>
      <c r="V653" s="30"/>
      <c r="W653" s="30"/>
      <c r="X653" s="30"/>
    </row>
    <row r="654" customFormat="false" ht="12.8" hidden="false" customHeight="false" outlineLevel="0" collapsed="false">
      <c r="A654" s="30"/>
      <c r="B654" s="30"/>
      <c r="C654" s="30"/>
      <c r="D654" s="30"/>
      <c r="E654" s="16"/>
      <c r="F654" s="16"/>
      <c r="G654" s="30"/>
      <c r="H654" s="30"/>
      <c r="I654" s="30"/>
      <c r="J654" s="30"/>
      <c r="K654" s="30"/>
      <c r="L654" s="30"/>
      <c r="M654" s="30"/>
      <c r="N654" s="30"/>
      <c r="O654" s="30"/>
      <c r="P654" s="30"/>
      <c r="Q654" s="30"/>
      <c r="R654" s="30"/>
      <c r="U654" s="30"/>
      <c r="V654" s="30"/>
      <c r="W654" s="30"/>
      <c r="X654" s="30"/>
    </row>
    <row r="655" customFormat="false" ht="12.8" hidden="false" customHeight="false" outlineLevel="0" collapsed="false">
      <c r="A655" s="30"/>
      <c r="B655" s="30"/>
      <c r="C655" s="30"/>
      <c r="D655" s="30"/>
      <c r="E655" s="16"/>
      <c r="F655" s="16"/>
      <c r="G655" s="30"/>
      <c r="H655" s="30"/>
      <c r="I655" s="30"/>
      <c r="J655" s="30"/>
      <c r="K655" s="30"/>
      <c r="L655" s="30"/>
      <c r="M655" s="30"/>
      <c r="N655" s="30"/>
      <c r="O655" s="30"/>
      <c r="P655" s="30"/>
      <c r="Q655" s="30"/>
      <c r="R655" s="30"/>
      <c r="U655" s="30"/>
      <c r="V655" s="30"/>
      <c r="W655" s="30"/>
      <c r="X655" s="30"/>
    </row>
    <row r="656" customFormat="false" ht="12.8" hidden="false" customHeight="false" outlineLevel="0" collapsed="false">
      <c r="A656" s="30"/>
      <c r="B656" s="30"/>
      <c r="C656" s="30"/>
      <c r="D656" s="30"/>
      <c r="E656" s="16"/>
      <c r="F656" s="16"/>
      <c r="G656" s="30"/>
      <c r="H656" s="30"/>
      <c r="I656" s="30"/>
      <c r="J656" s="30"/>
      <c r="K656" s="30"/>
      <c r="L656" s="30"/>
      <c r="M656" s="30"/>
      <c r="N656" s="30"/>
      <c r="O656" s="30"/>
      <c r="P656" s="30"/>
      <c r="Q656" s="30"/>
      <c r="R656" s="30"/>
      <c r="U656" s="30"/>
      <c r="V656" s="30"/>
      <c r="W656" s="30"/>
      <c r="X656" s="30"/>
    </row>
    <row r="657" customFormat="false" ht="12.8" hidden="false" customHeight="false" outlineLevel="0" collapsed="false">
      <c r="A657" s="30"/>
      <c r="B657" s="30"/>
      <c r="C657" s="30"/>
      <c r="D657" s="30"/>
      <c r="E657" s="16"/>
      <c r="F657" s="16"/>
      <c r="G657" s="30"/>
      <c r="H657" s="30"/>
      <c r="I657" s="30"/>
      <c r="J657" s="30"/>
      <c r="K657" s="30"/>
      <c r="L657" s="30"/>
      <c r="M657" s="30"/>
      <c r="N657" s="30"/>
      <c r="O657" s="30"/>
      <c r="P657" s="30"/>
      <c r="Q657" s="30"/>
      <c r="R657" s="30"/>
      <c r="U657" s="30"/>
      <c r="V657" s="30"/>
      <c r="W657" s="30"/>
      <c r="X657" s="30"/>
    </row>
    <row r="658" customFormat="false" ht="12.8" hidden="false" customHeight="false" outlineLevel="0" collapsed="false">
      <c r="A658" s="30"/>
      <c r="B658" s="30"/>
      <c r="C658" s="30"/>
      <c r="D658" s="30"/>
      <c r="E658" s="16"/>
      <c r="F658" s="16"/>
      <c r="G658" s="30"/>
      <c r="H658" s="30"/>
      <c r="I658" s="30"/>
      <c r="J658" s="30"/>
      <c r="K658" s="30"/>
      <c r="L658" s="30"/>
      <c r="M658" s="30"/>
      <c r="N658" s="30"/>
      <c r="O658" s="30"/>
      <c r="P658" s="30"/>
      <c r="Q658" s="30"/>
      <c r="R658" s="30"/>
      <c r="U658" s="30"/>
      <c r="V658" s="30"/>
      <c r="W658" s="30"/>
      <c r="X658" s="30"/>
    </row>
    <row r="659" customFormat="false" ht="12.8" hidden="false" customHeight="false" outlineLevel="0" collapsed="false">
      <c r="A659" s="30"/>
      <c r="B659" s="30"/>
      <c r="C659" s="30"/>
      <c r="D659" s="30"/>
      <c r="E659" s="16"/>
      <c r="F659" s="16"/>
      <c r="G659" s="30"/>
      <c r="H659" s="30"/>
      <c r="I659" s="30"/>
      <c r="J659" s="30"/>
      <c r="K659" s="30"/>
      <c r="L659" s="30"/>
      <c r="M659" s="30"/>
      <c r="N659" s="30"/>
      <c r="O659" s="30"/>
      <c r="P659" s="30"/>
      <c r="Q659" s="30"/>
      <c r="R659" s="30"/>
      <c r="U659" s="30"/>
      <c r="V659" s="30"/>
      <c r="W659" s="30"/>
      <c r="X659" s="30"/>
    </row>
    <row r="660" customFormat="false" ht="12.8" hidden="false" customHeight="false" outlineLevel="0" collapsed="false">
      <c r="A660" s="30"/>
      <c r="B660" s="30"/>
      <c r="C660" s="30"/>
      <c r="D660" s="30"/>
      <c r="E660" s="16"/>
      <c r="F660" s="16"/>
      <c r="G660" s="30"/>
      <c r="H660" s="30"/>
      <c r="I660" s="30"/>
      <c r="J660" s="30"/>
      <c r="K660" s="30"/>
      <c r="L660" s="30"/>
      <c r="M660" s="30"/>
      <c r="N660" s="30"/>
      <c r="O660" s="30"/>
      <c r="P660" s="30"/>
      <c r="Q660" s="30"/>
      <c r="R660" s="30"/>
      <c r="U660" s="30"/>
      <c r="V660" s="30"/>
      <c r="W660" s="30"/>
      <c r="X660" s="30"/>
    </row>
    <row r="661" customFormat="false" ht="12.8" hidden="false" customHeight="false" outlineLevel="0" collapsed="false">
      <c r="A661" s="30"/>
      <c r="B661" s="30"/>
      <c r="C661" s="30"/>
      <c r="D661" s="30"/>
      <c r="E661" s="16"/>
      <c r="F661" s="16"/>
      <c r="G661" s="30"/>
      <c r="H661" s="30"/>
      <c r="I661" s="30"/>
      <c r="J661" s="30"/>
      <c r="K661" s="30"/>
      <c r="L661" s="30"/>
      <c r="M661" s="30"/>
      <c r="N661" s="30"/>
      <c r="O661" s="30"/>
      <c r="P661" s="30"/>
      <c r="Q661" s="30"/>
      <c r="R661" s="30"/>
      <c r="U661" s="30"/>
      <c r="V661" s="30"/>
      <c r="W661" s="30"/>
      <c r="X661" s="30"/>
    </row>
    <row r="662" customFormat="false" ht="12.8" hidden="false" customHeight="false" outlineLevel="0" collapsed="false">
      <c r="A662" s="30"/>
      <c r="B662" s="30"/>
      <c r="C662" s="30"/>
      <c r="D662" s="30"/>
      <c r="E662" s="16"/>
      <c r="F662" s="16"/>
      <c r="G662" s="30"/>
      <c r="H662" s="30"/>
      <c r="I662" s="30"/>
      <c r="J662" s="30"/>
      <c r="K662" s="30"/>
      <c r="L662" s="30"/>
      <c r="M662" s="30"/>
      <c r="N662" s="30"/>
      <c r="O662" s="30"/>
      <c r="P662" s="30"/>
      <c r="Q662" s="30"/>
      <c r="R662" s="30"/>
      <c r="U662" s="30"/>
      <c r="V662" s="30"/>
      <c r="W662" s="30"/>
      <c r="X662" s="30"/>
    </row>
    <row r="663" customFormat="false" ht="12.8" hidden="false" customHeight="false" outlineLevel="0" collapsed="false">
      <c r="A663" s="30"/>
      <c r="B663" s="30"/>
      <c r="C663" s="30"/>
      <c r="D663" s="30"/>
      <c r="E663" s="16"/>
      <c r="F663" s="16"/>
      <c r="G663" s="30"/>
      <c r="H663" s="30"/>
      <c r="I663" s="30"/>
      <c r="J663" s="30"/>
      <c r="K663" s="30"/>
      <c r="L663" s="30"/>
      <c r="M663" s="30"/>
      <c r="N663" s="30"/>
      <c r="O663" s="30"/>
      <c r="P663" s="30"/>
      <c r="Q663" s="30"/>
      <c r="R663" s="30"/>
      <c r="U663" s="30"/>
      <c r="V663" s="30"/>
      <c r="W663" s="30"/>
      <c r="X663" s="30"/>
    </row>
    <row r="664" customFormat="false" ht="12.8" hidden="false" customHeight="false" outlineLevel="0" collapsed="false">
      <c r="A664" s="30"/>
      <c r="B664" s="30"/>
      <c r="C664" s="30"/>
      <c r="D664" s="30"/>
      <c r="E664" s="16"/>
      <c r="F664" s="16"/>
      <c r="G664" s="30"/>
      <c r="H664" s="30"/>
      <c r="I664" s="30"/>
      <c r="J664" s="30"/>
      <c r="K664" s="30"/>
      <c r="L664" s="30"/>
      <c r="M664" s="30"/>
      <c r="N664" s="30"/>
      <c r="O664" s="30"/>
      <c r="P664" s="30"/>
      <c r="Q664" s="30"/>
      <c r="R664" s="30"/>
      <c r="U664" s="30"/>
      <c r="V664" s="30"/>
      <c r="W664" s="30"/>
      <c r="X664" s="30"/>
    </row>
    <row r="665" customFormat="false" ht="12.8" hidden="false" customHeight="false" outlineLevel="0" collapsed="false">
      <c r="A665" s="30"/>
      <c r="B665" s="30"/>
      <c r="C665" s="30"/>
      <c r="D665" s="30"/>
      <c r="E665" s="16"/>
      <c r="F665" s="16"/>
      <c r="G665" s="30"/>
      <c r="H665" s="30"/>
      <c r="I665" s="30"/>
      <c r="J665" s="30"/>
      <c r="K665" s="30"/>
      <c r="L665" s="30"/>
      <c r="M665" s="30"/>
      <c r="N665" s="30"/>
      <c r="O665" s="30"/>
      <c r="P665" s="30"/>
      <c r="Q665" s="30"/>
      <c r="R665" s="30"/>
      <c r="U665" s="30"/>
      <c r="V665" s="30"/>
      <c r="W665" s="30"/>
      <c r="X665" s="30"/>
    </row>
    <row r="666" customFormat="false" ht="12.8" hidden="false" customHeight="false" outlineLevel="0" collapsed="false">
      <c r="A666" s="30"/>
      <c r="B666" s="30"/>
      <c r="C666" s="30"/>
      <c r="D666" s="30"/>
      <c r="E666" s="16"/>
      <c r="F666" s="16"/>
      <c r="G666" s="30"/>
      <c r="H666" s="30"/>
      <c r="I666" s="30"/>
      <c r="J666" s="30"/>
      <c r="K666" s="30"/>
      <c r="L666" s="30"/>
      <c r="M666" s="30"/>
      <c r="N666" s="30"/>
      <c r="O666" s="30"/>
      <c r="P666" s="30"/>
      <c r="Q666" s="30"/>
      <c r="R666" s="30"/>
      <c r="U666" s="30"/>
      <c r="V666" s="30"/>
      <c r="W666" s="30"/>
      <c r="X666" s="30"/>
    </row>
    <row r="667" customFormat="false" ht="12.8" hidden="false" customHeight="false" outlineLevel="0" collapsed="false">
      <c r="A667" s="30"/>
      <c r="B667" s="30"/>
      <c r="C667" s="30"/>
      <c r="D667" s="30"/>
      <c r="E667" s="16"/>
      <c r="F667" s="16"/>
      <c r="G667" s="30"/>
      <c r="H667" s="30"/>
      <c r="I667" s="30"/>
      <c r="J667" s="30"/>
      <c r="K667" s="30"/>
      <c r="L667" s="30"/>
      <c r="M667" s="30"/>
      <c r="N667" s="30"/>
      <c r="O667" s="30"/>
      <c r="P667" s="30"/>
      <c r="Q667" s="30"/>
      <c r="R667" s="30"/>
      <c r="U667" s="30"/>
      <c r="V667" s="30"/>
      <c r="W667" s="30"/>
      <c r="X667" s="30"/>
    </row>
    <row r="668" customFormat="false" ht="12.8" hidden="false" customHeight="false" outlineLevel="0" collapsed="false">
      <c r="A668" s="30"/>
      <c r="B668" s="30"/>
      <c r="C668" s="30"/>
      <c r="D668" s="30"/>
      <c r="E668" s="16"/>
      <c r="F668" s="16"/>
      <c r="G668" s="30"/>
      <c r="H668" s="30"/>
      <c r="I668" s="30"/>
      <c r="J668" s="30"/>
      <c r="K668" s="30"/>
      <c r="L668" s="30"/>
      <c r="M668" s="30"/>
      <c r="N668" s="30"/>
      <c r="O668" s="30"/>
      <c r="P668" s="30"/>
      <c r="Q668" s="30"/>
      <c r="R668" s="30"/>
      <c r="U668" s="30"/>
      <c r="V668" s="30"/>
      <c r="W668" s="30"/>
      <c r="X668" s="30"/>
    </row>
    <row r="669" customFormat="false" ht="12.8" hidden="false" customHeight="false" outlineLevel="0" collapsed="false">
      <c r="A669" s="30"/>
      <c r="B669" s="30"/>
      <c r="C669" s="30"/>
      <c r="D669" s="30"/>
      <c r="E669" s="16"/>
      <c r="F669" s="16"/>
      <c r="G669" s="30"/>
      <c r="H669" s="30"/>
      <c r="I669" s="30"/>
      <c r="J669" s="30"/>
      <c r="K669" s="30"/>
      <c r="L669" s="30"/>
      <c r="M669" s="30"/>
      <c r="N669" s="30"/>
      <c r="O669" s="30"/>
      <c r="P669" s="30"/>
      <c r="Q669" s="30"/>
      <c r="R669" s="30"/>
      <c r="U669" s="30"/>
      <c r="V669" s="30"/>
      <c r="W669" s="30"/>
      <c r="X669" s="30"/>
    </row>
    <row r="670" customFormat="false" ht="12.8" hidden="false" customHeight="false" outlineLevel="0" collapsed="false">
      <c r="A670" s="30"/>
      <c r="B670" s="30"/>
      <c r="C670" s="30"/>
      <c r="D670" s="30"/>
      <c r="E670" s="16"/>
      <c r="F670" s="16"/>
      <c r="G670" s="30"/>
      <c r="H670" s="30"/>
      <c r="I670" s="30"/>
      <c r="J670" s="30"/>
      <c r="K670" s="30"/>
      <c r="L670" s="30"/>
      <c r="M670" s="30"/>
      <c r="N670" s="30"/>
      <c r="O670" s="30"/>
      <c r="P670" s="30"/>
      <c r="Q670" s="30"/>
      <c r="R670" s="30"/>
      <c r="U670" s="30"/>
      <c r="V670" s="30"/>
      <c r="W670" s="30"/>
      <c r="X670" s="30"/>
    </row>
    <row r="671" customFormat="false" ht="12.8" hidden="false" customHeight="false" outlineLevel="0" collapsed="false">
      <c r="A671" s="30"/>
      <c r="B671" s="30"/>
      <c r="C671" s="30"/>
      <c r="D671" s="30"/>
      <c r="E671" s="16"/>
      <c r="F671" s="16"/>
      <c r="G671" s="30"/>
      <c r="H671" s="30"/>
      <c r="I671" s="30"/>
      <c r="J671" s="30"/>
      <c r="K671" s="30"/>
      <c r="L671" s="30"/>
      <c r="M671" s="30"/>
      <c r="N671" s="30"/>
      <c r="O671" s="30"/>
      <c r="P671" s="30"/>
      <c r="Q671" s="30"/>
      <c r="R671" s="30"/>
      <c r="U671" s="30"/>
      <c r="V671" s="30"/>
      <c r="W671" s="30"/>
      <c r="X671" s="30"/>
    </row>
    <row r="672" customFormat="false" ht="12.8" hidden="false" customHeight="false" outlineLevel="0" collapsed="false">
      <c r="A672" s="30"/>
      <c r="B672" s="30"/>
      <c r="C672" s="30"/>
      <c r="D672" s="30"/>
      <c r="E672" s="16"/>
      <c r="F672" s="16"/>
      <c r="G672" s="30"/>
      <c r="H672" s="30"/>
      <c r="I672" s="30"/>
      <c r="J672" s="30"/>
      <c r="K672" s="30"/>
      <c r="L672" s="30"/>
      <c r="M672" s="30"/>
      <c r="N672" s="30"/>
      <c r="O672" s="30"/>
      <c r="P672" s="30"/>
      <c r="Q672" s="30"/>
      <c r="R672" s="30"/>
      <c r="U672" s="30"/>
      <c r="V672" s="30"/>
      <c r="W672" s="30"/>
      <c r="X672" s="30"/>
    </row>
    <row r="673" customFormat="false" ht="12.8" hidden="false" customHeight="false" outlineLevel="0" collapsed="false">
      <c r="A673" s="30"/>
      <c r="B673" s="30"/>
      <c r="C673" s="30"/>
      <c r="D673" s="30"/>
      <c r="E673" s="16"/>
      <c r="F673" s="16"/>
      <c r="G673" s="30"/>
      <c r="H673" s="30"/>
      <c r="I673" s="30"/>
      <c r="J673" s="30"/>
      <c r="K673" s="30"/>
      <c r="L673" s="30"/>
      <c r="M673" s="30"/>
      <c r="N673" s="30"/>
      <c r="O673" s="30"/>
      <c r="P673" s="30"/>
      <c r="Q673" s="30"/>
      <c r="R673" s="30"/>
      <c r="U673" s="30"/>
      <c r="V673" s="30"/>
      <c r="W673" s="30"/>
      <c r="X673" s="30"/>
    </row>
    <row r="674" customFormat="false" ht="12.8" hidden="false" customHeight="false" outlineLevel="0" collapsed="false">
      <c r="A674" s="30"/>
      <c r="B674" s="30"/>
      <c r="C674" s="30"/>
      <c r="D674" s="30"/>
      <c r="E674" s="16"/>
      <c r="F674" s="16"/>
      <c r="G674" s="30"/>
      <c r="H674" s="30"/>
      <c r="I674" s="30"/>
      <c r="J674" s="30"/>
      <c r="K674" s="30"/>
      <c r="L674" s="30"/>
      <c r="M674" s="30"/>
      <c r="N674" s="30"/>
      <c r="O674" s="30"/>
      <c r="P674" s="30"/>
      <c r="Q674" s="30"/>
      <c r="R674" s="30"/>
      <c r="U674" s="30"/>
      <c r="V674" s="30"/>
      <c r="W674" s="30"/>
      <c r="X674" s="30"/>
    </row>
    <row r="675" customFormat="false" ht="12.8" hidden="false" customHeight="false" outlineLevel="0" collapsed="false">
      <c r="A675" s="30"/>
      <c r="B675" s="30"/>
      <c r="C675" s="30"/>
      <c r="D675" s="30"/>
      <c r="E675" s="16"/>
      <c r="F675" s="16"/>
      <c r="G675" s="30"/>
      <c r="H675" s="30"/>
      <c r="I675" s="30"/>
      <c r="J675" s="30"/>
      <c r="K675" s="30"/>
      <c r="L675" s="30"/>
      <c r="M675" s="30"/>
      <c r="N675" s="30"/>
      <c r="O675" s="30"/>
      <c r="P675" s="30"/>
      <c r="Q675" s="30"/>
      <c r="R675" s="30"/>
      <c r="U675" s="30"/>
      <c r="V675" s="30"/>
      <c r="W675" s="30"/>
      <c r="X675" s="30"/>
    </row>
    <row r="676" customFormat="false" ht="12.8" hidden="false" customHeight="false" outlineLevel="0" collapsed="false">
      <c r="A676" s="30"/>
      <c r="B676" s="30"/>
      <c r="C676" s="30"/>
      <c r="D676" s="30"/>
      <c r="E676" s="16"/>
      <c r="F676" s="16"/>
      <c r="G676" s="30"/>
      <c r="H676" s="30"/>
      <c r="I676" s="30"/>
      <c r="J676" s="30"/>
      <c r="K676" s="30"/>
      <c r="L676" s="30"/>
      <c r="M676" s="30"/>
      <c r="N676" s="30"/>
      <c r="O676" s="30"/>
      <c r="P676" s="30"/>
      <c r="Q676" s="30"/>
      <c r="R676" s="30"/>
      <c r="U676" s="30"/>
      <c r="V676" s="30"/>
      <c r="W676" s="30"/>
      <c r="X676" s="30"/>
    </row>
    <row r="677" customFormat="false" ht="12.8" hidden="false" customHeight="false" outlineLevel="0" collapsed="false">
      <c r="A677" s="30"/>
      <c r="B677" s="30"/>
      <c r="C677" s="30"/>
      <c r="D677" s="30"/>
      <c r="E677" s="16"/>
      <c r="F677" s="16"/>
      <c r="G677" s="30"/>
      <c r="H677" s="30"/>
      <c r="I677" s="30"/>
      <c r="J677" s="30"/>
      <c r="K677" s="30"/>
      <c r="L677" s="30"/>
      <c r="M677" s="30"/>
      <c r="N677" s="30"/>
      <c r="O677" s="30"/>
      <c r="P677" s="30"/>
      <c r="Q677" s="30"/>
      <c r="R677" s="30"/>
      <c r="U677" s="30"/>
      <c r="V677" s="30"/>
      <c r="W677" s="30"/>
      <c r="X677" s="30"/>
    </row>
    <row r="678" customFormat="false" ht="12.8" hidden="false" customHeight="false" outlineLevel="0" collapsed="false">
      <c r="A678" s="30"/>
      <c r="B678" s="30"/>
      <c r="C678" s="30"/>
      <c r="D678" s="30"/>
      <c r="E678" s="16"/>
      <c r="F678" s="16"/>
      <c r="G678" s="30"/>
      <c r="H678" s="30"/>
      <c r="I678" s="30"/>
      <c r="J678" s="30"/>
      <c r="K678" s="30"/>
      <c r="L678" s="30"/>
      <c r="M678" s="30"/>
      <c r="N678" s="30"/>
      <c r="O678" s="30"/>
      <c r="P678" s="30"/>
      <c r="Q678" s="30"/>
      <c r="R678" s="30"/>
      <c r="U678" s="30"/>
      <c r="V678" s="30"/>
      <c r="W678" s="30"/>
      <c r="X678" s="30"/>
    </row>
    <row r="679" customFormat="false" ht="12.8" hidden="false" customHeight="false" outlineLevel="0" collapsed="false">
      <c r="A679" s="30"/>
      <c r="B679" s="30"/>
      <c r="C679" s="30"/>
      <c r="D679" s="30"/>
      <c r="E679" s="16"/>
      <c r="F679" s="16"/>
      <c r="G679" s="30"/>
      <c r="H679" s="30"/>
      <c r="I679" s="30"/>
      <c r="J679" s="30"/>
      <c r="K679" s="30"/>
      <c r="L679" s="30"/>
      <c r="M679" s="30"/>
      <c r="N679" s="30"/>
      <c r="O679" s="30"/>
      <c r="P679" s="30"/>
      <c r="Q679" s="30"/>
      <c r="R679" s="30"/>
      <c r="U679" s="30"/>
      <c r="V679" s="30"/>
      <c r="W679" s="30"/>
      <c r="X679" s="30"/>
    </row>
    <row r="680" customFormat="false" ht="12.8" hidden="false" customHeight="false" outlineLevel="0" collapsed="false">
      <c r="A680" s="30"/>
      <c r="B680" s="30"/>
      <c r="C680" s="30"/>
      <c r="D680" s="30"/>
      <c r="E680" s="16"/>
      <c r="F680" s="16"/>
      <c r="G680" s="30"/>
      <c r="H680" s="30"/>
      <c r="I680" s="30"/>
      <c r="J680" s="30"/>
      <c r="K680" s="30"/>
      <c r="L680" s="30"/>
      <c r="M680" s="30"/>
      <c r="N680" s="30"/>
      <c r="O680" s="30"/>
      <c r="P680" s="30"/>
      <c r="Q680" s="30"/>
      <c r="R680" s="30"/>
      <c r="U680" s="30"/>
      <c r="V680" s="30"/>
      <c r="W680" s="30"/>
      <c r="X680" s="30"/>
    </row>
    <row r="681" customFormat="false" ht="12.8" hidden="false" customHeight="false" outlineLevel="0" collapsed="false">
      <c r="A681" s="30"/>
      <c r="B681" s="30"/>
      <c r="C681" s="30"/>
      <c r="D681" s="30"/>
      <c r="E681" s="16"/>
      <c r="F681" s="16"/>
      <c r="G681" s="30"/>
      <c r="H681" s="30"/>
      <c r="I681" s="30"/>
      <c r="J681" s="30"/>
      <c r="K681" s="30"/>
      <c r="L681" s="30"/>
      <c r="M681" s="30"/>
      <c r="N681" s="30"/>
      <c r="O681" s="30"/>
      <c r="P681" s="30"/>
      <c r="Q681" s="30"/>
      <c r="R681" s="30"/>
      <c r="U681" s="30"/>
      <c r="V681" s="30"/>
      <c r="W681" s="30"/>
      <c r="X681" s="30"/>
    </row>
    <row r="682" customFormat="false" ht="12.8" hidden="false" customHeight="false" outlineLevel="0" collapsed="false">
      <c r="A682" s="30"/>
      <c r="B682" s="30"/>
      <c r="C682" s="30"/>
      <c r="D682" s="30"/>
      <c r="E682" s="16"/>
      <c r="F682" s="16"/>
      <c r="G682" s="30"/>
      <c r="H682" s="30"/>
      <c r="I682" s="30"/>
      <c r="J682" s="30"/>
      <c r="K682" s="30"/>
      <c r="L682" s="30"/>
      <c r="M682" s="30"/>
      <c r="N682" s="30"/>
      <c r="O682" s="30"/>
      <c r="P682" s="30"/>
      <c r="Q682" s="30"/>
      <c r="R682" s="30"/>
      <c r="U682" s="30"/>
      <c r="V682" s="30"/>
      <c r="W682" s="30"/>
      <c r="X682" s="30"/>
    </row>
    <row r="683" customFormat="false" ht="12.8" hidden="false" customHeight="false" outlineLevel="0" collapsed="false">
      <c r="A683" s="30"/>
      <c r="B683" s="30"/>
      <c r="C683" s="30"/>
      <c r="D683" s="30"/>
      <c r="E683" s="16"/>
      <c r="F683" s="16"/>
      <c r="G683" s="30"/>
      <c r="H683" s="30"/>
      <c r="I683" s="30"/>
      <c r="J683" s="30"/>
      <c r="K683" s="30"/>
      <c r="L683" s="30"/>
      <c r="M683" s="30"/>
      <c r="N683" s="30"/>
      <c r="O683" s="30"/>
      <c r="P683" s="30"/>
      <c r="Q683" s="30"/>
      <c r="R683" s="30"/>
      <c r="U683" s="30"/>
      <c r="V683" s="30"/>
      <c r="W683" s="30"/>
      <c r="X683" s="30"/>
    </row>
    <row r="684" customFormat="false" ht="12.8" hidden="false" customHeight="false" outlineLevel="0" collapsed="false">
      <c r="A684" s="30"/>
      <c r="B684" s="30"/>
      <c r="C684" s="30"/>
      <c r="D684" s="30"/>
      <c r="E684" s="16"/>
      <c r="F684" s="16"/>
      <c r="G684" s="30"/>
      <c r="H684" s="30"/>
      <c r="I684" s="30"/>
      <c r="J684" s="30"/>
      <c r="K684" s="30"/>
      <c r="L684" s="30"/>
      <c r="M684" s="30"/>
      <c r="N684" s="30"/>
      <c r="O684" s="30"/>
      <c r="P684" s="30"/>
      <c r="Q684" s="30"/>
      <c r="R684" s="30"/>
      <c r="U684" s="30"/>
      <c r="V684" s="30"/>
      <c r="W684" s="30"/>
      <c r="X684" s="30"/>
    </row>
    <row r="685" customFormat="false" ht="12.8" hidden="false" customHeight="false" outlineLevel="0" collapsed="false">
      <c r="A685" s="30"/>
      <c r="B685" s="30"/>
      <c r="C685" s="30"/>
      <c r="D685" s="30"/>
      <c r="E685" s="16"/>
      <c r="F685" s="16"/>
      <c r="G685" s="30"/>
      <c r="H685" s="30"/>
      <c r="I685" s="30"/>
      <c r="J685" s="30"/>
      <c r="K685" s="30"/>
      <c r="L685" s="30"/>
      <c r="M685" s="30"/>
      <c r="N685" s="30"/>
      <c r="O685" s="30"/>
      <c r="P685" s="30"/>
      <c r="Q685" s="30"/>
      <c r="R685" s="30"/>
      <c r="U685" s="30"/>
      <c r="V685" s="30"/>
      <c r="W685" s="30"/>
      <c r="X685" s="30"/>
    </row>
    <row r="686" customFormat="false" ht="12.8" hidden="false" customHeight="false" outlineLevel="0" collapsed="false">
      <c r="A686" s="30"/>
      <c r="B686" s="30"/>
      <c r="C686" s="30"/>
      <c r="D686" s="30"/>
      <c r="E686" s="16"/>
      <c r="F686" s="16"/>
      <c r="G686" s="30"/>
      <c r="H686" s="30"/>
      <c r="I686" s="30"/>
      <c r="J686" s="30"/>
      <c r="K686" s="30"/>
      <c r="L686" s="30"/>
      <c r="M686" s="30"/>
      <c r="N686" s="30"/>
      <c r="O686" s="30"/>
      <c r="P686" s="30"/>
      <c r="Q686" s="30"/>
      <c r="R686" s="30"/>
      <c r="U686" s="30"/>
      <c r="V686" s="30"/>
      <c r="W686" s="30"/>
      <c r="X686" s="30"/>
    </row>
    <row r="687" customFormat="false" ht="12.8" hidden="false" customHeight="false" outlineLevel="0" collapsed="false">
      <c r="A687" s="30"/>
      <c r="B687" s="30"/>
      <c r="C687" s="30"/>
      <c r="D687" s="30"/>
      <c r="E687" s="16"/>
      <c r="F687" s="16"/>
      <c r="G687" s="30"/>
      <c r="H687" s="30"/>
      <c r="I687" s="30"/>
      <c r="J687" s="30"/>
      <c r="K687" s="30"/>
      <c r="L687" s="30"/>
      <c r="M687" s="30"/>
      <c r="N687" s="30"/>
      <c r="O687" s="30"/>
      <c r="P687" s="30"/>
      <c r="Q687" s="30"/>
      <c r="R687" s="30"/>
      <c r="U687" s="30"/>
      <c r="V687" s="30"/>
      <c r="W687" s="30"/>
      <c r="X687" s="30"/>
    </row>
    <row r="688" customFormat="false" ht="12.8" hidden="false" customHeight="false" outlineLevel="0" collapsed="false">
      <c r="A688" s="30"/>
      <c r="B688" s="30"/>
      <c r="C688" s="30"/>
      <c r="D688" s="30"/>
      <c r="E688" s="16"/>
      <c r="F688" s="16"/>
      <c r="G688" s="30"/>
      <c r="H688" s="30"/>
      <c r="I688" s="30"/>
      <c r="J688" s="30"/>
      <c r="K688" s="30"/>
      <c r="L688" s="30"/>
      <c r="M688" s="30"/>
      <c r="N688" s="30"/>
      <c r="O688" s="30"/>
      <c r="P688" s="30"/>
      <c r="Q688" s="30"/>
      <c r="R688" s="30"/>
      <c r="U688" s="30"/>
      <c r="V688" s="30"/>
      <c r="W688" s="30"/>
      <c r="X688" s="30"/>
    </row>
    <row r="689" customFormat="false" ht="12.8" hidden="false" customHeight="false" outlineLevel="0" collapsed="false">
      <c r="A689" s="30"/>
      <c r="B689" s="30"/>
      <c r="C689" s="30"/>
      <c r="D689" s="30"/>
      <c r="E689" s="16"/>
      <c r="F689" s="16"/>
      <c r="G689" s="30"/>
      <c r="H689" s="30"/>
      <c r="I689" s="30"/>
      <c r="J689" s="30"/>
      <c r="K689" s="30"/>
      <c r="L689" s="30"/>
      <c r="M689" s="30"/>
      <c r="N689" s="30"/>
      <c r="O689" s="30"/>
      <c r="P689" s="30"/>
      <c r="Q689" s="30"/>
      <c r="R689" s="30"/>
      <c r="U689" s="30"/>
      <c r="V689" s="30"/>
      <c r="W689" s="30"/>
      <c r="X689" s="30"/>
    </row>
    <row r="690" customFormat="false" ht="12.8" hidden="false" customHeight="false" outlineLevel="0" collapsed="false">
      <c r="A690" s="30"/>
      <c r="B690" s="30"/>
      <c r="C690" s="30"/>
      <c r="D690" s="30"/>
      <c r="E690" s="16"/>
      <c r="F690" s="16"/>
      <c r="G690" s="30"/>
      <c r="H690" s="30"/>
      <c r="I690" s="30"/>
      <c r="J690" s="30"/>
      <c r="K690" s="30"/>
      <c r="L690" s="30"/>
      <c r="M690" s="30"/>
      <c r="N690" s="30"/>
      <c r="O690" s="30"/>
      <c r="P690" s="30"/>
      <c r="Q690" s="30"/>
      <c r="R690" s="30"/>
      <c r="U690" s="30"/>
      <c r="V690" s="30"/>
      <c r="W690" s="30"/>
      <c r="X690" s="30"/>
    </row>
    <row r="691" customFormat="false" ht="12.8" hidden="false" customHeight="false" outlineLevel="0" collapsed="false">
      <c r="A691" s="30"/>
      <c r="B691" s="30"/>
      <c r="C691" s="30"/>
      <c r="D691" s="30"/>
      <c r="E691" s="16"/>
      <c r="F691" s="16"/>
      <c r="G691" s="30"/>
      <c r="H691" s="30"/>
      <c r="I691" s="30"/>
      <c r="J691" s="30"/>
      <c r="K691" s="30"/>
      <c r="L691" s="30"/>
      <c r="M691" s="30"/>
      <c r="N691" s="30"/>
      <c r="O691" s="30"/>
      <c r="P691" s="30"/>
      <c r="Q691" s="30"/>
      <c r="R691" s="30"/>
      <c r="U691" s="30"/>
      <c r="V691" s="30"/>
      <c r="W691" s="30"/>
      <c r="X691" s="30"/>
    </row>
    <row r="692" customFormat="false" ht="12.8" hidden="false" customHeight="false" outlineLevel="0" collapsed="false">
      <c r="A692" s="30"/>
      <c r="B692" s="30"/>
      <c r="C692" s="30"/>
      <c r="D692" s="30"/>
      <c r="E692" s="16"/>
      <c r="F692" s="16"/>
      <c r="G692" s="30"/>
      <c r="H692" s="30"/>
      <c r="I692" s="30"/>
      <c r="J692" s="30"/>
      <c r="K692" s="30"/>
      <c r="L692" s="30"/>
      <c r="M692" s="30"/>
      <c r="N692" s="30"/>
      <c r="O692" s="30"/>
      <c r="P692" s="30"/>
      <c r="Q692" s="30"/>
      <c r="R692" s="30"/>
      <c r="U692" s="30"/>
      <c r="V692" s="30"/>
      <c r="W692" s="30"/>
      <c r="X692" s="30"/>
    </row>
    <row r="693" customFormat="false" ht="12.8" hidden="false" customHeight="false" outlineLevel="0" collapsed="false">
      <c r="A693" s="30"/>
      <c r="B693" s="30"/>
      <c r="C693" s="30"/>
      <c r="D693" s="30"/>
      <c r="E693" s="16"/>
      <c r="F693" s="16"/>
      <c r="G693" s="30"/>
      <c r="H693" s="30"/>
      <c r="I693" s="30"/>
      <c r="J693" s="30"/>
      <c r="K693" s="30"/>
      <c r="L693" s="30"/>
      <c r="M693" s="30"/>
      <c r="N693" s="30"/>
      <c r="O693" s="30"/>
      <c r="P693" s="30"/>
      <c r="Q693" s="30"/>
      <c r="R693" s="30"/>
      <c r="U693" s="30"/>
      <c r="V693" s="30"/>
      <c r="W693" s="30"/>
      <c r="X693" s="30"/>
    </row>
    <row r="694" customFormat="false" ht="12.8" hidden="false" customHeight="false" outlineLevel="0" collapsed="false">
      <c r="A694" s="30"/>
      <c r="B694" s="30"/>
      <c r="C694" s="30"/>
      <c r="D694" s="30"/>
      <c r="E694" s="16"/>
      <c r="F694" s="16"/>
      <c r="G694" s="30"/>
      <c r="H694" s="30"/>
      <c r="I694" s="30"/>
      <c r="J694" s="30"/>
      <c r="K694" s="30"/>
      <c r="L694" s="30"/>
      <c r="M694" s="30"/>
      <c r="N694" s="30"/>
      <c r="O694" s="30"/>
      <c r="P694" s="30"/>
      <c r="Q694" s="30"/>
      <c r="R694" s="30"/>
      <c r="U694" s="30"/>
      <c r="V694" s="30"/>
      <c r="W694" s="30"/>
      <c r="X694" s="30"/>
    </row>
    <row r="695" customFormat="false" ht="12.8" hidden="false" customHeight="false" outlineLevel="0" collapsed="false">
      <c r="A695" s="30"/>
      <c r="B695" s="30"/>
      <c r="C695" s="30"/>
      <c r="D695" s="30"/>
      <c r="E695" s="16"/>
      <c r="F695" s="16"/>
      <c r="G695" s="30"/>
      <c r="H695" s="30"/>
      <c r="I695" s="30"/>
      <c r="J695" s="30"/>
      <c r="K695" s="30"/>
      <c r="L695" s="30"/>
      <c r="M695" s="30"/>
      <c r="N695" s="30"/>
      <c r="O695" s="30"/>
      <c r="P695" s="30"/>
      <c r="Q695" s="30"/>
      <c r="R695" s="30"/>
      <c r="U695" s="30"/>
      <c r="V695" s="30"/>
      <c r="W695" s="30"/>
      <c r="X695" s="30"/>
    </row>
    <row r="696" customFormat="false" ht="12.8" hidden="false" customHeight="false" outlineLevel="0" collapsed="false">
      <c r="A696" s="30"/>
      <c r="B696" s="30"/>
      <c r="C696" s="30"/>
      <c r="D696" s="30"/>
      <c r="E696" s="16"/>
      <c r="F696" s="16"/>
      <c r="G696" s="30"/>
      <c r="H696" s="30"/>
      <c r="I696" s="30"/>
      <c r="J696" s="30"/>
      <c r="K696" s="30"/>
      <c r="L696" s="30"/>
      <c r="M696" s="30"/>
      <c r="N696" s="30"/>
      <c r="O696" s="30"/>
      <c r="P696" s="30"/>
      <c r="Q696" s="30"/>
      <c r="R696" s="30"/>
      <c r="U696" s="30"/>
      <c r="V696" s="30"/>
      <c r="W696" s="30"/>
      <c r="X696" s="30"/>
    </row>
    <row r="697" customFormat="false" ht="12.8" hidden="false" customHeight="false" outlineLevel="0" collapsed="false">
      <c r="A697" s="30"/>
      <c r="B697" s="30"/>
      <c r="C697" s="30"/>
      <c r="D697" s="30"/>
      <c r="E697" s="16"/>
      <c r="F697" s="16"/>
      <c r="G697" s="30"/>
      <c r="H697" s="30"/>
      <c r="I697" s="30"/>
      <c r="J697" s="30"/>
      <c r="K697" s="30"/>
      <c r="L697" s="30"/>
      <c r="M697" s="30"/>
      <c r="N697" s="30"/>
      <c r="O697" s="30"/>
      <c r="P697" s="30"/>
      <c r="Q697" s="30"/>
      <c r="R697" s="30"/>
      <c r="U697" s="30"/>
      <c r="V697" s="30"/>
      <c r="W697" s="30"/>
      <c r="X697" s="30"/>
    </row>
    <row r="698" customFormat="false" ht="12.8" hidden="false" customHeight="false" outlineLevel="0" collapsed="false">
      <c r="A698" s="30"/>
      <c r="B698" s="30"/>
      <c r="C698" s="30"/>
      <c r="D698" s="30"/>
      <c r="E698" s="16"/>
      <c r="F698" s="16"/>
      <c r="G698" s="30"/>
      <c r="H698" s="30"/>
      <c r="I698" s="30"/>
      <c r="J698" s="30"/>
      <c r="K698" s="30"/>
      <c r="L698" s="30"/>
      <c r="M698" s="30"/>
      <c r="N698" s="30"/>
      <c r="O698" s="30"/>
      <c r="P698" s="30"/>
      <c r="Q698" s="30"/>
      <c r="R698" s="30"/>
      <c r="U698" s="30"/>
      <c r="V698" s="30"/>
      <c r="W698" s="30"/>
      <c r="X698" s="30"/>
    </row>
    <row r="699" customFormat="false" ht="12.8" hidden="false" customHeight="false" outlineLevel="0" collapsed="false">
      <c r="A699" s="30"/>
      <c r="B699" s="30"/>
      <c r="C699" s="30"/>
      <c r="D699" s="30"/>
      <c r="E699" s="16"/>
      <c r="F699" s="16"/>
      <c r="G699" s="30"/>
      <c r="H699" s="30"/>
      <c r="I699" s="30"/>
      <c r="J699" s="30"/>
      <c r="K699" s="30"/>
      <c r="L699" s="30"/>
      <c r="M699" s="30"/>
      <c r="N699" s="30"/>
      <c r="O699" s="30"/>
      <c r="P699" s="30"/>
      <c r="Q699" s="30"/>
      <c r="R699" s="30"/>
      <c r="U699" s="30"/>
      <c r="V699" s="30"/>
      <c r="W699" s="30"/>
      <c r="X699" s="30"/>
    </row>
    <row r="700" customFormat="false" ht="12.8" hidden="false" customHeight="false" outlineLevel="0" collapsed="false">
      <c r="A700" s="30"/>
      <c r="B700" s="30"/>
      <c r="C700" s="30"/>
      <c r="D700" s="30"/>
      <c r="E700" s="16"/>
      <c r="F700" s="16"/>
      <c r="G700" s="30"/>
      <c r="H700" s="30"/>
      <c r="I700" s="30"/>
      <c r="J700" s="30"/>
      <c r="K700" s="30"/>
      <c r="L700" s="30"/>
      <c r="M700" s="30"/>
      <c r="N700" s="30"/>
      <c r="O700" s="30"/>
      <c r="P700" s="30"/>
      <c r="Q700" s="30"/>
      <c r="R700" s="30"/>
      <c r="U700" s="30"/>
      <c r="V700" s="30"/>
      <c r="W700" s="30"/>
      <c r="X700" s="30"/>
    </row>
    <row r="701" customFormat="false" ht="12.8" hidden="false" customHeight="false" outlineLevel="0" collapsed="false">
      <c r="A701" s="30"/>
      <c r="B701" s="30"/>
      <c r="C701" s="30"/>
      <c r="D701" s="30"/>
      <c r="E701" s="16"/>
      <c r="F701" s="16"/>
      <c r="G701" s="30"/>
      <c r="H701" s="30"/>
      <c r="I701" s="30"/>
      <c r="J701" s="30"/>
      <c r="K701" s="30"/>
      <c r="L701" s="30"/>
      <c r="M701" s="30"/>
      <c r="N701" s="30"/>
      <c r="O701" s="30"/>
      <c r="P701" s="30"/>
      <c r="Q701" s="30"/>
      <c r="R701" s="30"/>
      <c r="U701" s="30"/>
      <c r="V701" s="30"/>
      <c r="W701" s="30"/>
      <c r="X701" s="30"/>
    </row>
    <row r="702" customFormat="false" ht="12.8" hidden="false" customHeight="false" outlineLevel="0" collapsed="false">
      <c r="A702" s="30"/>
      <c r="B702" s="30"/>
      <c r="C702" s="30"/>
      <c r="D702" s="30"/>
      <c r="E702" s="16"/>
      <c r="F702" s="16"/>
      <c r="G702" s="30"/>
      <c r="H702" s="30"/>
      <c r="I702" s="30"/>
      <c r="J702" s="30"/>
      <c r="K702" s="30"/>
      <c r="L702" s="30"/>
      <c r="M702" s="30"/>
      <c r="N702" s="30"/>
      <c r="O702" s="30"/>
      <c r="P702" s="30"/>
      <c r="Q702" s="30"/>
      <c r="R702" s="30"/>
      <c r="U702" s="30"/>
      <c r="V702" s="30"/>
      <c r="W702" s="30"/>
      <c r="X702" s="30"/>
    </row>
    <row r="703" customFormat="false" ht="12.8" hidden="false" customHeight="false" outlineLevel="0" collapsed="false">
      <c r="A703" s="30"/>
      <c r="B703" s="30"/>
      <c r="C703" s="30"/>
      <c r="D703" s="30"/>
      <c r="E703" s="16"/>
      <c r="F703" s="16"/>
      <c r="G703" s="30"/>
      <c r="H703" s="30"/>
      <c r="I703" s="30"/>
      <c r="J703" s="30"/>
      <c r="K703" s="30"/>
      <c r="L703" s="30"/>
      <c r="M703" s="30"/>
      <c r="N703" s="30"/>
      <c r="O703" s="30"/>
      <c r="P703" s="30"/>
      <c r="Q703" s="30"/>
      <c r="R703" s="30"/>
      <c r="U703" s="30"/>
      <c r="V703" s="30"/>
      <c r="W703" s="30"/>
      <c r="X703" s="30"/>
    </row>
    <row r="704" customFormat="false" ht="12.8" hidden="false" customHeight="false" outlineLevel="0" collapsed="false">
      <c r="A704" s="30"/>
      <c r="B704" s="30"/>
      <c r="C704" s="30"/>
      <c r="D704" s="30"/>
      <c r="E704" s="16"/>
      <c r="F704" s="16"/>
      <c r="G704" s="30"/>
      <c r="H704" s="30"/>
      <c r="I704" s="30"/>
      <c r="J704" s="30"/>
      <c r="K704" s="30"/>
      <c r="L704" s="30"/>
      <c r="M704" s="30"/>
      <c r="N704" s="30"/>
      <c r="O704" s="30"/>
      <c r="P704" s="30"/>
      <c r="Q704" s="30"/>
      <c r="R704" s="30"/>
      <c r="U704" s="30"/>
      <c r="V704" s="30"/>
      <c r="W704" s="30"/>
      <c r="X704" s="30"/>
    </row>
    <row r="705" customFormat="false" ht="12.8" hidden="false" customHeight="false" outlineLevel="0" collapsed="false">
      <c r="A705" s="30"/>
      <c r="B705" s="30"/>
      <c r="C705" s="30"/>
      <c r="D705" s="30"/>
      <c r="E705" s="16"/>
      <c r="F705" s="16"/>
      <c r="G705" s="30"/>
      <c r="H705" s="30"/>
      <c r="I705" s="30"/>
      <c r="J705" s="30"/>
      <c r="K705" s="30"/>
      <c r="L705" s="30"/>
      <c r="M705" s="30"/>
      <c r="N705" s="30"/>
      <c r="O705" s="30"/>
      <c r="P705" s="30"/>
      <c r="Q705" s="30"/>
      <c r="R705" s="30"/>
      <c r="U705" s="30"/>
      <c r="V705" s="30"/>
      <c r="W705" s="30"/>
      <c r="X705" s="30"/>
    </row>
    <row r="706" customFormat="false" ht="12.8" hidden="false" customHeight="false" outlineLevel="0" collapsed="false">
      <c r="A706" s="30"/>
      <c r="B706" s="30"/>
      <c r="C706" s="30"/>
      <c r="D706" s="30"/>
      <c r="E706" s="16"/>
      <c r="F706" s="16"/>
      <c r="G706" s="30"/>
      <c r="H706" s="30"/>
      <c r="I706" s="30"/>
      <c r="J706" s="30"/>
      <c r="K706" s="30"/>
      <c r="L706" s="30"/>
      <c r="M706" s="30"/>
      <c r="N706" s="30"/>
      <c r="O706" s="30"/>
      <c r="P706" s="30"/>
      <c r="Q706" s="30"/>
      <c r="R706" s="30"/>
      <c r="U706" s="30"/>
      <c r="V706" s="30"/>
      <c r="W706" s="30"/>
      <c r="X706" s="30"/>
    </row>
    <row r="707" customFormat="false" ht="12.8" hidden="false" customHeight="false" outlineLevel="0" collapsed="false">
      <c r="A707" s="30"/>
      <c r="B707" s="30"/>
      <c r="C707" s="30"/>
      <c r="D707" s="30"/>
      <c r="E707" s="16"/>
      <c r="F707" s="16"/>
      <c r="G707" s="30"/>
      <c r="H707" s="30"/>
      <c r="I707" s="30"/>
      <c r="J707" s="30"/>
      <c r="K707" s="30"/>
      <c r="L707" s="30"/>
      <c r="M707" s="30"/>
      <c r="N707" s="30"/>
      <c r="O707" s="30"/>
      <c r="P707" s="30"/>
      <c r="Q707" s="30"/>
      <c r="R707" s="30"/>
      <c r="U707" s="30"/>
      <c r="V707" s="30"/>
      <c r="W707" s="30"/>
      <c r="X707" s="30"/>
    </row>
    <row r="708" customFormat="false" ht="12.8" hidden="false" customHeight="false" outlineLevel="0" collapsed="false">
      <c r="A708" s="30"/>
      <c r="B708" s="30"/>
      <c r="C708" s="30"/>
      <c r="D708" s="30"/>
      <c r="E708" s="16"/>
      <c r="F708" s="16"/>
      <c r="G708" s="30"/>
      <c r="H708" s="30"/>
      <c r="I708" s="30"/>
      <c r="J708" s="30"/>
      <c r="K708" s="30"/>
      <c r="L708" s="30"/>
      <c r="M708" s="30"/>
      <c r="N708" s="30"/>
      <c r="O708" s="30"/>
      <c r="P708" s="30"/>
      <c r="Q708" s="30"/>
      <c r="R708" s="30"/>
      <c r="U708" s="30"/>
      <c r="V708" s="30"/>
      <c r="W708" s="30"/>
      <c r="X708" s="30"/>
    </row>
    <row r="709" customFormat="false" ht="12.8" hidden="false" customHeight="false" outlineLevel="0" collapsed="false">
      <c r="A709" s="30"/>
      <c r="B709" s="30"/>
      <c r="C709" s="30"/>
      <c r="D709" s="30"/>
      <c r="E709" s="16"/>
      <c r="F709" s="16"/>
      <c r="G709" s="30"/>
      <c r="H709" s="30"/>
      <c r="I709" s="30"/>
      <c r="J709" s="30"/>
      <c r="K709" s="30"/>
      <c r="L709" s="30"/>
      <c r="M709" s="30"/>
      <c r="N709" s="30"/>
      <c r="O709" s="30"/>
      <c r="P709" s="30"/>
      <c r="Q709" s="30"/>
      <c r="R709" s="30"/>
      <c r="U709" s="30"/>
      <c r="V709" s="30"/>
      <c r="W709" s="30"/>
      <c r="X709" s="30"/>
    </row>
    <row r="710" customFormat="false" ht="12.8" hidden="false" customHeight="false" outlineLevel="0" collapsed="false">
      <c r="A710" s="30"/>
      <c r="B710" s="30"/>
      <c r="C710" s="30"/>
      <c r="D710" s="30"/>
      <c r="E710" s="16"/>
      <c r="F710" s="16"/>
      <c r="G710" s="30"/>
      <c r="H710" s="30"/>
      <c r="I710" s="30"/>
      <c r="J710" s="30"/>
      <c r="K710" s="30"/>
      <c r="L710" s="30"/>
      <c r="M710" s="30"/>
      <c r="N710" s="30"/>
      <c r="O710" s="30"/>
      <c r="P710" s="30"/>
      <c r="Q710" s="30"/>
      <c r="R710" s="30"/>
      <c r="U710" s="30"/>
      <c r="V710" s="30"/>
      <c r="W710" s="30"/>
      <c r="X710" s="30"/>
    </row>
    <row r="711" customFormat="false" ht="12.8" hidden="false" customHeight="false" outlineLevel="0" collapsed="false">
      <c r="A711" s="30"/>
      <c r="B711" s="30"/>
      <c r="C711" s="30"/>
      <c r="D711" s="30"/>
      <c r="E711" s="16"/>
      <c r="F711" s="16"/>
      <c r="G711" s="30"/>
      <c r="H711" s="30"/>
      <c r="I711" s="30"/>
      <c r="J711" s="30"/>
      <c r="K711" s="30"/>
      <c r="L711" s="30"/>
      <c r="M711" s="30"/>
      <c r="N711" s="30"/>
      <c r="O711" s="30"/>
      <c r="P711" s="30"/>
      <c r="Q711" s="30"/>
      <c r="R711" s="30"/>
      <c r="U711" s="30"/>
      <c r="V711" s="30"/>
      <c r="W711" s="30"/>
      <c r="X711" s="30"/>
    </row>
    <row r="712" customFormat="false" ht="12.8" hidden="false" customHeight="false" outlineLevel="0" collapsed="false">
      <c r="A712" s="30"/>
      <c r="B712" s="30"/>
      <c r="C712" s="30"/>
      <c r="D712" s="30"/>
      <c r="E712" s="16"/>
      <c r="F712" s="16"/>
      <c r="G712" s="30"/>
      <c r="H712" s="30"/>
      <c r="I712" s="30"/>
      <c r="J712" s="30"/>
      <c r="K712" s="30"/>
      <c r="L712" s="30"/>
      <c r="M712" s="30"/>
      <c r="N712" s="30"/>
      <c r="O712" s="30"/>
      <c r="P712" s="30"/>
      <c r="Q712" s="30"/>
      <c r="R712" s="30"/>
      <c r="U712" s="30"/>
      <c r="V712" s="30"/>
      <c r="W712" s="30"/>
      <c r="X712" s="30"/>
    </row>
    <row r="713" customFormat="false" ht="12.8" hidden="false" customHeight="false" outlineLevel="0" collapsed="false">
      <c r="A713" s="30"/>
      <c r="B713" s="30"/>
      <c r="C713" s="30"/>
      <c r="D713" s="30"/>
      <c r="E713" s="16"/>
      <c r="F713" s="16"/>
      <c r="G713" s="30"/>
      <c r="H713" s="30"/>
      <c r="I713" s="30"/>
      <c r="J713" s="30"/>
      <c r="K713" s="30"/>
      <c r="L713" s="30"/>
      <c r="M713" s="30"/>
      <c r="N713" s="30"/>
      <c r="O713" s="30"/>
      <c r="P713" s="30"/>
      <c r="Q713" s="30"/>
      <c r="R713" s="30"/>
      <c r="U713" s="30"/>
      <c r="V713" s="30"/>
      <c r="W713" s="30"/>
      <c r="X713" s="30"/>
    </row>
    <row r="714" customFormat="false" ht="12.8" hidden="false" customHeight="false" outlineLevel="0" collapsed="false">
      <c r="A714" s="30"/>
      <c r="B714" s="30"/>
      <c r="C714" s="30"/>
      <c r="D714" s="30"/>
      <c r="E714" s="16"/>
      <c r="F714" s="16"/>
      <c r="G714" s="30"/>
      <c r="H714" s="30"/>
      <c r="I714" s="30"/>
      <c r="J714" s="30"/>
      <c r="K714" s="30"/>
      <c r="L714" s="30"/>
      <c r="M714" s="30"/>
      <c r="N714" s="30"/>
      <c r="O714" s="30"/>
      <c r="P714" s="30"/>
      <c r="Q714" s="30"/>
      <c r="R714" s="30"/>
      <c r="U714" s="30"/>
      <c r="V714" s="30"/>
      <c r="W714" s="30"/>
      <c r="X714" s="30"/>
    </row>
    <row r="715" customFormat="false" ht="12.8" hidden="false" customHeight="false" outlineLevel="0" collapsed="false">
      <c r="A715" s="30"/>
      <c r="B715" s="30"/>
      <c r="C715" s="30"/>
      <c r="D715" s="30"/>
      <c r="E715" s="16"/>
      <c r="F715" s="16"/>
      <c r="G715" s="30"/>
      <c r="H715" s="30"/>
      <c r="I715" s="30"/>
      <c r="J715" s="30"/>
      <c r="K715" s="30"/>
      <c r="L715" s="30"/>
      <c r="M715" s="30"/>
      <c r="N715" s="30"/>
      <c r="O715" s="30"/>
      <c r="P715" s="30"/>
      <c r="Q715" s="30"/>
      <c r="R715" s="30"/>
      <c r="U715" s="30"/>
      <c r="V715" s="30"/>
      <c r="W715" s="30"/>
      <c r="X715" s="30"/>
    </row>
    <row r="716" customFormat="false" ht="12.8" hidden="false" customHeight="false" outlineLevel="0" collapsed="false">
      <c r="A716" s="30"/>
      <c r="B716" s="30"/>
      <c r="C716" s="30"/>
      <c r="D716" s="30"/>
      <c r="E716" s="16"/>
      <c r="F716" s="16"/>
      <c r="G716" s="30"/>
      <c r="H716" s="30"/>
      <c r="I716" s="30"/>
      <c r="J716" s="30"/>
      <c r="K716" s="30"/>
      <c r="L716" s="30"/>
      <c r="M716" s="30"/>
      <c r="N716" s="30"/>
      <c r="O716" s="30"/>
      <c r="P716" s="30"/>
      <c r="Q716" s="30"/>
      <c r="R716" s="30"/>
      <c r="U716" s="30"/>
      <c r="V716" s="30"/>
      <c r="W716" s="30"/>
      <c r="X716" s="30"/>
    </row>
    <row r="717" customFormat="false" ht="12.8" hidden="false" customHeight="false" outlineLevel="0" collapsed="false">
      <c r="A717" s="30"/>
      <c r="B717" s="30"/>
      <c r="C717" s="30"/>
      <c r="D717" s="30"/>
      <c r="E717" s="16"/>
      <c r="F717" s="16"/>
      <c r="G717" s="30"/>
      <c r="H717" s="30"/>
      <c r="I717" s="30"/>
      <c r="J717" s="30"/>
      <c r="K717" s="30"/>
      <c r="L717" s="30"/>
      <c r="M717" s="30"/>
      <c r="N717" s="30"/>
      <c r="O717" s="30"/>
      <c r="P717" s="30"/>
      <c r="Q717" s="30"/>
      <c r="R717" s="30"/>
      <c r="U717" s="30"/>
      <c r="V717" s="30"/>
      <c r="W717" s="30"/>
      <c r="X717" s="30"/>
    </row>
    <row r="718" customFormat="false" ht="12.8" hidden="false" customHeight="false" outlineLevel="0" collapsed="false">
      <c r="A718" s="30"/>
      <c r="B718" s="30"/>
      <c r="C718" s="30"/>
      <c r="D718" s="30"/>
      <c r="E718" s="16"/>
      <c r="F718" s="16"/>
      <c r="G718" s="30"/>
      <c r="H718" s="30"/>
      <c r="I718" s="30"/>
      <c r="J718" s="30"/>
      <c r="K718" s="30"/>
      <c r="L718" s="30"/>
      <c r="M718" s="30"/>
      <c r="N718" s="30"/>
      <c r="O718" s="30"/>
      <c r="P718" s="30"/>
      <c r="Q718" s="30"/>
      <c r="R718" s="30"/>
      <c r="U718" s="30"/>
      <c r="V718" s="30"/>
      <c r="W718" s="30"/>
      <c r="X718" s="30"/>
    </row>
    <row r="719" customFormat="false" ht="12.8" hidden="false" customHeight="false" outlineLevel="0" collapsed="false">
      <c r="A719" s="30"/>
      <c r="B719" s="30"/>
      <c r="C719" s="30"/>
      <c r="D719" s="30"/>
      <c r="E719" s="16"/>
      <c r="F719" s="16"/>
      <c r="G719" s="30"/>
      <c r="H719" s="30"/>
      <c r="I719" s="30"/>
      <c r="J719" s="30"/>
      <c r="K719" s="30"/>
      <c r="L719" s="30"/>
      <c r="M719" s="30"/>
      <c r="N719" s="30"/>
      <c r="O719" s="30"/>
      <c r="P719" s="30"/>
      <c r="Q719" s="30"/>
      <c r="R719" s="30"/>
      <c r="U719" s="30"/>
      <c r="V719" s="30"/>
      <c r="W719" s="30"/>
      <c r="X719" s="30"/>
    </row>
    <row r="720" customFormat="false" ht="12.8" hidden="false" customHeight="false" outlineLevel="0" collapsed="false">
      <c r="A720" s="30"/>
      <c r="B720" s="30"/>
      <c r="C720" s="30"/>
      <c r="D720" s="30"/>
      <c r="E720" s="16"/>
      <c r="F720" s="16"/>
      <c r="G720" s="30"/>
      <c r="H720" s="30"/>
      <c r="I720" s="30"/>
      <c r="J720" s="30"/>
      <c r="K720" s="30"/>
      <c r="L720" s="30"/>
      <c r="M720" s="30"/>
      <c r="N720" s="30"/>
      <c r="O720" s="30"/>
      <c r="P720" s="30"/>
      <c r="Q720" s="30"/>
      <c r="R720" s="30"/>
      <c r="U720" s="30"/>
      <c r="V720" s="30"/>
      <c r="W720" s="30"/>
      <c r="X720" s="30"/>
    </row>
    <row r="721" customFormat="false" ht="12.8" hidden="false" customHeight="false" outlineLevel="0" collapsed="false">
      <c r="A721" s="30"/>
      <c r="B721" s="30"/>
      <c r="C721" s="30"/>
      <c r="D721" s="30"/>
      <c r="E721" s="16"/>
      <c r="F721" s="16"/>
      <c r="G721" s="30"/>
      <c r="H721" s="30"/>
      <c r="I721" s="30"/>
      <c r="J721" s="30"/>
      <c r="K721" s="30"/>
      <c r="L721" s="30"/>
      <c r="M721" s="30"/>
      <c r="N721" s="30"/>
      <c r="O721" s="30"/>
      <c r="P721" s="30"/>
      <c r="Q721" s="30"/>
      <c r="R721" s="30"/>
      <c r="U721" s="30"/>
      <c r="V721" s="30"/>
      <c r="W721" s="30"/>
      <c r="X721" s="30"/>
    </row>
    <row r="722" customFormat="false" ht="12.8" hidden="false" customHeight="false" outlineLevel="0" collapsed="false">
      <c r="A722" s="30"/>
      <c r="B722" s="30"/>
      <c r="C722" s="30"/>
      <c r="D722" s="30"/>
      <c r="E722" s="16"/>
      <c r="F722" s="16"/>
      <c r="G722" s="30"/>
      <c r="H722" s="30"/>
      <c r="I722" s="30"/>
      <c r="J722" s="30"/>
      <c r="K722" s="30"/>
      <c r="L722" s="30"/>
      <c r="M722" s="30"/>
      <c r="N722" s="30"/>
      <c r="O722" s="30"/>
      <c r="P722" s="30"/>
      <c r="Q722" s="30"/>
      <c r="R722" s="30"/>
      <c r="U722" s="30"/>
      <c r="V722" s="30"/>
      <c r="W722" s="30"/>
      <c r="X722" s="30"/>
    </row>
    <row r="723" customFormat="false" ht="12.8" hidden="false" customHeight="false" outlineLevel="0" collapsed="false">
      <c r="A723" s="30"/>
      <c r="B723" s="30"/>
      <c r="C723" s="30"/>
      <c r="D723" s="30"/>
      <c r="E723" s="16"/>
      <c r="F723" s="16"/>
      <c r="G723" s="30"/>
      <c r="H723" s="30"/>
      <c r="I723" s="30"/>
      <c r="J723" s="30"/>
      <c r="K723" s="30"/>
      <c r="L723" s="30"/>
      <c r="M723" s="30"/>
      <c r="N723" s="30"/>
      <c r="O723" s="30"/>
      <c r="P723" s="30"/>
      <c r="Q723" s="30"/>
      <c r="R723" s="30"/>
      <c r="U723" s="30"/>
      <c r="V723" s="30"/>
      <c r="W723" s="30"/>
      <c r="X723" s="30"/>
    </row>
    <row r="724" customFormat="false" ht="12.8" hidden="false" customHeight="false" outlineLevel="0" collapsed="false">
      <c r="A724" s="30"/>
      <c r="B724" s="30"/>
      <c r="C724" s="30"/>
      <c r="D724" s="30"/>
      <c r="E724" s="16"/>
      <c r="F724" s="16"/>
      <c r="G724" s="30"/>
      <c r="H724" s="30"/>
      <c r="I724" s="30"/>
      <c r="J724" s="30"/>
      <c r="K724" s="30"/>
      <c r="L724" s="30"/>
      <c r="M724" s="30"/>
      <c r="N724" s="30"/>
      <c r="O724" s="30"/>
      <c r="P724" s="30"/>
      <c r="Q724" s="30"/>
      <c r="R724" s="30"/>
      <c r="U724" s="30"/>
      <c r="V724" s="30"/>
      <c r="W724" s="30"/>
      <c r="X724" s="30"/>
    </row>
    <row r="725" customFormat="false" ht="12.8" hidden="false" customHeight="false" outlineLevel="0" collapsed="false">
      <c r="A725" s="30"/>
      <c r="B725" s="30"/>
      <c r="C725" s="30"/>
      <c r="D725" s="30"/>
      <c r="E725" s="16"/>
      <c r="F725" s="16"/>
      <c r="G725" s="30"/>
      <c r="H725" s="30"/>
      <c r="I725" s="30"/>
      <c r="J725" s="30"/>
      <c r="K725" s="30"/>
      <c r="L725" s="30"/>
      <c r="M725" s="30"/>
      <c r="N725" s="30"/>
      <c r="O725" s="30"/>
      <c r="P725" s="30"/>
      <c r="Q725" s="30"/>
      <c r="R725" s="30"/>
      <c r="U725" s="30"/>
      <c r="V725" s="30"/>
      <c r="W725" s="30"/>
      <c r="X725" s="30"/>
    </row>
    <row r="726" customFormat="false" ht="12.8" hidden="false" customHeight="false" outlineLevel="0" collapsed="false">
      <c r="A726" s="30"/>
      <c r="B726" s="30"/>
      <c r="C726" s="30"/>
      <c r="D726" s="30"/>
      <c r="E726" s="16"/>
      <c r="F726" s="16"/>
      <c r="G726" s="30"/>
      <c r="H726" s="30"/>
      <c r="I726" s="30"/>
      <c r="J726" s="30"/>
      <c r="K726" s="30"/>
      <c r="L726" s="30"/>
      <c r="M726" s="30"/>
      <c r="N726" s="30"/>
      <c r="O726" s="30"/>
      <c r="P726" s="30"/>
      <c r="Q726" s="30"/>
      <c r="R726" s="30"/>
      <c r="U726" s="30"/>
      <c r="V726" s="30"/>
      <c r="W726" s="30"/>
      <c r="X726" s="30"/>
    </row>
    <row r="727" customFormat="false" ht="12.8" hidden="false" customHeight="false" outlineLevel="0" collapsed="false">
      <c r="A727" s="30"/>
      <c r="B727" s="30"/>
      <c r="C727" s="30"/>
      <c r="D727" s="30"/>
      <c r="E727" s="16"/>
      <c r="F727" s="16"/>
      <c r="G727" s="30"/>
      <c r="H727" s="30"/>
      <c r="I727" s="30"/>
      <c r="J727" s="30"/>
      <c r="K727" s="30"/>
      <c r="L727" s="30"/>
      <c r="M727" s="30"/>
      <c r="N727" s="30"/>
      <c r="O727" s="30"/>
      <c r="P727" s="30"/>
      <c r="Q727" s="30"/>
      <c r="R727" s="30"/>
      <c r="U727" s="30"/>
      <c r="V727" s="30"/>
      <c r="W727" s="30"/>
      <c r="X727" s="30"/>
    </row>
    <row r="728" customFormat="false" ht="12.8" hidden="false" customHeight="false" outlineLevel="0" collapsed="false">
      <c r="A728" s="30"/>
      <c r="B728" s="30"/>
      <c r="C728" s="30"/>
      <c r="D728" s="30"/>
      <c r="E728" s="16"/>
      <c r="F728" s="16"/>
      <c r="G728" s="30"/>
      <c r="H728" s="30"/>
      <c r="I728" s="30"/>
      <c r="J728" s="30"/>
      <c r="K728" s="30"/>
      <c r="L728" s="30"/>
      <c r="M728" s="30"/>
      <c r="N728" s="30"/>
      <c r="O728" s="30"/>
      <c r="P728" s="30"/>
      <c r="Q728" s="30"/>
      <c r="R728" s="30"/>
      <c r="U728" s="30"/>
      <c r="V728" s="30"/>
      <c r="W728" s="30"/>
      <c r="X728" s="30"/>
    </row>
    <row r="729" customFormat="false" ht="12.8" hidden="false" customHeight="false" outlineLevel="0" collapsed="false">
      <c r="A729" s="30"/>
      <c r="B729" s="30"/>
      <c r="C729" s="30"/>
      <c r="D729" s="30"/>
      <c r="E729" s="16"/>
      <c r="F729" s="16"/>
      <c r="G729" s="30"/>
      <c r="H729" s="30"/>
      <c r="I729" s="30"/>
      <c r="J729" s="30"/>
      <c r="K729" s="30"/>
      <c r="L729" s="30"/>
      <c r="M729" s="30"/>
      <c r="N729" s="30"/>
      <c r="O729" s="30"/>
      <c r="P729" s="30"/>
      <c r="Q729" s="30"/>
      <c r="R729" s="30"/>
      <c r="U729" s="30"/>
      <c r="V729" s="30"/>
      <c r="W729" s="30"/>
      <c r="X729" s="30"/>
    </row>
    <row r="730" customFormat="false" ht="12.8" hidden="false" customHeight="false" outlineLevel="0" collapsed="false">
      <c r="A730" s="30"/>
      <c r="B730" s="30"/>
      <c r="C730" s="30"/>
      <c r="D730" s="30"/>
      <c r="E730" s="16"/>
      <c r="F730" s="16"/>
      <c r="G730" s="30"/>
      <c r="H730" s="30"/>
      <c r="I730" s="30"/>
      <c r="J730" s="30"/>
      <c r="K730" s="30"/>
      <c r="L730" s="30"/>
      <c r="M730" s="30"/>
      <c r="N730" s="30"/>
      <c r="O730" s="30"/>
      <c r="P730" s="30"/>
      <c r="Q730" s="30"/>
      <c r="R730" s="30"/>
      <c r="U730" s="30"/>
      <c r="V730" s="30"/>
      <c r="W730" s="30"/>
      <c r="X730" s="30"/>
    </row>
    <row r="731" customFormat="false" ht="12.8" hidden="false" customHeight="false" outlineLevel="0" collapsed="false">
      <c r="A731" s="30"/>
      <c r="B731" s="30"/>
      <c r="C731" s="30"/>
      <c r="D731" s="30"/>
      <c r="E731" s="16"/>
      <c r="F731" s="16"/>
      <c r="G731" s="30"/>
      <c r="H731" s="30"/>
      <c r="I731" s="30"/>
      <c r="J731" s="30"/>
      <c r="K731" s="30"/>
      <c r="L731" s="30"/>
      <c r="M731" s="30"/>
      <c r="N731" s="30"/>
      <c r="O731" s="30"/>
      <c r="P731" s="30"/>
      <c r="Q731" s="30"/>
      <c r="R731" s="30"/>
      <c r="U731" s="30"/>
      <c r="V731" s="30"/>
      <c r="W731" s="30"/>
      <c r="X731" s="30"/>
    </row>
    <row r="732" customFormat="false" ht="12.8" hidden="false" customHeight="false" outlineLevel="0" collapsed="false">
      <c r="A732" s="30"/>
      <c r="B732" s="30"/>
      <c r="C732" s="30"/>
      <c r="D732" s="30"/>
      <c r="E732" s="16"/>
      <c r="F732" s="16"/>
      <c r="G732" s="30"/>
      <c r="H732" s="30"/>
      <c r="I732" s="30"/>
      <c r="J732" s="30"/>
      <c r="K732" s="30"/>
      <c r="L732" s="30"/>
      <c r="M732" s="30"/>
      <c r="N732" s="30"/>
      <c r="O732" s="30"/>
      <c r="P732" s="30"/>
      <c r="Q732" s="30"/>
      <c r="R732" s="30"/>
      <c r="U732" s="30"/>
      <c r="V732" s="30"/>
      <c r="W732" s="30"/>
      <c r="X732" s="30"/>
    </row>
    <row r="733" customFormat="false" ht="12.8" hidden="false" customHeight="false" outlineLevel="0" collapsed="false">
      <c r="A733" s="30"/>
      <c r="B733" s="30"/>
      <c r="C733" s="30"/>
      <c r="D733" s="30"/>
      <c r="E733" s="16"/>
      <c r="F733" s="16"/>
      <c r="G733" s="30"/>
      <c r="H733" s="30"/>
      <c r="I733" s="30"/>
      <c r="J733" s="30"/>
      <c r="K733" s="30"/>
      <c r="L733" s="30"/>
      <c r="M733" s="30"/>
      <c r="N733" s="30"/>
      <c r="O733" s="30"/>
      <c r="P733" s="30"/>
      <c r="Q733" s="30"/>
      <c r="R733" s="30"/>
      <c r="U733" s="30"/>
      <c r="V733" s="30"/>
      <c r="W733" s="30"/>
      <c r="X733" s="30"/>
    </row>
    <row r="734" customFormat="false" ht="12.8" hidden="false" customHeight="false" outlineLevel="0" collapsed="false">
      <c r="A734" s="30"/>
      <c r="B734" s="30"/>
      <c r="C734" s="30"/>
      <c r="D734" s="30"/>
      <c r="E734" s="16"/>
      <c r="F734" s="16"/>
      <c r="G734" s="30"/>
      <c r="H734" s="30"/>
      <c r="I734" s="30"/>
      <c r="J734" s="30"/>
      <c r="K734" s="30"/>
      <c r="L734" s="30"/>
      <c r="M734" s="30"/>
      <c r="N734" s="30"/>
      <c r="O734" s="30"/>
      <c r="P734" s="30"/>
      <c r="Q734" s="30"/>
      <c r="R734" s="30"/>
      <c r="U734" s="30"/>
      <c r="V734" s="30"/>
      <c r="W734" s="30"/>
      <c r="X734" s="30"/>
    </row>
    <row r="735" customFormat="false" ht="12.8" hidden="false" customHeight="false" outlineLevel="0" collapsed="false">
      <c r="A735" s="30"/>
      <c r="B735" s="30"/>
      <c r="C735" s="30"/>
      <c r="D735" s="30"/>
      <c r="E735" s="16"/>
      <c r="F735" s="16"/>
      <c r="G735" s="30"/>
      <c r="H735" s="30"/>
      <c r="I735" s="30"/>
      <c r="J735" s="30"/>
      <c r="K735" s="30"/>
      <c r="L735" s="30"/>
      <c r="M735" s="30"/>
      <c r="N735" s="30"/>
      <c r="O735" s="30"/>
      <c r="P735" s="30"/>
      <c r="Q735" s="30"/>
      <c r="R735" s="30"/>
      <c r="U735" s="30"/>
      <c r="V735" s="30"/>
      <c r="W735" s="30"/>
      <c r="X735" s="30"/>
    </row>
    <row r="736" customFormat="false" ht="12.8" hidden="false" customHeight="false" outlineLevel="0" collapsed="false">
      <c r="A736" s="30"/>
      <c r="B736" s="30"/>
      <c r="C736" s="30"/>
      <c r="D736" s="30"/>
      <c r="E736" s="16"/>
      <c r="F736" s="16"/>
      <c r="G736" s="30"/>
      <c r="H736" s="30"/>
      <c r="I736" s="30"/>
      <c r="J736" s="30"/>
      <c r="K736" s="30"/>
      <c r="L736" s="30"/>
      <c r="M736" s="30"/>
      <c r="N736" s="30"/>
      <c r="O736" s="30"/>
      <c r="P736" s="30"/>
      <c r="Q736" s="30"/>
      <c r="R736" s="30"/>
      <c r="U736" s="30"/>
      <c r="V736" s="30"/>
      <c r="W736" s="30"/>
      <c r="X736" s="30"/>
    </row>
    <row r="737" customFormat="false" ht="12.8" hidden="false" customHeight="false" outlineLevel="0" collapsed="false">
      <c r="A737" s="30"/>
      <c r="B737" s="30"/>
      <c r="C737" s="30"/>
      <c r="D737" s="30"/>
      <c r="E737" s="16"/>
      <c r="F737" s="16"/>
      <c r="G737" s="30"/>
      <c r="H737" s="30"/>
      <c r="I737" s="30"/>
      <c r="J737" s="30"/>
      <c r="K737" s="30"/>
      <c r="L737" s="30"/>
      <c r="M737" s="30"/>
      <c r="N737" s="30"/>
      <c r="O737" s="30"/>
      <c r="P737" s="30"/>
      <c r="Q737" s="30"/>
      <c r="R737" s="30"/>
      <c r="U737" s="30"/>
      <c r="V737" s="30"/>
      <c r="W737" s="30"/>
      <c r="X737" s="30"/>
    </row>
    <row r="738" customFormat="false" ht="12.8" hidden="false" customHeight="false" outlineLevel="0" collapsed="false">
      <c r="A738" s="30"/>
      <c r="B738" s="30"/>
      <c r="C738" s="30"/>
      <c r="D738" s="30"/>
      <c r="E738" s="16"/>
      <c r="F738" s="16"/>
      <c r="G738" s="30"/>
      <c r="H738" s="30"/>
      <c r="I738" s="30"/>
      <c r="J738" s="30"/>
      <c r="K738" s="30"/>
      <c r="L738" s="30"/>
      <c r="M738" s="30"/>
      <c r="N738" s="30"/>
      <c r="O738" s="30"/>
      <c r="P738" s="30"/>
      <c r="Q738" s="30"/>
      <c r="R738" s="30"/>
      <c r="U738" s="30"/>
      <c r="V738" s="30"/>
      <c r="W738" s="30"/>
      <c r="X738" s="30"/>
    </row>
    <row r="739" customFormat="false" ht="12.8" hidden="false" customHeight="false" outlineLevel="0" collapsed="false">
      <c r="A739" s="30"/>
      <c r="B739" s="30"/>
      <c r="C739" s="30"/>
      <c r="D739" s="30"/>
      <c r="E739" s="16"/>
      <c r="F739" s="16"/>
      <c r="G739" s="30"/>
      <c r="H739" s="30"/>
      <c r="I739" s="30"/>
      <c r="J739" s="30"/>
      <c r="K739" s="30"/>
      <c r="L739" s="30"/>
      <c r="M739" s="30"/>
      <c r="N739" s="30"/>
      <c r="O739" s="30"/>
      <c r="P739" s="30"/>
      <c r="Q739" s="30"/>
      <c r="R739" s="30"/>
      <c r="U739" s="30"/>
      <c r="V739" s="30"/>
      <c r="W739" s="30"/>
      <c r="X739" s="30"/>
    </row>
    <row r="740" customFormat="false" ht="12.8" hidden="false" customHeight="false" outlineLevel="0" collapsed="false">
      <c r="A740" s="30"/>
      <c r="B740" s="30"/>
      <c r="C740" s="30"/>
      <c r="D740" s="30"/>
      <c r="E740" s="16"/>
      <c r="F740" s="16"/>
      <c r="G740" s="30"/>
      <c r="H740" s="30"/>
      <c r="I740" s="30"/>
      <c r="J740" s="30"/>
      <c r="K740" s="30"/>
      <c r="L740" s="30"/>
      <c r="M740" s="30"/>
      <c r="N740" s="30"/>
      <c r="O740" s="30"/>
      <c r="P740" s="30"/>
      <c r="Q740" s="30"/>
      <c r="R740" s="30"/>
      <c r="U740" s="30"/>
      <c r="V740" s="30"/>
      <c r="W740" s="30"/>
      <c r="X740" s="30"/>
    </row>
    <row r="741" customFormat="false" ht="12.8" hidden="false" customHeight="false" outlineLevel="0" collapsed="false">
      <c r="A741" s="30"/>
      <c r="B741" s="30"/>
      <c r="C741" s="30"/>
      <c r="D741" s="30"/>
      <c r="E741" s="16"/>
      <c r="F741" s="16"/>
      <c r="G741" s="30"/>
      <c r="H741" s="30"/>
      <c r="I741" s="30"/>
      <c r="J741" s="30"/>
      <c r="K741" s="30"/>
      <c r="L741" s="30"/>
      <c r="M741" s="30"/>
      <c r="N741" s="30"/>
      <c r="O741" s="30"/>
      <c r="P741" s="30"/>
      <c r="Q741" s="30"/>
      <c r="R741" s="30"/>
      <c r="U741" s="30"/>
      <c r="V741" s="30"/>
      <c r="W741" s="30"/>
      <c r="X741" s="30"/>
    </row>
    <row r="742" customFormat="false" ht="12.8" hidden="false" customHeight="false" outlineLevel="0" collapsed="false">
      <c r="A742" s="30"/>
      <c r="B742" s="30"/>
      <c r="C742" s="30"/>
      <c r="D742" s="30"/>
      <c r="E742" s="16"/>
      <c r="F742" s="16"/>
      <c r="G742" s="30"/>
      <c r="H742" s="30"/>
      <c r="I742" s="30"/>
      <c r="J742" s="30"/>
      <c r="K742" s="30"/>
      <c r="L742" s="30"/>
      <c r="M742" s="30"/>
      <c r="N742" s="30"/>
      <c r="O742" s="30"/>
      <c r="P742" s="30"/>
      <c r="Q742" s="30"/>
      <c r="R742" s="30"/>
      <c r="U742" s="30"/>
      <c r="V742" s="30"/>
      <c r="W742" s="30"/>
      <c r="X742" s="30"/>
    </row>
    <row r="743" customFormat="false" ht="12.8" hidden="false" customHeight="false" outlineLevel="0" collapsed="false">
      <c r="A743" s="30"/>
      <c r="B743" s="30"/>
      <c r="C743" s="30"/>
      <c r="D743" s="30"/>
      <c r="E743" s="16"/>
      <c r="F743" s="16"/>
      <c r="G743" s="30"/>
      <c r="H743" s="30"/>
      <c r="I743" s="30"/>
      <c r="J743" s="30"/>
      <c r="K743" s="30"/>
      <c r="L743" s="30"/>
      <c r="M743" s="30"/>
      <c r="N743" s="30"/>
      <c r="O743" s="30"/>
      <c r="P743" s="30"/>
      <c r="Q743" s="30"/>
      <c r="R743" s="30"/>
      <c r="U743" s="30"/>
      <c r="V743" s="30"/>
      <c r="W743" s="30"/>
      <c r="X743" s="30"/>
    </row>
    <row r="744" customFormat="false" ht="12.8" hidden="false" customHeight="false" outlineLevel="0" collapsed="false">
      <c r="A744" s="30"/>
      <c r="B744" s="30"/>
      <c r="C744" s="30"/>
      <c r="D744" s="30"/>
      <c r="E744" s="16"/>
      <c r="F744" s="16"/>
      <c r="G744" s="30"/>
      <c r="H744" s="30"/>
      <c r="I744" s="30"/>
      <c r="J744" s="30"/>
      <c r="K744" s="30"/>
      <c r="L744" s="30"/>
      <c r="M744" s="30"/>
      <c r="N744" s="30"/>
      <c r="O744" s="30"/>
      <c r="P744" s="30"/>
      <c r="Q744" s="30"/>
      <c r="R744" s="30"/>
      <c r="U744" s="30"/>
      <c r="V744" s="30"/>
      <c r="W744" s="30"/>
      <c r="X744" s="30"/>
    </row>
    <row r="745" customFormat="false" ht="12.8" hidden="false" customHeight="false" outlineLevel="0" collapsed="false">
      <c r="A745" s="30"/>
      <c r="B745" s="30"/>
      <c r="C745" s="30"/>
      <c r="D745" s="30"/>
      <c r="E745" s="16"/>
      <c r="F745" s="16"/>
      <c r="G745" s="30"/>
      <c r="H745" s="30"/>
      <c r="I745" s="30"/>
      <c r="J745" s="30"/>
      <c r="K745" s="30"/>
      <c r="L745" s="30"/>
      <c r="M745" s="30"/>
      <c r="N745" s="30"/>
      <c r="O745" s="30"/>
      <c r="P745" s="30"/>
      <c r="Q745" s="30"/>
      <c r="R745" s="30"/>
      <c r="U745" s="30"/>
      <c r="V745" s="30"/>
      <c r="W745" s="30"/>
      <c r="X745" s="30"/>
    </row>
    <row r="746" customFormat="false" ht="12.8" hidden="false" customHeight="false" outlineLevel="0" collapsed="false">
      <c r="A746" s="30"/>
      <c r="B746" s="30"/>
      <c r="C746" s="30"/>
      <c r="D746" s="30"/>
      <c r="E746" s="16"/>
      <c r="F746" s="16"/>
      <c r="G746" s="30"/>
      <c r="H746" s="30"/>
      <c r="I746" s="30"/>
      <c r="J746" s="30"/>
      <c r="K746" s="30"/>
      <c r="L746" s="30"/>
      <c r="M746" s="30"/>
      <c r="N746" s="30"/>
      <c r="O746" s="30"/>
      <c r="P746" s="30"/>
      <c r="Q746" s="30"/>
      <c r="R746" s="30"/>
      <c r="U746" s="30"/>
      <c r="V746" s="30"/>
      <c r="W746" s="30"/>
      <c r="X746" s="30"/>
    </row>
    <row r="747" customFormat="false" ht="12.8" hidden="false" customHeight="false" outlineLevel="0" collapsed="false">
      <c r="A747" s="30"/>
      <c r="B747" s="30"/>
      <c r="C747" s="30"/>
      <c r="D747" s="30"/>
      <c r="E747" s="16"/>
      <c r="F747" s="16"/>
      <c r="G747" s="30"/>
      <c r="H747" s="30"/>
      <c r="I747" s="30"/>
      <c r="J747" s="30"/>
      <c r="K747" s="30"/>
      <c r="L747" s="30"/>
      <c r="M747" s="30"/>
      <c r="N747" s="30"/>
      <c r="O747" s="30"/>
      <c r="P747" s="30"/>
      <c r="Q747" s="30"/>
      <c r="R747" s="30"/>
      <c r="U747" s="30"/>
      <c r="V747" s="30"/>
      <c r="W747" s="30"/>
      <c r="X747" s="30"/>
    </row>
    <row r="748" customFormat="false" ht="12.8" hidden="false" customHeight="false" outlineLevel="0" collapsed="false">
      <c r="A748" s="30"/>
      <c r="B748" s="30"/>
      <c r="C748" s="30"/>
      <c r="D748" s="30"/>
      <c r="E748" s="16"/>
      <c r="F748" s="16"/>
      <c r="G748" s="30"/>
      <c r="H748" s="30"/>
      <c r="I748" s="30"/>
      <c r="J748" s="30"/>
      <c r="K748" s="30"/>
      <c r="L748" s="30"/>
      <c r="M748" s="30"/>
      <c r="N748" s="30"/>
      <c r="O748" s="30"/>
      <c r="P748" s="30"/>
      <c r="Q748" s="30"/>
      <c r="R748" s="30"/>
      <c r="U748" s="30"/>
      <c r="V748" s="30"/>
      <c r="W748" s="30"/>
      <c r="X748" s="30"/>
    </row>
    <row r="749" customFormat="false" ht="12.8" hidden="false" customHeight="false" outlineLevel="0" collapsed="false">
      <c r="A749" s="30"/>
      <c r="B749" s="30"/>
      <c r="C749" s="30"/>
      <c r="D749" s="30"/>
      <c r="E749" s="16"/>
      <c r="F749" s="16"/>
      <c r="G749" s="30"/>
      <c r="H749" s="30"/>
      <c r="I749" s="30"/>
      <c r="J749" s="30"/>
      <c r="K749" s="30"/>
      <c r="L749" s="30"/>
      <c r="M749" s="30"/>
      <c r="N749" s="30"/>
      <c r="O749" s="30"/>
      <c r="P749" s="30"/>
      <c r="Q749" s="30"/>
      <c r="R749" s="30"/>
      <c r="U749" s="30"/>
      <c r="V749" s="30"/>
      <c r="W749" s="30"/>
      <c r="X749" s="30"/>
    </row>
    <row r="750" customFormat="false" ht="12.8" hidden="false" customHeight="false" outlineLevel="0" collapsed="false">
      <c r="A750" s="30"/>
      <c r="B750" s="30"/>
      <c r="C750" s="30"/>
      <c r="D750" s="30"/>
      <c r="E750" s="16"/>
      <c r="F750" s="16"/>
      <c r="G750" s="30"/>
      <c r="H750" s="30"/>
      <c r="I750" s="30"/>
      <c r="J750" s="30"/>
      <c r="K750" s="30"/>
      <c r="L750" s="30"/>
      <c r="M750" s="30"/>
      <c r="N750" s="30"/>
      <c r="O750" s="30"/>
      <c r="P750" s="30"/>
      <c r="Q750" s="30"/>
      <c r="R750" s="30"/>
      <c r="U750" s="30"/>
      <c r="V750" s="30"/>
      <c r="W750" s="30"/>
      <c r="X750" s="30"/>
    </row>
    <row r="751" customFormat="false" ht="12.8" hidden="false" customHeight="false" outlineLevel="0" collapsed="false">
      <c r="A751" s="30"/>
      <c r="B751" s="30"/>
      <c r="C751" s="30"/>
      <c r="D751" s="30"/>
      <c r="E751" s="16"/>
      <c r="F751" s="16"/>
      <c r="G751" s="30"/>
      <c r="H751" s="30"/>
      <c r="I751" s="30"/>
      <c r="J751" s="30"/>
      <c r="K751" s="30"/>
      <c r="L751" s="30"/>
      <c r="M751" s="30"/>
      <c r="N751" s="30"/>
      <c r="O751" s="30"/>
      <c r="P751" s="30"/>
      <c r="Q751" s="30"/>
      <c r="R751" s="30"/>
      <c r="U751" s="30"/>
      <c r="V751" s="30"/>
      <c r="W751" s="30"/>
      <c r="X751" s="30"/>
    </row>
    <row r="752" customFormat="false" ht="12.8" hidden="false" customHeight="false" outlineLevel="0" collapsed="false">
      <c r="A752" s="30"/>
      <c r="B752" s="30"/>
      <c r="C752" s="30"/>
      <c r="D752" s="30"/>
      <c r="E752" s="16"/>
      <c r="F752" s="16"/>
      <c r="G752" s="30"/>
      <c r="H752" s="30"/>
      <c r="I752" s="30"/>
      <c r="J752" s="30"/>
      <c r="K752" s="30"/>
      <c r="L752" s="30"/>
      <c r="M752" s="30"/>
      <c r="N752" s="30"/>
      <c r="O752" s="30"/>
      <c r="P752" s="30"/>
      <c r="Q752" s="30"/>
      <c r="R752" s="30"/>
      <c r="U752" s="30"/>
      <c r="V752" s="30"/>
      <c r="W752" s="30"/>
      <c r="X752" s="30"/>
    </row>
    <row r="753" customFormat="false" ht="12.8" hidden="false" customHeight="false" outlineLevel="0" collapsed="false">
      <c r="A753" s="30"/>
      <c r="B753" s="30"/>
      <c r="C753" s="30"/>
      <c r="D753" s="30"/>
      <c r="E753" s="16"/>
      <c r="F753" s="16"/>
      <c r="G753" s="30"/>
      <c r="H753" s="30"/>
      <c r="I753" s="30"/>
      <c r="J753" s="30"/>
      <c r="K753" s="30"/>
      <c r="L753" s="30"/>
      <c r="M753" s="30"/>
      <c r="N753" s="30"/>
      <c r="O753" s="30"/>
      <c r="P753" s="30"/>
      <c r="Q753" s="30"/>
      <c r="R753" s="30"/>
      <c r="U753" s="30"/>
      <c r="V753" s="30"/>
      <c r="W753" s="30"/>
      <c r="X753" s="30"/>
    </row>
    <row r="754" customFormat="false" ht="12.8" hidden="false" customHeight="false" outlineLevel="0" collapsed="false">
      <c r="A754" s="30"/>
      <c r="B754" s="30"/>
      <c r="C754" s="30"/>
      <c r="D754" s="30"/>
      <c r="E754" s="16"/>
      <c r="F754" s="16"/>
      <c r="G754" s="30"/>
      <c r="H754" s="30"/>
      <c r="I754" s="30"/>
      <c r="J754" s="30"/>
      <c r="K754" s="30"/>
      <c r="L754" s="30"/>
      <c r="M754" s="30"/>
      <c r="N754" s="30"/>
      <c r="O754" s="30"/>
      <c r="P754" s="30"/>
      <c r="Q754" s="30"/>
      <c r="R754" s="30"/>
      <c r="U754" s="30"/>
      <c r="V754" s="30"/>
      <c r="W754" s="30"/>
      <c r="X754" s="30"/>
    </row>
    <row r="755" customFormat="false" ht="12.8" hidden="false" customHeight="false" outlineLevel="0" collapsed="false">
      <c r="A755" s="30"/>
      <c r="B755" s="30"/>
      <c r="C755" s="30"/>
      <c r="D755" s="30"/>
      <c r="E755" s="16"/>
      <c r="F755" s="16"/>
      <c r="G755" s="30"/>
      <c r="H755" s="30"/>
      <c r="I755" s="30"/>
      <c r="J755" s="30"/>
      <c r="K755" s="30"/>
      <c r="L755" s="30"/>
      <c r="M755" s="30"/>
      <c r="N755" s="30"/>
      <c r="O755" s="30"/>
      <c r="P755" s="30"/>
      <c r="Q755" s="30"/>
      <c r="R755" s="30"/>
      <c r="U755" s="30"/>
      <c r="V755" s="30"/>
      <c r="W755" s="30"/>
      <c r="X755" s="30"/>
    </row>
    <row r="756" customFormat="false" ht="12.8" hidden="false" customHeight="false" outlineLevel="0" collapsed="false">
      <c r="A756" s="30"/>
      <c r="B756" s="30"/>
      <c r="C756" s="30"/>
      <c r="D756" s="30"/>
      <c r="E756" s="16"/>
      <c r="F756" s="16"/>
      <c r="G756" s="30"/>
      <c r="H756" s="30"/>
      <c r="I756" s="30"/>
      <c r="J756" s="30"/>
      <c r="K756" s="30"/>
      <c r="L756" s="30"/>
      <c r="M756" s="30"/>
      <c r="N756" s="30"/>
      <c r="O756" s="30"/>
      <c r="P756" s="30"/>
      <c r="Q756" s="30"/>
      <c r="R756" s="30"/>
      <c r="U756" s="30"/>
      <c r="V756" s="30"/>
      <c r="W756" s="30"/>
      <c r="X756" s="30"/>
    </row>
    <row r="757" customFormat="false" ht="12.8" hidden="false" customHeight="false" outlineLevel="0" collapsed="false">
      <c r="A757" s="30"/>
      <c r="B757" s="30"/>
      <c r="C757" s="30"/>
      <c r="D757" s="30"/>
      <c r="E757" s="16"/>
      <c r="F757" s="16"/>
      <c r="G757" s="30"/>
      <c r="H757" s="30"/>
      <c r="I757" s="30"/>
      <c r="J757" s="30"/>
      <c r="K757" s="30"/>
      <c r="L757" s="30"/>
      <c r="M757" s="30"/>
      <c r="N757" s="30"/>
      <c r="O757" s="30"/>
      <c r="P757" s="30"/>
      <c r="Q757" s="30"/>
      <c r="R757" s="30"/>
      <c r="U757" s="30"/>
      <c r="V757" s="30"/>
      <c r="W757" s="30"/>
      <c r="X757" s="30"/>
    </row>
    <row r="758" customFormat="false" ht="12.8" hidden="false" customHeight="false" outlineLevel="0" collapsed="false">
      <c r="A758" s="30"/>
      <c r="B758" s="30"/>
      <c r="C758" s="30"/>
      <c r="D758" s="30"/>
      <c r="E758" s="16"/>
      <c r="F758" s="16"/>
      <c r="G758" s="30"/>
      <c r="H758" s="30"/>
      <c r="I758" s="30"/>
      <c r="J758" s="30"/>
      <c r="K758" s="30"/>
      <c r="L758" s="30"/>
      <c r="M758" s="30"/>
      <c r="N758" s="30"/>
      <c r="O758" s="30"/>
      <c r="P758" s="30"/>
      <c r="Q758" s="30"/>
      <c r="R758" s="30"/>
      <c r="U758" s="30"/>
      <c r="V758" s="30"/>
      <c r="W758" s="30"/>
      <c r="X758" s="30"/>
    </row>
    <row r="759" customFormat="false" ht="12.8" hidden="false" customHeight="false" outlineLevel="0" collapsed="false">
      <c r="A759" s="30"/>
      <c r="B759" s="30"/>
      <c r="C759" s="30"/>
      <c r="D759" s="30"/>
      <c r="E759" s="16"/>
      <c r="F759" s="16"/>
      <c r="G759" s="30"/>
      <c r="H759" s="30"/>
      <c r="I759" s="30"/>
      <c r="J759" s="30"/>
      <c r="K759" s="30"/>
      <c r="L759" s="30"/>
      <c r="M759" s="30"/>
      <c r="N759" s="30"/>
      <c r="O759" s="30"/>
      <c r="P759" s="30"/>
      <c r="Q759" s="30"/>
      <c r="R759" s="30"/>
      <c r="U759" s="30"/>
      <c r="V759" s="30"/>
      <c r="W759" s="30"/>
      <c r="X759" s="30"/>
    </row>
    <row r="760" customFormat="false" ht="12.8" hidden="false" customHeight="false" outlineLevel="0" collapsed="false">
      <c r="A760" s="30"/>
      <c r="B760" s="30"/>
      <c r="C760" s="30"/>
      <c r="D760" s="30"/>
      <c r="E760" s="16"/>
      <c r="F760" s="16"/>
      <c r="G760" s="30"/>
      <c r="H760" s="30"/>
      <c r="I760" s="30"/>
      <c r="J760" s="30"/>
      <c r="K760" s="30"/>
      <c r="L760" s="30"/>
      <c r="M760" s="30"/>
      <c r="N760" s="30"/>
      <c r="O760" s="30"/>
      <c r="P760" s="30"/>
      <c r="Q760" s="30"/>
      <c r="R760" s="30"/>
      <c r="U760" s="30"/>
      <c r="V760" s="30"/>
      <c r="W760" s="30"/>
      <c r="X760" s="30"/>
    </row>
    <row r="761" customFormat="false" ht="12.8" hidden="false" customHeight="false" outlineLevel="0" collapsed="false">
      <c r="A761" s="30"/>
      <c r="B761" s="30"/>
      <c r="C761" s="30"/>
      <c r="D761" s="30"/>
      <c r="E761" s="16"/>
      <c r="F761" s="16"/>
      <c r="G761" s="30"/>
      <c r="H761" s="30"/>
      <c r="I761" s="30"/>
      <c r="J761" s="30"/>
      <c r="K761" s="30"/>
      <c r="L761" s="30"/>
      <c r="M761" s="30"/>
      <c r="N761" s="30"/>
      <c r="O761" s="30"/>
      <c r="P761" s="30"/>
      <c r="Q761" s="30"/>
      <c r="R761" s="30"/>
      <c r="U761" s="30"/>
      <c r="V761" s="30"/>
      <c r="W761" s="30"/>
      <c r="X761" s="30"/>
    </row>
    <row r="762" customFormat="false" ht="12.8" hidden="false" customHeight="false" outlineLevel="0" collapsed="false">
      <c r="A762" s="30"/>
      <c r="B762" s="30"/>
      <c r="C762" s="30"/>
      <c r="D762" s="30"/>
      <c r="E762" s="16"/>
      <c r="F762" s="16"/>
      <c r="G762" s="30"/>
      <c r="H762" s="30"/>
      <c r="I762" s="30"/>
      <c r="J762" s="30"/>
      <c r="K762" s="30"/>
      <c r="L762" s="30"/>
      <c r="M762" s="30"/>
      <c r="N762" s="30"/>
      <c r="O762" s="30"/>
      <c r="P762" s="30"/>
      <c r="Q762" s="30"/>
      <c r="R762" s="30"/>
      <c r="U762" s="30"/>
      <c r="V762" s="30"/>
      <c r="W762" s="30"/>
      <c r="X762" s="30"/>
    </row>
    <row r="763" customFormat="false" ht="12.8" hidden="false" customHeight="false" outlineLevel="0" collapsed="false">
      <c r="A763" s="30"/>
      <c r="B763" s="30"/>
      <c r="C763" s="30"/>
      <c r="D763" s="30"/>
      <c r="E763" s="16"/>
      <c r="F763" s="16"/>
      <c r="G763" s="30"/>
      <c r="H763" s="30"/>
      <c r="I763" s="30"/>
      <c r="J763" s="30"/>
      <c r="K763" s="30"/>
      <c r="L763" s="30"/>
      <c r="M763" s="30"/>
      <c r="N763" s="30"/>
      <c r="O763" s="30"/>
      <c r="P763" s="30"/>
      <c r="Q763" s="30"/>
      <c r="R763" s="30"/>
      <c r="U763" s="30"/>
      <c r="V763" s="30"/>
      <c r="W763" s="30"/>
      <c r="X763" s="30"/>
    </row>
    <row r="764" customFormat="false" ht="12.8" hidden="false" customHeight="false" outlineLevel="0" collapsed="false">
      <c r="A764" s="30"/>
      <c r="B764" s="30"/>
      <c r="C764" s="30"/>
      <c r="D764" s="30"/>
      <c r="E764" s="16"/>
      <c r="F764" s="16"/>
      <c r="G764" s="30"/>
      <c r="H764" s="30"/>
      <c r="I764" s="30"/>
      <c r="J764" s="30"/>
      <c r="K764" s="30"/>
      <c r="L764" s="30"/>
      <c r="M764" s="30"/>
      <c r="N764" s="30"/>
      <c r="O764" s="30"/>
      <c r="P764" s="30"/>
      <c r="Q764" s="30"/>
      <c r="R764" s="30"/>
      <c r="U764" s="30"/>
      <c r="V764" s="30"/>
      <c r="W764" s="30"/>
      <c r="X764" s="30"/>
    </row>
    <row r="765" customFormat="false" ht="12.8" hidden="false" customHeight="false" outlineLevel="0" collapsed="false">
      <c r="A765" s="30"/>
      <c r="B765" s="30"/>
      <c r="C765" s="30"/>
      <c r="D765" s="30"/>
      <c r="E765" s="16"/>
      <c r="F765" s="16"/>
      <c r="G765" s="30"/>
      <c r="H765" s="30"/>
      <c r="I765" s="30"/>
      <c r="J765" s="30"/>
      <c r="K765" s="30"/>
      <c r="L765" s="30"/>
      <c r="M765" s="30"/>
      <c r="N765" s="30"/>
      <c r="O765" s="30"/>
      <c r="P765" s="30"/>
      <c r="Q765" s="30"/>
      <c r="R765" s="30"/>
      <c r="U765" s="30"/>
      <c r="V765" s="30"/>
      <c r="W765" s="30"/>
      <c r="X765" s="30"/>
    </row>
    <row r="766" customFormat="false" ht="12.8" hidden="false" customHeight="false" outlineLevel="0" collapsed="false">
      <c r="A766" s="30"/>
      <c r="B766" s="30"/>
      <c r="C766" s="30"/>
      <c r="D766" s="30"/>
      <c r="E766" s="16"/>
      <c r="F766" s="16"/>
      <c r="G766" s="30"/>
      <c r="H766" s="30"/>
      <c r="I766" s="30"/>
      <c r="J766" s="30"/>
      <c r="K766" s="30"/>
      <c r="L766" s="30"/>
      <c r="M766" s="30"/>
      <c r="N766" s="30"/>
      <c r="O766" s="30"/>
      <c r="P766" s="30"/>
      <c r="Q766" s="30"/>
      <c r="R766" s="30"/>
      <c r="U766" s="30"/>
      <c r="V766" s="30"/>
      <c r="W766" s="30"/>
      <c r="X766" s="30"/>
    </row>
    <row r="767" customFormat="false" ht="12.8" hidden="false" customHeight="false" outlineLevel="0" collapsed="false">
      <c r="A767" s="30"/>
      <c r="B767" s="30"/>
      <c r="C767" s="30"/>
      <c r="D767" s="30"/>
      <c r="E767" s="16"/>
      <c r="F767" s="16"/>
      <c r="G767" s="30"/>
      <c r="H767" s="30"/>
      <c r="I767" s="30"/>
      <c r="J767" s="30"/>
      <c r="K767" s="30"/>
      <c r="L767" s="30"/>
      <c r="M767" s="30"/>
      <c r="N767" s="30"/>
      <c r="O767" s="30"/>
      <c r="P767" s="30"/>
      <c r="Q767" s="30"/>
      <c r="R767" s="30"/>
      <c r="U767" s="30"/>
      <c r="V767" s="30"/>
      <c r="W767" s="30"/>
      <c r="X767" s="30"/>
    </row>
    <row r="768" customFormat="false" ht="12.8" hidden="false" customHeight="false" outlineLevel="0" collapsed="false">
      <c r="A768" s="30"/>
      <c r="B768" s="30"/>
      <c r="C768" s="30"/>
      <c r="D768" s="30"/>
      <c r="E768" s="16"/>
      <c r="F768" s="16"/>
      <c r="G768" s="30"/>
      <c r="H768" s="30"/>
      <c r="I768" s="30"/>
      <c r="J768" s="30"/>
      <c r="K768" s="30"/>
      <c r="L768" s="30"/>
      <c r="M768" s="30"/>
      <c r="N768" s="30"/>
      <c r="O768" s="30"/>
      <c r="P768" s="30"/>
      <c r="Q768" s="30"/>
      <c r="R768" s="30"/>
      <c r="U768" s="30"/>
      <c r="V768" s="30"/>
      <c r="W768" s="30"/>
      <c r="X768" s="30"/>
    </row>
    <row r="769" customFormat="false" ht="12.8" hidden="false" customHeight="false" outlineLevel="0" collapsed="false">
      <c r="A769" s="30"/>
      <c r="B769" s="30"/>
      <c r="C769" s="30"/>
      <c r="D769" s="30"/>
      <c r="E769" s="16"/>
      <c r="F769" s="16"/>
      <c r="G769" s="30"/>
      <c r="H769" s="30"/>
      <c r="I769" s="30"/>
      <c r="J769" s="30"/>
      <c r="K769" s="30"/>
      <c r="L769" s="30"/>
      <c r="M769" s="30"/>
      <c r="N769" s="30"/>
      <c r="O769" s="30"/>
      <c r="P769" s="30"/>
      <c r="Q769" s="30"/>
      <c r="R769" s="30"/>
      <c r="U769" s="30"/>
      <c r="V769" s="30"/>
      <c r="W769" s="30"/>
      <c r="X769" s="30"/>
    </row>
    <row r="770" customFormat="false" ht="12.8" hidden="false" customHeight="false" outlineLevel="0" collapsed="false">
      <c r="A770" s="30"/>
      <c r="B770" s="30"/>
      <c r="C770" s="30"/>
      <c r="D770" s="30"/>
      <c r="E770" s="16"/>
      <c r="F770" s="16"/>
      <c r="G770" s="30"/>
      <c r="H770" s="30"/>
      <c r="I770" s="30"/>
      <c r="J770" s="30"/>
      <c r="K770" s="30"/>
      <c r="L770" s="30"/>
      <c r="M770" s="30"/>
      <c r="N770" s="30"/>
      <c r="O770" s="30"/>
      <c r="P770" s="30"/>
      <c r="Q770" s="30"/>
      <c r="R770" s="30"/>
      <c r="U770" s="30"/>
      <c r="V770" s="30"/>
      <c r="W770" s="30"/>
      <c r="X770" s="30"/>
    </row>
    <row r="771" customFormat="false" ht="12.8" hidden="false" customHeight="false" outlineLevel="0" collapsed="false">
      <c r="A771" s="30"/>
      <c r="B771" s="30"/>
      <c r="C771" s="30"/>
      <c r="D771" s="30"/>
      <c r="E771" s="16"/>
      <c r="F771" s="16"/>
      <c r="G771" s="30"/>
      <c r="H771" s="30"/>
      <c r="I771" s="30"/>
      <c r="J771" s="30"/>
      <c r="K771" s="30"/>
      <c r="L771" s="30"/>
      <c r="M771" s="30"/>
      <c r="N771" s="30"/>
      <c r="O771" s="30"/>
      <c r="P771" s="30"/>
      <c r="Q771" s="30"/>
      <c r="R771" s="30"/>
      <c r="U771" s="30"/>
      <c r="V771" s="30"/>
      <c r="W771" s="30"/>
      <c r="X771" s="30"/>
    </row>
    <row r="772" customFormat="false" ht="12.8" hidden="false" customHeight="false" outlineLevel="0" collapsed="false">
      <c r="A772" s="30"/>
      <c r="B772" s="30"/>
      <c r="C772" s="30"/>
      <c r="D772" s="30"/>
      <c r="E772" s="16"/>
      <c r="F772" s="16"/>
      <c r="G772" s="30"/>
      <c r="H772" s="30"/>
      <c r="I772" s="30"/>
      <c r="J772" s="30"/>
      <c r="K772" s="30"/>
      <c r="L772" s="30"/>
      <c r="M772" s="30"/>
      <c r="N772" s="30"/>
      <c r="O772" s="30"/>
      <c r="P772" s="30"/>
      <c r="Q772" s="30"/>
      <c r="R772" s="30"/>
      <c r="U772" s="30"/>
      <c r="V772" s="30"/>
      <c r="W772" s="30"/>
      <c r="X772" s="30"/>
    </row>
    <row r="773" customFormat="false" ht="12.8" hidden="false" customHeight="false" outlineLevel="0" collapsed="false">
      <c r="A773" s="30"/>
      <c r="B773" s="30"/>
      <c r="C773" s="30"/>
      <c r="D773" s="30"/>
      <c r="E773" s="16"/>
      <c r="F773" s="16"/>
      <c r="G773" s="30"/>
      <c r="H773" s="30"/>
      <c r="I773" s="30"/>
      <c r="J773" s="30"/>
      <c r="K773" s="30"/>
      <c r="L773" s="30"/>
      <c r="M773" s="30"/>
      <c r="N773" s="30"/>
      <c r="O773" s="30"/>
      <c r="P773" s="30"/>
      <c r="Q773" s="30"/>
      <c r="R773" s="30"/>
      <c r="U773" s="30"/>
      <c r="V773" s="30"/>
      <c r="W773" s="30"/>
      <c r="X773" s="30"/>
    </row>
    <row r="774" customFormat="false" ht="12.8" hidden="false" customHeight="false" outlineLevel="0" collapsed="false">
      <c r="A774" s="30"/>
      <c r="B774" s="30"/>
      <c r="C774" s="30"/>
      <c r="D774" s="30"/>
      <c r="E774" s="16"/>
      <c r="F774" s="16"/>
      <c r="G774" s="30"/>
      <c r="H774" s="30"/>
      <c r="I774" s="30"/>
      <c r="J774" s="30"/>
      <c r="K774" s="30"/>
      <c r="L774" s="30"/>
      <c r="M774" s="30"/>
      <c r="N774" s="30"/>
      <c r="O774" s="30"/>
      <c r="P774" s="30"/>
      <c r="Q774" s="30"/>
      <c r="R774" s="30"/>
      <c r="U774" s="30"/>
      <c r="V774" s="30"/>
      <c r="W774" s="30"/>
      <c r="X774" s="30"/>
    </row>
    <row r="775" customFormat="false" ht="12.8" hidden="false" customHeight="false" outlineLevel="0" collapsed="false">
      <c r="A775" s="30"/>
      <c r="B775" s="30"/>
      <c r="C775" s="30"/>
      <c r="D775" s="30"/>
      <c r="E775" s="16"/>
      <c r="F775" s="16"/>
      <c r="G775" s="30"/>
      <c r="H775" s="30"/>
      <c r="I775" s="30"/>
      <c r="J775" s="30"/>
      <c r="K775" s="30"/>
      <c r="L775" s="30"/>
      <c r="M775" s="30"/>
      <c r="N775" s="30"/>
      <c r="O775" s="30"/>
      <c r="P775" s="30"/>
      <c r="Q775" s="30"/>
      <c r="R775" s="30"/>
      <c r="U775" s="30"/>
      <c r="V775" s="30"/>
      <c r="W775" s="30"/>
      <c r="X775" s="30"/>
    </row>
    <row r="776" customFormat="false" ht="12.8" hidden="false" customHeight="false" outlineLevel="0" collapsed="false">
      <c r="A776" s="30"/>
      <c r="B776" s="30"/>
      <c r="C776" s="30"/>
      <c r="D776" s="30"/>
      <c r="E776" s="16"/>
      <c r="F776" s="16"/>
      <c r="G776" s="30"/>
      <c r="H776" s="30"/>
      <c r="I776" s="30"/>
      <c r="J776" s="30"/>
      <c r="K776" s="30"/>
      <c r="L776" s="30"/>
      <c r="M776" s="30"/>
      <c r="N776" s="30"/>
      <c r="O776" s="30"/>
      <c r="P776" s="30"/>
      <c r="Q776" s="30"/>
      <c r="R776" s="30"/>
      <c r="U776" s="30"/>
      <c r="V776" s="30"/>
      <c r="W776" s="30"/>
      <c r="X776" s="30"/>
    </row>
    <row r="777" customFormat="false" ht="12.8" hidden="false" customHeight="false" outlineLevel="0" collapsed="false">
      <c r="A777" s="30"/>
      <c r="B777" s="30"/>
      <c r="C777" s="30"/>
      <c r="D777" s="30"/>
      <c r="E777" s="16"/>
      <c r="F777" s="16"/>
      <c r="G777" s="30"/>
      <c r="H777" s="30"/>
      <c r="I777" s="30"/>
      <c r="J777" s="30"/>
      <c r="K777" s="30"/>
      <c r="L777" s="30"/>
      <c r="M777" s="30"/>
      <c r="N777" s="30"/>
      <c r="O777" s="30"/>
      <c r="P777" s="30"/>
      <c r="Q777" s="30"/>
      <c r="R777" s="30"/>
      <c r="U777" s="30"/>
      <c r="V777" s="30"/>
      <c r="W777" s="30"/>
      <c r="X777" s="30"/>
    </row>
    <row r="778" customFormat="false" ht="12.8" hidden="false" customHeight="false" outlineLevel="0" collapsed="false">
      <c r="A778" s="30"/>
      <c r="B778" s="30"/>
      <c r="C778" s="30"/>
      <c r="D778" s="30"/>
      <c r="E778" s="16"/>
      <c r="F778" s="16"/>
      <c r="G778" s="30"/>
      <c r="H778" s="30"/>
      <c r="I778" s="30"/>
      <c r="J778" s="30"/>
      <c r="K778" s="30"/>
      <c r="L778" s="30"/>
      <c r="M778" s="30"/>
      <c r="N778" s="30"/>
      <c r="O778" s="30"/>
      <c r="P778" s="30"/>
      <c r="Q778" s="30"/>
      <c r="R778" s="30"/>
      <c r="U778" s="30"/>
      <c r="V778" s="30"/>
      <c r="W778" s="30"/>
      <c r="X778" s="30"/>
    </row>
    <row r="779" customFormat="false" ht="12.8" hidden="false" customHeight="false" outlineLevel="0" collapsed="false">
      <c r="A779" s="30"/>
      <c r="B779" s="30"/>
      <c r="C779" s="30"/>
      <c r="D779" s="30"/>
      <c r="E779" s="16"/>
      <c r="F779" s="16"/>
      <c r="G779" s="30"/>
      <c r="H779" s="30"/>
      <c r="I779" s="30"/>
      <c r="J779" s="30"/>
      <c r="K779" s="30"/>
      <c r="L779" s="30"/>
      <c r="M779" s="30"/>
      <c r="N779" s="30"/>
      <c r="O779" s="30"/>
      <c r="P779" s="30"/>
      <c r="Q779" s="30"/>
      <c r="R779" s="30"/>
      <c r="U779" s="30"/>
      <c r="V779" s="30"/>
      <c r="W779" s="30"/>
      <c r="X779" s="30"/>
    </row>
    <row r="780" customFormat="false" ht="12.8" hidden="false" customHeight="false" outlineLevel="0" collapsed="false">
      <c r="A780" s="30"/>
      <c r="B780" s="30"/>
      <c r="C780" s="30"/>
      <c r="D780" s="30"/>
      <c r="E780" s="16"/>
      <c r="F780" s="16"/>
      <c r="G780" s="30"/>
      <c r="H780" s="30"/>
      <c r="I780" s="30"/>
      <c r="J780" s="30"/>
      <c r="K780" s="30"/>
      <c r="L780" s="30"/>
      <c r="M780" s="30"/>
      <c r="N780" s="30"/>
      <c r="O780" s="30"/>
      <c r="P780" s="30"/>
      <c r="Q780" s="30"/>
      <c r="R780" s="30"/>
      <c r="U780" s="30"/>
      <c r="V780" s="30"/>
      <c r="W780" s="30"/>
      <c r="X780" s="30"/>
    </row>
    <row r="781" customFormat="false" ht="12.8" hidden="false" customHeight="false" outlineLevel="0" collapsed="false">
      <c r="A781" s="30"/>
      <c r="B781" s="30"/>
      <c r="C781" s="30"/>
      <c r="D781" s="30"/>
      <c r="E781" s="16"/>
      <c r="F781" s="16"/>
      <c r="G781" s="30"/>
      <c r="H781" s="30"/>
      <c r="I781" s="30"/>
      <c r="J781" s="30"/>
      <c r="K781" s="30"/>
      <c r="L781" s="30"/>
      <c r="M781" s="30"/>
      <c r="N781" s="30"/>
      <c r="O781" s="30"/>
      <c r="P781" s="30"/>
      <c r="Q781" s="30"/>
      <c r="R781" s="30"/>
      <c r="U781" s="30"/>
      <c r="V781" s="30"/>
      <c r="W781" s="30"/>
      <c r="X781" s="30"/>
    </row>
    <row r="782" customFormat="false" ht="12.8" hidden="false" customHeight="false" outlineLevel="0" collapsed="false">
      <c r="A782" s="30"/>
      <c r="B782" s="30"/>
      <c r="C782" s="30"/>
      <c r="D782" s="30"/>
      <c r="E782" s="16"/>
      <c r="F782" s="16"/>
      <c r="G782" s="30"/>
      <c r="H782" s="30"/>
      <c r="I782" s="30"/>
      <c r="J782" s="30"/>
      <c r="K782" s="30"/>
      <c r="L782" s="30"/>
      <c r="M782" s="30"/>
      <c r="N782" s="30"/>
      <c r="O782" s="30"/>
      <c r="P782" s="30"/>
      <c r="Q782" s="30"/>
      <c r="R782" s="30"/>
      <c r="U782" s="30"/>
      <c r="V782" s="30"/>
      <c r="W782" s="30"/>
      <c r="X782" s="30"/>
    </row>
    <row r="783" customFormat="false" ht="12.8" hidden="false" customHeight="false" outlineLevel="0" collapsed="false">
      <c r="A783" s="30"/>
      <c r="B783" s="30"/>
      <c r="C783" s="30"/>
      <c r="D783" s="30"/>
      <c r="E783" s="16"/>
      <c r="F783" s="16"/>
      <c r="G783" s="30"/>
      <c r="H783" s="30"/>
      <c r="I783" s="30"/>
      <c r="J783" s="30"/>
      <c r="K783" s="30"/>
      <c r="L783" s="30"/>
      <c r="M783" s="30"/>
      <c r="N783" s="30"/>
      <c r="O783" s="30"/>
      <c r="P783" s="30"/>
      <c r="Q783" s="30"/>
      <c r="R783" s="30"/>
      <c r="U783" s="30"/>
      <c r="V783" s="30"/>
      <c r="W783" s="30"/>
      <c r="X783" s="30"/>
    </row>
    <row r="784" customFormat="false" ht="12.8" hidden="false" customHeight="false" outlineLevel="0" collapsed="false">
      <c r="A784" s="30"/>
      <c r="B784" s="30"/>
      <c r="C784" s="30"/>
      <c r="D784" s="30"/>
      <c r="E784" s="16"/>
      <c r="F784" s="16"/>
      <c r="G784" s="30"/>
      <c r="H784" s="30"/>
      <c r="I784" s="30"/>
      <c r="J784" s="30"/>
      <c r="K784" s="30"/>
      <c r="L784" s="30"/>
      <c r="M784" s="30"/>
      <c r="N784" s="30"/>
      <c r="O784" s="30"/>
      <c r="P784" s="30"/>
      <c r="Q784" s="30"/>
      <c r="R784" s="30"/>
      <c r="U784" s="30"/>
      <c r="V784" s="30"/>
      <c r="W784" s="30"/>
      <c r="X784" s="30"/>
    </row>
    <row r="785" customFormat="false" ht="12.8" hidden="false" customHeight="false" outlineLevel="0" collapsed="false">
      <c r="A785" s="30"/>
      <c r="B785" s="30"/>
      <c r="C785" s="30"/>
      <c r="D785" s="30"/>
      <c r="E785" s="16"/>
      <c r="F785" s="16"/>
      <c r="G785" s="30"/>
      <c r="H785" s="30"/>
      <c r="I785" s="30"/>
      <c r="J785" s="30"/>
      <c r="K785" s="30"/>
      <c r="L785" s="30"/>
      <c r="M785" s="30"/>
      <c r="N785" s="30"/>
      <c r="O785" s="30"/>
      <c r="P785" s="30"/>
      <c r="Q785" s="30"/>
      <c r="R785" s="30"/>
      <c r="U785" s="30"/>
      <c r="V785" s="30"/>
      <c r="W785" s="30"/>
      <c r="X785" s="30"/>
    </row>
    <row r="786" customFormat="false" ht="12.8" hidden="false" customHeight="false" outlineLevel="0" collapsed="false">
      <c r="A786" s="30"/>
      <c r="B786" s="30"/>
      <c r="C786" s="30"/>
      <c r="D786" s="30"/>
      <c r="E786" s="16"/>
      <c r="F786" s="16"/>
      <c r="G786" s="30"/>
      <c r="H786" s="30"/>
      <c r="I786" s="30"/>
      <c r="J786" s="30"/>
      <c r="K786" s="30"/>
      <c r="L786" s="30"/>
      <c r="M786" s="30"/>
      <c r="N786" s="30"/>
      <c r="O786" s="30"/>
      <c r="P786" s="30"/>
      <c r="Q786" s="30"/>
      <c r="R786" s="30"/>
      <c r="U786" s="30"/>
      <c r="V786" s="30"/>
      <c r="W786" s="30"/>
      <c r="X786" s="30"/>
    </row>
    <row r="787" customFormat="false" ht="12.8" hidden="false" customHeight="false" outlineLevel="0" collapsed="false">
      <c r="A787" s="30"/>
      <c r="B787" s="30"/>
      <c r="C787" s="30"/>
      <c r="D787" s="30"/>
      <c r="E787" s="16"/>
      <c r="F787" s="16"/>
      <c r="G787" s="30"/>
      <c r="H787" s="30"/>
      <c r="I787" s="30"/>
      <c r="J787" s="30"/>
      <c r="K787" s="30"/>
      <c r="L787" s="30"/>
      <c r="M787" s="30"/>
      <c r="N787" s="30"/>
      <c r="O787" s="30"/>
      <c r="P787" s="30"/>
      <c r="Q787" s="30"/>
      <c r="R787" s="30"/>
      <c r="U787" s="30"/>
      <c r="V787" s="30"/>
      <c r="W787" s="30"/>
      <c r="X787" s="30"/>
    </row>
    <row r="788" customFormat="false" ht="12.8" hidden="false" customHeight="false" outlineLevel="0" collapsed="false">
      <c r="A788" s="30"/>
      <c r="B788" s="30"/>
      <c r="C788" s="30"/>
      <c r="D788" s="30"/>
      <c r="E788" s="16"/>
      <c r="F788" s="16"/>
      <c r="G788" s="30"/>
      <c r="H788" s="30"/>
      <c r="I788" s="30"/>
      <c r="J788" s="30"/>
      <c r="K788" s="30"/>
      <c r="L788" s="30"/>
      <c r="M788" s="30"/>
      <c r="N788" s="30"/>
      <c r="O788" s="30"/>
      <c r="P788" s="30"/>
      <c r="Q788" s="30"/>
      <c r="R788" s="30"/>
      <c r="U788" s="30"/>
      <c r="V788" s="30"/>
      <c r="W788" s="30"/>
      <c r="X788" s="30"/>
    </row>
    <row r="789" customFormat="false" ht="12.8" hidden="false" customHeight="false" outlineLevel="0" collapsed="false">
      <c r="A789" s="30"/>
      <c r="B789" s="30"/>
      <c r="C789" s="30"/>
      <c r="D789" s="30"/>
      <c r="E789" s="16"/>
      <c r="F789" s="16"/>
      <c r="G789" s="30"/>
      <c r="H789" s="30"/>
      <c r="I789" s="30"/>
      <c r="J789" s="30"/>
      <c r="K789" s="30"/>
      <c r="L789" s="30"/>
      <c r="M789" s="30"/>
      <c r="N789" s="30"/>
      <c r="O789" s="30"/>
      <c r="P789" s="30"/>
      <c r="Q789" s="30"/>
      <c r="R789" s="30"/>
      <c r="U789" s="30"/>
      <c r="V789" s="30"/>
      <c r="W789" s="30"/>
      <c r="X789" s="30"/>
    </row>
    <row r="790" customFormat="false" ht="12.8" hidden="false" customHeight="false" outlineLevel="0" collapsed="false">
      <c r="A790" s="30"/>
      <c r="B790" s="30"/>
      <c r="C790" s="30"/>
      <c r="D790" s="30"/>
      <c r="E790" s="16"/>
      <c r="F790" s="16"/>
      <c r="G790" s="30"/>
      <c r="H790" s="30"/>
      <c r="I790" s="30"/>
      <c r="J790" s="30"/>
      <c r="K790" s="30"/>
      <c r="L790" s="30"/>
      <c r="M790" s="30"/>
      <c r="N790" s="30"/>
      <c r="O790" s="30"/>
      <c r="P790" s="30"/>
      <c r="Q790" s="30"/>
      <c r="R790" s="30"/>
      <c r="U790" s="30"/>
      <c r="V790" s="30"/>
      <c r="W790" s="30"/>
      <c r="X790" s="30"/>
    </row>
    <row r="791" customFormat="false" ht="12.8" hidden="false" customHeight="false" outlineLevel="0" collapsed="false">
      <c r="A791" s="30"/>
      <c r="B791" s="30"/>
      <c r="C791" s="30"/>
      <c r="D791" s="30"/>
      <c r="E791" s="16"/>
      <c r="F791" s="16"/>
      <c r="G791" s="30"/>
      <c r="H791" s="30"/>
      <c r="I791" s="30"/>
      <c r="J791" s="30"/>
      <c r="K791" s="30"/>
      <c r="L791" s="30"/>
      <c r="M791" s="30"/>
      <c r="N791" s="30"/>
      <c r="O791" s="30"/>
      <c r="P791" s="30"/>
      <c r="Q791" s="30"/>
      <c r="R791" s="30"/>
      <c r="U791" s="30"/>
      <c r="V791" s="30"/>
      <c r="W791" s="30"/>
      <c r="X791" s="30"/>
    </row>
    <row r="792" customFormat="false" ht="12.8" hidden="false" customHeight="false" outlineLevel="0" collapsed="false">
      <c r="A792" s="30"/>
      <c r="B792" s="30"/>
      <c r="C792" s="30"/>
      <c r="D792" s="30"/>
      <c r="E792" s="16"/>
      <c r="F792" s="16"/>
      <c r="G792" s="30"/>
      <c r="H792" s="30"/>
      <c r="I792" s="30"/>
      <c r="J792" s="30"/>
      <c r="K792" s="30"/>
      <c r="L792" s="30"/>
      <c r="M792" s="30"/>
      <c r="N792" s="30"/>
      <c r="O792" s="30"/>
      <c r="P792" s="30"/>
      <c r="Q792" s="30"/>
      <c r="R792" s="30"/>
      <c r="U792" s="30"/>
      <c r="V792" s="30"/>
      <c r="W792" s="30"/>
      <c r="X792" s="30"/>
    </row>
    <row r="793" customFormat="false" ht="12.8" hidden="false" customHeight="false" outlineLevel="0" collapsed="false">
      <c r="A793" s="30"/>
      <c r="B793" s="30"/>
      <c r="C793" s="30"/>
      <c r="D793" s="30"/>
      <c r="E793" s="16"/>
      <c r="F793" s="16"/>
      <c r="G793" s="30"/>
      <c r="H793" s="30"/>
      <c r="I793" s="30"/>
      <c r="J793" s="30"/>
      <c r="K793" s="30"/>
      <c r="L793" s="30"/>
      <c r="M793" s="30"/>
      <c r="N793" s="30"/>
      <c r="O793" s="30"/>
      <c r="P793" s="30"/>
      <c r="Q793" s="30"/>
      <c r="R793" s="30"/>
      <c r="U793" s="30"/>
      <c r="V793" s="30"/>
      <c r="W793" s="30"/>
      <c r="X793" s="30"/>
    </row>
    <row r="794" customFormat="false" ht="12.8" hidden="false" customHeight="false" outlineLevel="0" collapsed="false">
      <c r="A794" s="30"/>
      <c r="B794" s="30"/>
      <c r="C794" s="30"/>
      <c r="D794" s="30"/>
      <c r="E794" s="16"/>
      <c r="F794" s="16"/>
      <c r="G794" s="30"/>
      <c r="H794" s="30"/>
      <c r="I794" s="30"/>
      <c r="J794" s="30"/>
      <c r="K794" s="30"/>
      <c r="L794" s="30"/>
      <c r="M794" s="30"/>
      <c r="N794" s="30"/>
      <c r="O794" s="30"/>
      <c r="P794" s="30"/>
      <c r="Q794" s="30"/>
      <c r="R794" s="30"/>
      <c r="U794" s="30"/>
      <c r="V794" s="30"/>
      <c r="W794" s="30"/>
      <c r="X794" s="30"/>
    </row>
    <row r="795" customFormat="false" ht="12.8" hidden="false" customHeight="false" outlineLevel="0" collapsed="false">
      <c r="A795" s="30"/>
      <c r="B795" s="30"/>
      <c r="C795" s="30"/>
      <c r="D795" s="30"/>
      <c r="E795" s="16"/>
      <c r="F795" s="16"/>
      <c r="G795" s="30"/>
      <c r="H795" s="30"/>
      <c r="I795" s="30"/>
      <c r="J795" s="30"/>
      <c r="K795" s="30"/>
      <c r="L795" s="30"/>
      <c r="M795" s="30"/>
      <c r="N795" s="30"/>
      <c r="O795" s="30"/>
      <c r="P795" s="30"/>
      <c r="Q795" s="30"/>
      <c r="R795" s="30"/>
      <c r="U795" s="30"/>
      <c r="V795" s="30"/>
      <c r="W795" s="30"/>
      <c r="X795" s="30"/>
    </row>
    <row r="796" customFormat="false" ht="12.8" hidden="false" customHeight="false" outlineLevel="0" collapsed="false">
      <c r="A796" s="30"/>
      <c r="B796" s="30"/>
      <c r="C796" s="30"/>
      <c r="D796" s="30"/>
      <c r="E796" s="16"/>
      <c r="F796" s="16"/>
      <c r="G796" s="30"/>
      <c r="H796" s="30"/>
      <c r="I796" s="30"/>
      <c r="J796" s="30"/>
      <c r="K796" s="30"/>
      <c r="L796" s="30"/>
      <c r="M796" s="30"/>
      <c r="N796" s="30"/>
      <c r="O796" s="30"/>
      <c r="P796" s="30"/>
      <c r="Q796" s="30"/>
      <c r="R796" s="30"/>
      <c r="U796" s="30"/>
      <c r="V796" s="30"/>
      <c r="W796" s="30"/>
      <c r="X796" s="30"/>
    </row>
    <row r="797" customFormat="false" ht="12.8" hidden="false" customHeight="false" outlineLevel="0" collapsed="false">
      <c r="A797" s="30"/>
      <c r="B797" s="30"/>
      <c r="C797" s="30"/>
      <c r="D797" s="30"/>
      <c r="E797" s="16"/>
      <c r="F797" s="16"/>
      <c r="G797" s="30"/>
      <c r="H797" s="30"/>
      <c r="I797" s="30"/>
      <c r="J797" s="30"/>
      <c r="K797" s="30"/>
      <c r="L797" s="30"/>
      <c r="M797" s="30"/>
      <c r="N797" s="30"/>
      <c r="O797" s="30"/>
      <c r="P797" s="30"/>
      <c r="Q797" s="30"/>
      <c r="R797" s="30"/>
      <c r="U797" s="30"/>
      <c r="V797" s="30"/>
      <c r="W797" s="30"/>
      <c r="X797" s="30"/>
    </row>
    <row r="798" customFormat="false" ht="12.8" hidden="false" customHeight="false" outlineLevel="0" collapsed="false">
      <c r="A798" s="30"/>
      <c r="B798" s="30"/>
      <c r="C798" s="30"/>
      <c r="D798" s="30"/>
      <c r="E798" s="16"/>
      <c r="F798" s="16"/>
      <c r="G798" s="30"/>
      <c r="H798" s="30"/>
      <c r="I798" s="30"/>
      <c r="J798" s="30"/>
      <c r="K798" s="30"/>
      <c r="L798" s="30"/>
      <c r="M798" s="30"/>
      <c r="N798" s="30"/>
      <c r="O798" s="30"/>
      <c r="P798" s="30"/>
      <c r="Q798" s="30"/>
      <c r="R798" s="30"/>
      <c r="U798" s="30"/>
      <c r="V798" s="30"/>
      <c r="W798" s="30"/>
      <c r="X798" s="30"/>
    </row>
    <row r="799" customFormat="false" ht="12.8" hidden="false" customHeight="false" outlineLevel="0" collapsed="false">
      <c r="A799" s="30"/>
      <c r="B799" s="30"/>
      <c r="C799" s="30"/>
      <c r="D799" s="30"/>
      <c r="E799" s="16"/>
      <c r="F799" s="16"/>
      <c r="G799" s="30"/>
      <c r="H799" s="30"/>
      <c r="I799" s="30"/>
      <c r="J799" s="30"/>
      <c r="K799" s="30"/>
      <c r="L799" s="30"/>
      <c r="M799" s="30"/>
      <c r="N799" s="30"/>
      <c r="O799" s="30"/>
      <c r="P799" s="30"/>
      <c r="Q799" s="30"/>
      <c r="R799" s="30"/>
      <c r="U799" s="30"/>
      <c r="V799" s="30"/>
      <c r="W799" s="30"/>
      <c r="X799" s="30"/>
    </row>
    <row r="800" customFormat="false" ht="12.8" hidden="false" customHeight="false" outlineLevel="0" collapsed="false">
      <c r="A800" s="30"/>
      <c r="B800" s="30"/>
      <c r="C800" s="30"/>
      <c r="D800" s="30"/>
      <c r="E800" s="16"/>
      <c r="F800" s="16"/>
      <c r="G800" s="30"/>
      <c r="H800" s="30"/>
      <c r="I800" s="30"/>
      <c r="J800" s="30"/>
      <c r="K800" s="30"/>
      <c r="L800" s="30"/>
      <c r="M800" s="30"/>
      <c r="N800" s="30"/>
      <c r="O800" s="30"/>
      <c r="P800" s="30"/>
      <c r="Q800" s="30"/>
      <c r="R800" s="30"/>
      <c r="U800" s="30"/>
      <c r="V800" s="30"/>
      <c r="W800" s="30"/>
      <c r="X800" s="30"/>
    </row>
    <row r="801" customFormat="false" ht="12.8" hidden="false" customHeight="false" outlineLevel="0" collapsed="false">
      <c r="A801" s="30"/>
      <c r="B801" s="30"/>
      <c r="C801" s="30"/>
      <c r="D801" s="30"/>
      <c r="E801" s="16"/>
      <c r="F801" s="16"/>
      <c r="G801" s="30"/>
      <c r="H801" s="30"/>
      <c r="I801" s="30"/>
      <c r="J801" s="30"/>
      <c r="K801" s="30"/>
      <c r="L801" s="30"/>
      <c r="M801" s="30"/>
      <c r="N801" s="30"/>
      <c r="O801" s="30"/>
      <c r="P801" s="30"/>
      <c r="Q801" s="30"/>
      <c r="R801" s="30"/>
      <c r="U801" s="30"/>
      <c r="V801" s="30"/>
      <c r="W801" s="30"/>
      <c r="X801" s="30"/>
    </row>
    <row r="802" customFormat="false" ht="12.8" hidden="false" customHeight="false" outlineLevel="0" collapsed="false">
      <c r="A802" s="30"/>
      <c r="B802" s="30"/>
      <c r="C802" s="30"/>
      <c r="D802" s="30"/>
      <c r="E802" s="16"/>
      <c r="F802" s="16"/>
      <c r="G802" s="30"/>
      <c r="H802" s="30"/>
      <c r="I802" s="30"/>
      <c r="J802" s="30"/>
      <c r="K802" s="30"/>
      <c r="L802" s="30"/>
      <c r="M802" s="30"/>
      <c r="N802" s="30"/>
      <c r="O802" s="30"/>
      <c r="P802" s="30"/>
      <c r="Q802" s="30"/>
      <c r="R802" s="30"/>
      <c r="U802" s="30"/>
      <c r="V802" s="30"/>
      <c r="W802" s="30"/>
      <c r="X802" s="30"/>
    </row>
    <row r="803" customFormat="false" ht="12.8" hidden="false" customHeight="false" outlineLevel="0" collapsed="false">
      <c r="A803" s="30"/>
      <c r="B803" s="30"/>
      <c r="C803" s="30"/>
      <c r="D803" s="30"/>
      <c r="E803" s="16"/>
      <c r="F803" s="16"/>
      <c r="G803" s="30"/>
      <c r="H803" s="30"/>
      <c r="I803" s="30"/>
      <c r="J803" s="30"/>
      <c r="K803" s="30"/>
      <c r="L803" s="30"/>
      <c r="M803" s="30"/>
      <c r="N803" s="30"/>
      <c r="O803" s="30"/>
      <c r="P803" s="30"/>
      <c r="Q803" s="30"/>
      <c r="R803" s="30"/>
      <c r="U803" s="30"/>
      <c r="V803" s="30"/>
      <c r="W803" s="30"/>
      <c r="X803" s="30"/>
    </row>
    <row r="804" customFormat="false" ht="12.8" hidden="false" customHeight="false" outlineLevel="0" collapsed="false">
      <c r="A804" s="30"/>
      <c r="B804" s="30"/>
      <c r="C804" s="30"/>
      <c r="D804" s="30"/>
      <c r="E804" s="16"/>
      <c r="F804" s="16"/>
      <c r="G804" s="30"/>
      <c r="H804" s="30"/>
      <c r="I804" s="30"/>
      <c r="J804" s="30"/>
      <c r="K804" s="30"/>
      <c r="L804" s="30"/>
      <c r="M804" s="30"/>
      <c r="N804" s="30"/>
      <c r="O804" s="30"/>
      <c r="P804" s="30"/>
      <c r="Q804" s="30"/>
      <c r="R804" s="30"/>
      <c r="U804" s="30"/>
      <c r="V804" s="30"/>
      <c r="W804" s="30"/>
      <c r="X804" s="30"/>
    </row>
    <row r="805" customFormat="false" ht="12.8" hidden="false" customHeight="false" outlineLevel="0" collapsed="false">
      <c r="A805" s="30"/>
      <c r="B805" s="30"/>
      <c r="C805" s="30"/>
      <c r="D805" s="30"/>
      <c r="E805" s="16"/>
      <c r="F805" s="16"/>
      <c r="G805" s="30"/>
      <c r="H805" s="30"/>
      <c r="I805" s="30"/>
      <c r="J805" s="30"/>
      <c r="K805" s="30"/>
      <c r="L805" s="30"/>
      <c r="M805" s="30"/>
      <c r="N805" s="30"/>
      <c r="O805" s="30"/>
      <c r="P805" s="30"/>
      <c r="Q805" s="30"/>
      <c r="R805" s="30"/>
      <c r="U805" s="30"/>
      <c r="V805" s="30"/>
      <c r="W805" s="30"/>
      <c r="X805" s="30"/>
    </row>
    <row r="806" customFormat="false" ht="12.8" hidden="false" customHeight="false" outlineLevel="0" collapsed="false">
      <c r="A806" s="30"/>
      <c r="B806" s="30"/>
      <c r="C806" s="30"/>
      <c r="D806" s="30"/>
      <c r="E806" s="16"/>
      <c r="F806" s="16"/>
      <c r="G806" s="30"/>
      <c r="H806" s="30"/>
      <c r="I806" s="30"/>
      <c r="J806" s="30"/>
      <c r="K806" s="30"/>
      <c r="L806" s="30"/>
      <c r="M806" s="30"/>
      <c r="N806" s="30"/>
      <c r="O806" s="30"/>
      <c r="P806" s="30"/>
      <c r="Q806" s="30"/>
      <c r="R806" s="30"/>
      <c r="U806" s="30"/>
      <c r="V806" s="30"/>
      <c r="W806" s="30"/>
      <c r="X806" s="30"/>
    </row>
    <row r="807" customFormat="false" ht="12.8" hidden="false" customHeight="false" outlineLevel="0" collapsed="false">
      <c r="A807" s="30"/>
      <c r="B807" s="30"/>
      <c r="C807" s="30"/>
      <c r="D807" s="30"/>
      <c r="E807" s="16"/>
      <c r="F807" s="16"/>
      <c r="G807" s="30"/>
      <c r="H807" s="30"/>
      <c r="I807" s="30"/>
      <c r="J807" s="30"/>
      <c r="K807" s="30"/>
      <c r="L807" s="30"/>
      <c r="M807" s="30"/>
      <c r="N807" s="30"/>
      <c r="O807" s="30"/>
      <c r="P807" s="30"/>
      <c r="Q807" s="30"/>
      <c r="R807" s="30"/>
      <c r="U807" s="30"/>
      <c r="V807" s="30"/>
      <c r="W807" s="30"/>
      <c r="X807" s="30"/>
    </row>
    <row r="808" customFormat="false" ht="12.8" hidden="false" customHeight="false" outlineLevel="0" collapsed="false">
      <c r="A808" s="30"/>
      <c r="B808" s="30"/>
      <c r="C808" s="30"/>
      <c r="D808" s="30"/>
      <c r="E808" s="16"/>
      <c r="F808" s="16"/>
      <c r="G808" s="30"/>
      <c r="H808" s="30"/>
      <c r="I808" s="30"/>
      <c r="J808" s="30"/>
      <c r="K808" s="30"/>
      <c r="L808" s="30"/>
      <c r="M808" s="30"/>
      <c r="N808" s="30"/>
      <c r="O808" s="30"/>
      <c r="P808" s="30"/>
      <c r="Q808" s="30"/>
      <c r="R808" s="30"/>
      <c r="U808" s="30"/>
      <c r="V808" s="30"/>
      <c r="W808" s="30"/>
      <c r="X808" s="30"/>
    </row>
    <row r="809" customFormat="false" ht="12.8" hidden="false" customHeight="false" outlineLevel="0" collapsed="false">
      <c r="A809" s="30"/>
      <c r="B809" s="30"/>
      <c r="C809" s="30"/>
      <c r="D809" s="30"/>
      <c r="E809" s="16"/>
      <c r="F809" s="16"/>
      <c r="G809" s="30"/>
      <c r="H809" s="30"/>
      <c r="I809" s="30"/>
      <c r="J809" s="30"/>
      <c r="K809" s="30"/>
      <c r="L809" s="30"/>
      <c r="M809" s="30"/>
      <c r="N809" s="30"/>
      <c r="O809" s="30"/>
      <c r="P809" s="30"/>
      <c r="Q809" s="30"/>
      <c r="R809" s="30"/>
      <c r="U809" s="30"/>
      <c r="V809" s="30"/>
      <c r="W809" s="30"/>
      <c r="X809" s="30"/>
    </row>
    <row r="810" customFormat="false" ht="12.8" hidden="false" customHeight="false" outlineLevel="0" collapsed="false">
      <c r="A810" s="30"/>
      <c r="B810" s="30"/>
      <c r="C810" s="30"/>
      <c r="D810" s="30"/>
      <c r="E810" s="16"/>
      <c r="F810" s="16"/>
      <c r="G810" s="30"/>
      <c r="H810" s="30"/>
      <c r="I810" s="30"/>
      <c r="J810" s="30"/>
      <c r="K810" s="30"/>
      <c r="L810" s="30"/>
      <c r="M810" s="30"/>
      <c r="N810" s="30"/>
      <c r="O810" s="30"/>
      <c r="P810" s="30"/>
      <c r="Q810" s="30"/>
      <c r="R810" s="30"/>
      <c r="U810" s="30"/>
      <c r="V810" s="30"/>
      <c r="W810" s="30"/>
      <c r="X810" s="30"/>
    </row>
    <row r="811" customFormat="false" ht="12.8" hidden="false" customHeight="false" outlineLevel="0" collapsed="false">
      <c r="A811" s="30"/>
      <c r="B811" s="30"/>
      <c r="C811" s="30"/>
      <c r="D811" s="30"/>
      <c r="E811" s="16"/>
      <c r="F811" s="16"/>
      <c r="G811" s="30"/>
      <c r="H811" s="30"/>
      <c r="I811" s="30"/>
      <c r="J811" s="30"/>
      <c r="K811" s="30"/>
      <c r="L811" s="30"/>
      <c r="M811" s="30"/>
      <c r="N811" s="30"/>
      <c r="O811" s="30"/>
      <c r="P811" s="30"/>
      <c r="Q811" s="30"/>
      <c r="R811" s="30"/>
      <c r="U811" s="30"/>
      <c r="V811" s="30"/>
      <c r="W811" s="30"/>
      <c r="X811" s="30"/>
    </row>
    <row r="812" customFormat="false" ht="12.8" hidden="false" customHeight="false" outlineLevel="0" collapsed="false">
      <c r="A812" s="30"/>
      <c r="B812" s="30"/>
      <c r="C812" s="30"/>
      <c r="D812" s="30"/>
      <c r="E812" s="16"/>
      <c r="F812" s="16"/>
      <c r="G812" s="30"/>
      <c r="H812" s="30"/>
      <c r="I812" s="30"/>
      <c r="J812" s="30"/>
      <c r="K812" s="30"/>
      <c r="L812" s="30"/>
      <c r="M812" s="30"/>
      <c r="N812" s="30"/>
      <c r="O812" s="30"/>
      <c r="P812" s="30"/>
      <c r="Q812" s="30"/>
      <c r="R812" s="30"/>
      <c r="U812" s="30"/>
      <c r="V812" s="30"/>
      <c r="W812" s="30"/>
      <c r="X812" s="30"/>
    </row>
    <row r="813" customFormat="false" ht="12.8" hidden="false" customHeight="false" outlineLevel="0" collapsed="false">
      <c r="A813" s="30"/>
      <c r="B813" s="30"/>
      <c r="C813" s="30"/>
      <c r="D813" s="30"/>
      <c r="E813" s="16"/>
      <c r="F813" s="16"/>
      <c r="G813" s="30"/>
      <c r="H813" s="30"/>
      <c r="I813" s="30"/>
      <c r="J813" s="30"/>
      <c r="K813" s="30"/>
      <c r="L813" s="30"/>
      <c r="M813" s="30"/>
      <c r="N813" s="30"/>
      <c r="O813" s="30"/>
      <c r="P813" s="30"/>
      <c r="Q813" s="30"/>
      <c r="R813" s="30"/>
      <c r="U813" s="30"/>
      <c r="V813" s="30"/>
      <c r="W813" s="30"/>
      <c r="X813" s="30"/>
    </row>
    <row r="814" customFormat="false" ht="12.8" hidden="false" customHeight="false" outlineLevel="0" collapsed="false">
      <c r="A814" s="30"/>
      <c r="B814" s="30"/>
      <c r="C814" s="30"/>
      <c r="D814" s="30"/>
      <c r="E814" s="16"/>
      <c r="F814" s="16"/>
      <c r="G814" s="30"/>
      <c r="H814" s="30"/>
      <c r="I814" s="30"/>
      <c r="J814" s="30"/>
      <c r="K814" s="30"/>
      <c r="L814" s="30"/>
      <c r="M814" s="30"/>
      <c r="N814" s="30"/>
      <c r="O814" s="30"/>
      <c r="P814" s="30"/>
      <c r="Q814" s="30"/>
      <c r="R814" s="30"/>
      <c r="U814" s="30"/>
      <c r="V814" s="30"/>
      <c r="W814" s="30"/>
      <c r="X814" s="30"/>
    </row>
    <row r="815" customFormat="false" ht="12.8" hidden="false" customHeight="false" outlineLevel="0" collapsed="false">
      <c r="A815" s="30"/>
      <c r="B815" s="30"/>
      <c r="C815" s="30"/>
      <c r="D815" s="30"/>
      <c r="E815" s="16"/>
      <c r="F815" s="16"/>
      <c r="G815" s="30"/>
      <c r="H815" s="30"/>
      <c r="I815" s="30"/>
      <c r="J815" s="30"/>
      <c r="K815" s="30"/>
      <c r="L815" s="30"/>
      <c r="M815" s="30"/>
      <c r="N815" s="30"/>
      <c r="O815" s="30"/>
      <c r="P815" s="30"/>
      <c r="Q815" s="30"/>
      <c r="R815" s="30"/>
      <c r="U815" s="30"/>
      <c r="V815" s="30"/>
      <c r="W815" s="30"/>
      <c r="X815" s="30"/>
    </row>
    <row r="816" customFormat="false" ht="12.8" hidden="false" customHeight="false" outlineLevel="0" collapsed="false">
      <c r="A816" s="30"/>
      <c r="B816" s="30"/>
      <c r="C816" s="30"/>
      <c r="D816" s="30"/>
      <c r="E816" s="16"/>
      <c r="F816" s="16"/>
      <c r="G816" s="30"/>
      <c r="H816" s="30"/>
      <c r="I816" s="30"/>
      <c r="J816" s="30"/>
      <c r="K816" s="30"/>
      <c r="L816" s="30"/>
      <c r="M816" s="30"/>
      <c r="N816" s="30"/>
      <c r="O816" s="30"/>
      <c r="P816" s="30"/>
      <c r="Q816" s="30"/>
      <c r="R816" s="30"/>
      <c r="U816" s="30"/>
      <c r="V816" s="30"/>
      <c r="W816" s="30"/>
      <c r="X816" s="30"/>
    </row>
    <row r="817" customFormat="false" ht="12.8" hidden="false" customHeight="false" outlineLevel="0" collapsed="false">
      <c r="A817" s="30"/>
      <c r="B817" s="30"/>
      <c r="C817" s="30"/>
      <c r="D817" s="30"/>
      <c r="E817" s="16"/>
      <c r="F817" s="16"/>
      <c r="G817" s="30"/>
      <c r="H817" s="30"/>
      <c r="I817" s="30"/>
      <c r="J817" s="30"/>
      <c r="K817" s="30"/>
      <c r="L817" s="30"/>
      <c r="M817" s="30"/>
      <c r="N817" s="30"/>
      <c r="O817" s="30"/>
      <c r="P817" s="30"/>
      <c r="Q817" s="30"/>
      <c r="R817" s="30"/>
      <c r="U817" s="30"/>
      <c r="V817" s="30"/>
      <c r="W817" s="30"/>
      <c r="X817" s="30"/>
    </row>
    <row r="818" customFormat="false" ht="12.8" hidden="false" customHeight="false" outlineLevel="0" collapsed="false">
      <c r="A818" s="30"/>
      <c r="B818" s="30"/>
      <c r="C818" s="30"/>
      <c r="D818" s="30"/>
      <c r="E818" s="16"/>
      <c r="F818" s="16"/>
      <c r="G818" s="30"/>
      <c r="H818" s="30"/>
      <c r="I818" s="30"/>
      <c r="J818" s="30"/>
      <c r="K818" s="30"/>
      <c r="L818" s="30"/>
      <c r="M818" s="30"/>
      <c r="N818" s="30"/>
      <c r="O818" s="30"/>
      <c r="P818" s="30"/>
      <c r="Q818" s="30"/>
      <c r="R818" s="30"/>
      <c r="U818" s="30"/>
      <c r="V818" s="30"/>
      <c r="W818" s="30"/>
      <c r="X818" s="30"/>
    </row>
    <row r="819" customFormat="false" ht="12.8" hidden="false" customHeight="false" outlineLevel="0" collapsed="false">
      <c r="A819" s="30"/>
      <c r="B819" s="30"/>
      <c r="C819" s="30"/>
      <c r="D819" s="30"/>
      <c r="E819" s="16"/>
      <c r="F819" s="16"/>
      <c r="G819" s="30"/>
      <c r="H819" s="30"/>
      <c r="I819" s="30"/>
      <c r="J819" s="30"/>
      <c r="K819" s="30"/>
      <c r="L819" s="30"/>
      <c r="M819" s="30"/>
      <c r="N819" s="30"/>
      <c r="O819" s="30"/>
      <c r="P819" s="30"/>
      <c r="Q819" s="30"/>
      <c r="R819" s="30"/>
      <c r="U819" s="30"/>
      <c r="V819" s="30"/>
      <c r="W819" s="30"/>
      <c r="X819" s="30"/>
    </row>
    <row r="820" customFormat="false" ht="12.8" hidden="false" customHeight="false" outlineLevel="0" collapsed="false">
      <c r="A820" s="30"/>
      <c r="B820" s="30"/>
      <c r="C820" s="30"/>
      <c r="D820" s="30"/>
      <c r="E820" s="16"/>
      <c r="F820" s="16"/>
      <c r="G820" s="30"/>
      <c r="H820" s="30"/>
      <c r="I820" s="30"/>
      <c r="J820" s="30"/>
      <c r="K820" s="30"/>
      <c r="L820" s="30"/>
      <c r="M820" s="30"/>
      <c r="N820" s="30"/>
      <c r="O820" s="30"/>
      <c r="P820" s="30"/>
      <c r="Q820" s="30"/>
      <c r="R820" s="30"/>
      <c r="U820" s="30"/>
      <c r="V820" s="30"/>
      <c r="W820" s="30"/>
      <c r="X820" s="30"/>
    </row>
    <row r="821" customFormat="false" ht="12.8" hidden="false" customHeight="false" outlineLevel="0" collapsed="false">
      <c r="A821" s="30"/>
      <c r="B821" s="30"/>
      <c r="C821" s="30"/>
      <c r="D821" s="30"/>
      <c r="E821" s="16"/>
      <c r="F821" s="16"/>
      <c r="G821" s="30"/>
      <c r="H821" s="30"/>
      <c r="I821" s="30"/>
      <c r="J821" s="30"/>
      <c r="K821" s="30"/>
      <c r="L821" s="30"/>
      <c r="M821" s="30"/>
      <c r="N821" s="30"/>
      <c r="O821" s="30"/>
      <c r="P821" s="30"/>
      <c r="Q821" s="30"/>
      <c r="R821" s="30"/>
      <c r="U821" s="30"/>
      <c r="V821" s="30"/>
      <c r="W821" s="30"/>
      <c r="X821" s="30"/>
    </row>
    <row r="822" customFormat="false" ht="12.8" hidden="false" customHeight="false" outlineLevel="0" collapsed="false">
      <c r="A822" s="30"/>
      <c r="B822" s="30"/>
      <c r="C822" s="30"/>
      <c r="D822" s="30"/>
      <c r="E822" s="16"/>
      <c r="F822" s="16"/>
      <c r="G822" s="30"/>
      <c r="H822" s="30"/>
      <c r="I822" s="30"/>
      <c r="J822" s="30"/>
      <c r="K822" s="30"/>
      <c r="L822" s="30"/>
      <c r="M822" s="30"/>
      <c r="N822" s="30"/>
      <c r="O822" s="30"/>
      <c r="P822" s="30"/>
      <c r="Q822" s="30"/>
      <c r="R822" s="30"/>
      <c r="U822" s="30"/>
      <c r="V822" s="30"/>
      <c r="W822" s="30"/>
      <c r="X822" s="30"/>
    </row>
    <row r="823" customFormat="false" ht="12.8" hidden="false" customHeight="false" outlineLevel="0" collapsed="false">
      <c r="A823" s="30"/>
      <c r="B823" s="30"/>
      <c r="C823" s="30"/>
      <c r="D823" s="30"/>
      <c r="E823" s="16"/>
      <c r="F823" s="16"/>
      <c r="G823" s="30"/>
      <c r="H823" s="30"/>
      <c r="I823" s="30"/>
      <c r="J823" s="30"/>
      <c r="K823" s="30"/>
      <c r="L823" s="30"/>
      <c r="M823" s="30"/>
      <c r="N823" s="30"/>
      <c r="O823" s="30"/>
      <c r="P823" s="30"/>
      <c r="Q823" s="30"/>
      <c r="R823" s="30"/>
      <c r="U823" s="30"/>
      <c r="V823" s="30"/>
      <c r="W823" s="30"/>
      <c r="X823" s="30"/>
    </row>
    <row r="824" customFormat="false" ht="12.8" hidden="false" customHeight="false" outlineLevel="0" collapsed="false">
      <c r="A824" s="30"/>
      <c r="B824" s="30"/>
      <c r="C824" s="30"/>
      <c r="D824" s="30"/>
      <c r="E824" s="16"/>
      <c r="F824" s="16"/>
      <c r="G824" s="30"/>
      <c r="H824" s="30"/>
      <c r="I824" s="30"/>
      <c r="J824" s="30"/>
      <c r="K824" s="30"/>
      <c r="L824" s="30"/>
      <c r="M824" s="30"/>
      <c r="N824" s="30"/>
      <c r="O824" s="30"/>
      <c r="P824" s="30"/>
      <c r="Q824" s="30"/>
      <c r="R824" s="30"/>
      <c r="U824" s="30"/>
      <c r="V824" s="30"/>
      <c r="W824" s="30"/>
      <c r="X824" s="30"/>
    </row>
    <row r="825" customFormat="false" ht="12.8" hidden="false" customHeight="false" outlineLevel="0" collapsed="false">
      <c r="A825" s="30"/>
      <c r="B825" s="30"/>
      <c r="C825" s="30"/>
      <c r="D825" s="30"/>
      <c r="E825" s="16"/>
      <c r="F825" s="16"/>
      <c r="G825" s="30"/>
      <c r="H825" s="30"/>
      <c r="I825" s="30"/>
      <c r="J825" s="30"/>
      <c r="K825" s="30"/>
      <c r="L825" s="30"/>
      <c r="M825" s="30"/>
      <c r="N825" s="30"/>
      <c r="O825" s="30"/>
      <c r="P825" s="30"/>
      <c r="Q825" s="30"/>
      <c r="R825" s="30"/>
      <c r="U825" s="30"/>
      <c r="V825" s="30"/>
      <c r="W825" s="30"/>
      <c r="X825" s="30"/>
    </row>
    <row r="826" customFormat="false" ht="12.8" hidden="false" customHeight="false" outlineLevel="0" collapsed="false">
      <c r="A826" s="30"/>
      <c r="B826" s="30"/>
      <c r="C826" s="30"/>
      <c r="D826" s="30"/>
      <c r="E826" s="16"/>
      <c r="F826" s="16"/>
      <c r="G826" s="30"/>
      <c r="H826" s="30"/>
      <c r="I826" s="30"/>
      <c r="J826" s="30"/>
      <c r="K826" s="30"/>
      <c r="L826" s="30"/>
      <c r="M826" s="30"/>
      <c r="N826" s="30"/>
      <c r="O826" s="30"/>
      <c r="P826" s="30"/>
      <c r="Q826" s="30"/>
      <c r="R826" s="30"/>
      <c r="U826" s="30"/>
      <c r="V826" s="30"/>
      <c r="W826" s="30"/>
      <c r="X826" s="30"/>
    </row>
    <row r="827" customFormat="false" ht="12.8" hidden="false" customHeight="false" outlineLevel="0" collapsed="false">
      <c r="A827" s="30"/>
      <c r="B827" s="30"/>
      <c r="C827" s="30"/>
      <c r="D827" s="30"/>
      <c r="E827" s="16"/>
      <c r="F827" s="16"/>
      <c r="G827" s="30"/>
      <c r="H827" s="30"/>
      <c r="I827" s="30"/>
      <c r="J827" s="30"/>
      <c r="K827" s="30"/>
      <c r="L827" s="30"/>
      <c r="M827" s="30"/>
      <c r="N827" s="30"/>
      <c r="O827" s="30"/>
      <c r="P827" s="30"/>
      <c r="Q827" s="30"/>
      <c r="R827" s="30"/>
      <c r="U827" s="30"/>
      <c r="V827" s="30"/>
      <c r="W827" s="30"/>
      <c r="X827" s="30"/>
    </row>
    <row r="828" customFormat="false" ht="12.8" hidden="false" customHeight="false" outlineLevel="0" collapsed="false">
      <c r="A828" s="30"/>
      <c r="B828" s="30"/>
      <c r="C828" s="30"/>
      <c r="D828" s="30"/>
      <c r="E828" s="16"/>
      <c r="F828" s="16"/>
      <c r="G828" s="30"/>
      <c r="H828" s="30"/>
      <c r="I828" s="30"/>
      <c r="J828" s="30"/>
      <c r="K828" s="30"/>
      <c r="L828" s="30"/>
      <c r="M828" s="30"/>
      <c r="N828" s="30"/>
      <c r="O828" s="30"/>
      <c r="P828" s="30"/>
      <c r="Q828" s="30"/>
      <c r="R828" s="30"/>
      <c r="U828" s="30"/>
      <c r="V828" s="30"/>
      <c r="W828" s="30"/>
      <c r="X828" s="30"/>
    </row>
    <row r="829" customFormat="false" ht="12.8" hidden="false" customHeight="false" outlineLevel="0" collapsed="false">
      <c r="A829" s="30"/>
      <c r="B829" s="30"/>
      <c r="C829" s="30"/>
      <c r="D829" s="30"/>
      <c r="E829" s="16"/>
      <c r="F829" s="16"/>
      <c r="G829" s="30"/>
      <c r="H829" s="30"/>
      <c r="I829" s="30"/>
      <c r="J829" s="30"/>
      <c r="K829" s="30"/>
      <c r="L829" s="30"/>
      <c r="M829" s="30"/>
      <c r="N829" s="30"/>
      <c r="O829" s="30"/>
      <c r="P829" s="30"/>
      <c r="Q829" s="30"/>
      <c r="R829" s="30"/>
      <c r="U829" s="30"/>
      <c r="V829" s="30"/>
      <c r="W829" s="30"/>
      <c r="X829" s="30"/>
    </row>
    <row r="830" customFormat="false" ht="12.8" hidden="false" customHeight="false" outlineLevel="0" collapsed="false">
      <c r="A830" s="30"/>
      <c r="B830" s="30"/>
      <c r="C830" s="30"/>
      <c r="D830" s="30"/>
      <c r="E830" s="16"/>
      <c r="F830" s="16"/>
      <c r="G830" s="30"/>
      <c r="H830" s="30"/>
      <c r="I830" s="30"/>
      <c r="J830" s="30"/>
      <c r="K830" s="30"/>
      <c r="L830" s="30"/>
      <c r="M830" s="30"/>
      <c r="N830" s="30"/>
      <c r="O830" s="30"/>
      <c r="P830" s="30"/>
      <c r="Q830" s="30"/>
      <c r="R830" s="30"/>
      <c r="U830" s="30"/>
      <c r="V830" s="30"/>
      <c r="W830" s="30"/>
      <c r="X830" s="30"/>
    </row>
    <row r="831" customFormat="false" ht="12.8" hidden="false" customHeight="false" outlineLevel="0" collapsed="false">
      <c r="A831" s="30"/>
      <c r="B831" s="30"/>
      <c r="C831" s="30"/>
      <c r="D831" s="30"/>
      <c r="E831" s="16"/>
      <c r="F831" s="16"/>
      <c r="G831" s="30"/>
      <c r="H831" s="30"/>
      <c r="I831" s="30"/>
      <c r="J831" s="30"/>
      <c r="K831" s="30"/>
      <c r="L831" s="30"/>
      <c r="M831" s="30"/>
      <c r="N831" s="30"/>
      <c r="O831" s="30"/>
      <c r="P831" s="30"/>
      <c r="Q831" s="30"/>
      <c r="R831" s="30"/>
      <c r="U831" s="30"/>
      <c r="V831" s="30"/>
      <c r="W831" s="30"/>
      <c r="X831" s="30"/>
    </row>
    <row r="832" customFormat="false" ht="12.8" hidden="false" customHeight="false" outlineLevel="0" collapsed="false">
      <c r="A832" s="30"/>
      <c r="B832" s="30"/>
      <c r="C832" s="30"/>
      <c r="D832" s="30"/>
      <c r="E832" s="16"/>
      <c r="F832" s="16"/>
      <c r="G832" s="30"/>
      <c r="H832" s="30"/>
      <c r="I832" s="30"/>
      <c r="J832" s="30"/>
      <c r="K832" s="30"/>
      <c r="L832" s="30"/>
      <c r="M832" s="30"/>
      <c r="N832" s="30"/>
      <c r="O832" s="30"/>
      <c r="P832" s="30"/>
      <c r="Q832" s="30"/>
      <c r="R832" s="30"/>
      <c r="U832" s="30"/>
      <c r="V832" s="30"/>
      <c r="W832" s="30"/>
      <c r="X832" s="30"/>
    </row>
    <row r="833" customFormat="false" ht="12.8" hidden="false" customHeight="false" outlineLevel="0" collapsed="false">
      <c r="A833" s="30"/>
      <c r="B833" s="30"/>
      <c r="C833" s="30"/>
      <c r="D833" s="30"/>
      <c r="E833" s="16"/>
      <c r="F833" s="16"/>
      <c r="G833" s="30"/>
      <c r="H833" s="30"/>
      <c r="I833" s="30"/>
      <c r="J833" s="30"/>
      <c r="K833" s="30"/>
      <c r="L833" s="30"/>
      <c r="M833" s="30"/>
      <c r="N833" s="30"/>
      <c r="O833" s="30"/>
      <c r="P833" s="30"/>
      <c r="Q833" s="30"/>
      <c r="R833" s="30"/>
      <c r="U833" s="30"/>
      <c r="V833" s="30"/>
      <c r="W833" s="30"/>
      <c r="X833" s="30"/>
    </row>
    <row r="834" customFormat="false" ht="12.8" hidden="false" customHeight="false" outlineLevel="0" collapsed="false">
      <c r="A834" s="30"/>
      <c r="B834" s="30"/>
      <c r="C834" s="30"/>
      <c r="D834" s="30"/>
      <c r="E834" s="16"/>
      <c r="F834" s="16"/>
      <c r="G834" s="30"/>
      <c r="H834" s="30"/>
      <c r="I834" s="30"/>
      <c r="J834" s="30"/>
      <c r="K834" s="30"/>
      <c r="L834" s="30"/>
      <c r="M834" s="30"/>
      <c r="N834" s="30"/>
      <c r="O834" s="30"/>
      <c r="P834" s="30"/>
      <c r="Q834" s="30"/>
      <c r="R834" s="30"/>
      <c r="U834" s="30"/>
      <c r="V834" s="30"/>
      <c r="W834" s="30"/>
      <c r="X834" s="30"/>
    </row>
    <row r="835" customFormat="false" ht="12.8" hidden="false" customHeight="false" outlineLevel="0" collapsed="false">
      <c r="A835" s="30"/>
      <c r="B835" s="30"/>
      <c r="C835" s="30"/>
      <c r="D835" s="30"/>
      <c r="E835" s="16"/>
      <c r="F835" s="16"/>
      <c r="G835" s="30"/>
      <c r="H835" s="30"/>
      <c r="I835" s="30"/>
      <c r="J835" s="30"/>
      <c r="K835" s="30"/>
      <c r="L835" s="30"/>
      <c r="M835" s="30"/>
      <c r="N835" s="30"/>
      <c r="O835" s="30"/>
      <c r="P835" s="30"/>
      <c r="Q835" s="30"/>
      <c r="R835" s="30"/>
      <c r="U835" s="30"/>
      <c r="V835" s="30"/>
      <c r="W835" s="30"/>
      <c r="X835" s="30"/>
    </row>
    <row r="836" customFormat="false" ht="12.8" hidden="false" customHeight="false" outlineLevel="0" collapsed="false">
      <c r="A836" s="30"/>
      <c r="B836" s="30"/>
      <c r="C836" s="30"/>
      <c r="D836" s="30"/>
      <c r="E836" s="16"/>
      <c r="F836" s="16"/>
      <c r="G836" s="30"/>
      <c r="H836" s="30"/>
      <c r="I836" s="30"/>
      <c r="J836" s="30"/>
      <c r="K836" s="30"/>
      <c r="L836" s="30"/>
      <c r="M836" s="30"/>
      <c r="N836" s="30"/>
      <c r="O836" s="30"/>
      <c r="P836" s="30"/>
      <c r="Q836" s="30"/>
      <c r="R836" s="30"/>
      <c r="U836" s="30"/>
      <c r="V836" s="30"/>
      <c r="W836" s="30"/>
      <c r="X836" s="30"/>
    </row>
    <row r="837" customFormat="false" ht="12.8" hidden="false" customHeight="false" outlineLevel="0" collapsed="false">
      <c r="A837" s="30"/>
      <c r="B837" s="30"/>
      <c r="C837" s="30"/>
      <c r="D837" s="30"/>
      <c r="E837" s="16"/>
      <c r="F837" s="16"/>
      <c r="G837" s="30"/>
      <c r="H837" s="30"/>
      <c r="I837" s="30"/>
      <c r="J837" s="30"/>
      <c r="K837" s="30"/>
      <c r="L837" s="30"/>
      <c r="M837" s="30"/>
      <c r="N837" s="30"/>
      <c r="O837" s="30"/>
      <c r="P837" s="30"/>
      <c r="Q837" s="30"/>
      <c r="R837" s="30"/>
      <c r="U837" s="30"/>
      <c r="V837" s="30"/>
      <c r="W837" s="30"/>
      <c r="X837" s="30"/>
    </row>
    <row r="838" customFormat="false" ht="12.8" hidden="false" customHeight="false" outlineLevel="0" collapsed="false">
      <c r="A838" s="30"/>
      <c r="B838" s="30"/>
      <c r="C838" s="30"/>
      <c r="D838" s="30"/>
      <c r="E838" s="16"/>
      <c r="F838" s="16"/>
      <c r="G838" s="30"/>
      <c r="H838" s="30"/>
      <c r="I838" s="30"/>
      <c r="J838" s="30"/>
      <c r="K838" s="30"/>
      <c r="L838" s="30"/>
      <c r="M838" s="30"/>
      <c r="N838" s="30"/>
      <c r="O838" s="30"/>
      <c r="P838" s="30"/>
      <c r="Q838" s="30"/>
      <c r="R838" s="30"/>
      <c r="U838" s="30"/>
      <c r="V838" s="30"/>
      <c r="W838" s="30"/>
      <c r="X838" s="30"/>
    </row>
    <row r="839" customFormat="false" ht="12.8" hidden="false" customHeight="false" outlineLevel="0" collapsed="false">
      <c r="A839" s="30"/>
      <c r="B839" s="30"/>
      <c r="C839" s="30"/>
      <c r="D839" s="30"/>
      <c r="E839" s="16"/>
      <c r="F839" s="16"/>
      <c r="G839" s="30"/>
      <c r="H839" s="30"/>
      <c r="I839" s="30"/>
      <c r="J839" s="30"/>
      <c r="K839" s="30"/>
      <c r="L839" s="30"/>
      <c r="M839" s="30"/>
      <c r="N839" s="30"/>
      <c r="O839" s="30"/>
      <c r="P839" s="30"/>
      <c r="Q839" s="30"/>
      <c r="R839" s="30"/>
      <c r="U839" s="30"/>
      <c r="V839" s="30"/>
      <c r="W839" s="30"/>
      <c r="X839" s="30"/>
    </row>
    <row r="840" customFormat="false" ht="12.8" hidden="false" customHeight="false" outlineLevel="0" collapsed="false">
      <c r="A840" s="30"/>
      <c r="B840" s="30"/>
      <c r="C840" s="30"/>
      <c r="D840" s="30"/>
      <c r="E840" s="16"/>
      <c r="F840" s="16"/>
      <c r="G840" s="30"/>
      <c r="H840" s="30"/>
      <c r="I840" s="30"/>
      <c r="J840" s="30"/>
      <c r="K840" s="30"/>
      <c r="L840" s="30"/>
      <c r="M840" s="30"/>
      <c r="N840" s="30"/>
      <c r="O840" s="30"/>
      <c r="P840" s="30"/>
      <c r="Q840" s="30"/>
      <c r="R840" s="30"/>
      <c r="U840" s="30"/>
      <c r="V840" s="30"/>
      <c r="W840" s="30"/>
      <c r="X840" s="30"/>
    </row>
    <row r="841" customFormat="false" ht="12.8" hidden="false" customHeight="false" outlineLevel="0" collapsed="false">
      <c r="A841" s="30"/>
      <c r="B841" s="30"/>
      <c r="C841" s="30"/>
      <c r="D841" s="30"/>
      <c r="E841" s="16"/>
      <c r="F841" s="16"/>
      <c r="G841" s="30"/>
      <c r="H841" s="30"/>
      <c r="I841" s="30"/>
      <c r="J841" s="30"/>
      <c r="K841" s="30"/>
      <c r="L841" s="30"/>
      <c r="M841" s="30"/>
      <c r="N841" s="30"/>
      <c r="O841" s="30"/>
      <c r="P841" s="30"/>
      <c r="Q841" s="30"/>
      <c r="R841" s="30"/>
      <c r="U841" s="30"/>
      <c r="V841" s="30"/>
      <c r="W841" s="30"/>
      <c r="X841" s="30"/>
    </row>
    <row r="842" customFormat="false" ht="12.8" hidden="false" customHeight="false" outlineLevel="0" collapsed="false">
      <c r="A842" s="30"/>
      <c r="B842" s="30"/>
      <c r="C842" s="30"/>
      <c r="D842" s="30"/>
      <c r="E842" s="16"/>
      <c r="F842" s="16"/>
      <c r="G842" s="30"/>
      <c r="H842" s="30"/>
      <c r="I842" s="30"/>
      <c r="J842" s="30"/>
      <c r="K842" s="30"/>
      <c r="L842" s="30"/>
      <c r="M842" s="30"/>
      <c r="N842" s="30"/>
      <c r="O842" s="30"/>
      <c r="P842" s="30"/>
      <c r="Q842" s="30"/>
      <c r="R842" s="30"/>
      <c r="U842" s="30"/>
      <c r="V842" s="30"/>
      <c r="W842" s="30"/>
      <c r="X842" s="30"/>
    </row>
    <row r="843" customFormat="false" ht="12.8" hidden="false" customHeight="false" outlineLevel="0" collapsed="false">
      <c r="A843" s="30"/>
      <c r="B843" s="30"/>
      <c r="C843" s="30"/>
      <c r="D843" s="30"/>
      <c r="E843" s="16"/>
      <c r="F843" s="16"/>
      <c r="G843" s="30"/>
      <c r="H843" s="30"/>
      <c r="I843" s="30"/>
      <c r="J843" s="30"/>
      <c r="K843" s="30"/>
      <c r="L843" s="30"/>
      <c r="M843" s="30"/>
      <c r="N843" s="30"/>
      <c r="O843" s="30"/>
      <c r="P843" s="30"/>
      <c r="Q843" s="30"/>
      <c r="R843" s="30"/>
      <c r="U843" s="30"/>
      <c r="V843" s="30"/>
      <c r="W843" s="30"/>
      <c r="X843" s="30"/>
    </row>
    <row r="844" customFormat="false" ht="12.8" hidden="false" customHeight="false" outlineLevel="0" collapsed="false">
      <c r="A844" s="30"/>
      <c r="B844" s="30"/>
      <c r="C844" s="30"/>
      <c r="D844" s="30"/>
      <c r="E844" s="16"/>
      <c r="F844" s="16"/>
      <c r="G844" s="30"/>
      <c r="H844" s="30"/>
      <c r="I844" s="30"/>
      <c r="J844" s="30"/>
      <c r="K844" s="30"/>
      <c r="L844" s="30"/>
      <c r="M844" s="30"/>
      <c r="N844" s="30"/>
      <c r="O844" s="30"/>
      <c r="P844" s="30"/>
      <c r="Q844" s="30"/>
      <c r="R844" s="30"/>
      <c r="U844" s="30"/>
      <c r="V844" s="30"/>
      <c r="W844" s="30"/>
      <c r="X844" s="30"/>
    </row>
    <row r="845" customFormat="false" ht="12.8" hidden="false" customHeight="false" outlineLevel="0" collapsed="false">
      <c r="A845" s="30"/>
      <c r="B845" s="30"/>
      <c r="C845" s="30"/>
      <c r="D845" s="30"/>
      <c r="E845" s="16"/>
      <c r="F845" s="16"/>
      <c r="G845" s="30"/>
      <c r="H845" s="30"/>
      <c r="I845" s="30"/>
      <c r="J845" s="30"/>
      <c r="K845" s="30"/>
      <c r="L845" s="30"/>
      <c r="M845" s="30"/>
      <c r="N845" s="30"/>
      <c r="O845" s="30"/>
      <c r="P845" s="30"/>
      <c r="Q845" s="30"/>
      <c r="R845" s="30"/>
      <c r="U845" s="30"/>
      <c r="V845" s="30"/>
      <c r="W845" s="30"/>
      <c r="X845" s="30"/>
    </row>
    <row r="846" customFormat="false" ht="12.8" hidden="false" customHeight="false" outlineLevel="0" collapsed="false">
      <c r="A846" s="30"/>
      <c r="B846" s="30"/>
      <c r="C846" s="30"/>
      <c r="D846" s="30"/>
      <c r="E846" s="16"/>
      <c r="F846" s="16"/>
      <c r="G846" s="30"/>
      <c r="H846" s="30"/>
      <c r="I846" s="30"/>
      <c r="J846" s="30"/>
      <c r="K846" s="30"/>
      <c r="L846" s="30"/>
      <c r="M846" s="30"/>
      <c r="N846" s="30"/>
      <c r="O846" s="30"/>
      <c r="P846" s="30"/>
      <c r="Q846" s="30"/>
      <c r="R846" s="30"/>
      <c r="U846" s="30"/>
      <c r="V846" s="30"/>
      <c r="W846" s="30"/>
      <c r="X846" s="30"/>
    </row>
    <row r="847" customFormat="false" ht="12.8" hidden="false" customHeight="false" outlineLevel="0" collapsed="false">
      <c r="A847" s="30"/>
      <c r="B847" s="30"/>
      <c r="C847" s="30"/>
      <c r="D847" s="30"/>
      <c r="E847" s="16"/>
      <c r="F847" s="16"/>
      <c r="G847" s="30"/>
      <c r="H847" s="30"/>
      <c r="I847" s="30"/>
      <c r="J847" s="30"/>
      <c r="K847" s="30"/>
      <c r="L847" s="30"/>
      <c r="M847" s="30"/>
      <c r="N847" s="30"/>
      <c r="O847" s="30"/>
      <c r="P847" s="30"/>
      <c r="Q847" s="30"/>
      <c r="R847" s="30"/>
      <c r="U847" s="30"/>
      <c r="V847" s="30"/>
      <c r="W847" s="30"/>
      <c r="X847" s="30"/>
    </row>
    <row r="848" customFormat="false" ht="12.8" hidden="false" customHeight="false" outlineLevel="0" collapsed="false">
      <c r="A848" s="30"/>
      <c r="B848" s="30"/>
      <c r="C848" s="30"/>
      <c r="D848" s="30"/>
      <c r="E848" s="16"/>
      <c r="F848" s="16"/>
      <c r="G848" s="30"/>
      <c r="H848" s="30"/>
      <c r="I848" s="30"/>
      <c r="J848" s="30"/>
      <c r="K848" s="30"/>
      <c r="L848" s="30"/>
      <c r="M848" s="30"/>
      <c r="N848" s="30"/>
      <c r="O848" s="30"/>
      <c r="P848" s="30"/>
      <c r="Q848" s="30"/>
      <c r="R848" s="30"/>
      <c r="U848" s="30"/>
      <c r="V848" s="30"/>
      <c r="W848" s="30"/>
      <c r="X848" s="30"/>
    </row>
    <row r="849" customFormat="false" ht="12.8" hidden="false" customHeight="false" outlineLevel="0" collapsed="false">
      <c r="A849" s="30"/>
      <c r="B849" s="30"/>
      <c r="C849" s="30"/>
      <c r="D849" s="30"/>
      <c r="E849" s="16"/>
      <c r="F849" s="16"/>
      <c r="G849" s="30"/>
      <c r="H849" s="30"/>
      <c r="I849" s="30"/>
      <c r="J849" s="30"/>
      <c r="K849" s="30"/>
      <c r="L849" s="30"/>
      <c r="M849" s="30"/>
      <c r="N849" s="30"/>
      <c r="O849" s="30"/>
      <c r="P849" s="30"/>
      <c r="Q849" s="30"/>
      <c r="R849" s="30"/>
      <c r="U849" s="30"/>
      <c r="V849" s="30"/>
      <c r="W849" s="30"/>
      <c r="X849" s="30"/>
    </row>
    <row r="850" customFormat="false" ht="12.8" hidden="false" customHeight="false" outlineLevel="0" collapsed="false">
      <c r="A850" s="30"/>
      <c r="B850" s="30"/>
      <c r="C850" s="30"/>
      <c r="D850" s="30"/>
      <c r="E850" s="16"/>
      <c r="F850" s="16"/>
      <c r="G850" s="30"/>
      <c r="H850" s="30"/>
      <c r="I850" s="30"/>
      <c r="J850" s="30"/>
      <c r="K850" s="30"/>
      <c r="L850" s="30"/>
      <c r="M850" s="30"/>
      <c r="N850" s="30"/>
      <c r="O850" s="30"/>
      <c r="P850" s="30"/>
      <c r="Q850" s="30"/>
      <c r="R850" s="30"/>
      <c r="U850" s="30"/>
      <c r="V850" s="30"/>
      <c r="W850" s="30"/>
      <c r="X850" s="30"/>
    </row>
    <row r="851" customFormat="false" ht="12.8" hidden="false" customHeight="false" outlineLevel="0" collapsed="false">
      <c r="A851" s="30"/>
      <c r="B851" s="30"/>
      <c r="C851" s="30"/>
      <c r="D851" s="30"/>
      <c r="E851" s="16"/>
      <c r="F851" s="16"/>
      <c r="G851" s="30"/>
      <c r="H851" s="30"/>
      <c r="I851" s="30"/>
      <c r="J851" s="30"/>
      <c r="K851" s="30"/>
      <c r="L851" s="30"/>
      <c r="M851" s="30"/>
      <c r="N851" s="30"/>
      <c r="O851" s="30"/>
      <c r="P851" s="30"/>
      <c r="Q851" s="30"/>
      <c r="R851" s="30"/>
      <c r="U851" s="30"/>
      <c r="V851" s="30"/>
      <c r="W851" s="30"/>
      <c r="X851" s="30"/>
    </row>
    <row r="852" customFormat="false" ht="12.8" hidden="false" customHeight="false" outlineLevel="0" collapsed="false">
      <c r="A852" s="30"/>
      <c r="B852" s="30"/>
      <c r="C852" s="30"/>
      <c r="D852" s="30"/>
      <c r="E852" s="16"/>
      <c r="F852" s="16"/>
      <c r="G852" s="30"/>
      <c r="H852" s="30"/>
      <c r="I852" s="30"/>
      <c r="J852" s="30"/>
      <c r="K852" s="30"/>
      <c r="L852" s="30"/>
      <c r="M852" s="30"/>
      <c r="N852" s="30"/>
      <c r="O852" s="30"/>
      <c r="P852" s="30"/>
      <c r="Q852" s="30"/>
      <c r="R852" s="30"/>
      <c r="U852" s="30"/>
      <c r="V852" s="30"/>
      <c r="W852" s="30"/>
      <c r="X852" s="30"/>
    </row>
    <row r="853" customFormat="false" ht="12.8" hidden="false" customHeight="false" outlineLevel="0" collapsed="false">
      <c r="A853" s="30"/>
      <c r="B853" s="30"/>
      <c r="C853" s="30"/>
      <c r="D853" s="30"/>
      <c r="E853" s="16"/>
      <c r="F853" s="16"/>
      <c r="G853" s="30"/>
      <c r="H853" s="30"/>
      <c r="I853" s="30"/>
      <c r="J853" s="30"/>
      <c r="K853" s="30"/>
      <c r="L853" s="30"/>
      <c r="M853" s="30"/>
      <c r="N853" s="30"/>
      <c r="O853" s="30"/>
      <c r="P853" s="30"/>
      <c r="Q853" s="30"/>
      <c r="R853" s="30"/>
      <c r="U853" s="30"/>
      <c r="V853" s="30"/>
      <c r="W853" s="30"/>
      <c r="X853" s="30"/>
    </row>
    <row r="854" customFormat="false" ht="12.8" hidden="false" customHeight="false" outlineLevel="0" collapsed="false">
      <c r="A854" s="30"/>
      <c r="B854" s="30"/>
      <c r="C854" s="30"/>
      <c r="D854" s="30"/>
      <c r="E854" s="16"/>
      <c r="F854" s="16"/>
      <c r="G854" s="30"/>
      <c r="H854" s="30"/>
      <c r="I854" s="30"/>
      <c r="J854" s="30"/>
      <c r="K854" s="30"/>
      <c r="L854" s="30"/>
      <c r="M854" s="30"/>
      <c r="N854" s="30"/>
      <c r="O854" s="30"/>
      <c r="P854" s="30"/>
      <c r="Q854" s="30"/>
      <c r="R854" s="30"/>
      <c r="U854" s="30"/>
      <c r="V854" s="30"/>
      <c r="W854" s="30"/>
      <c r="X854" s="30"/>
    </row>
    <row r="855" customFormat="false" ht="12.8" hidden="false" customHeight="false" outlineLevel="0" collapsed="false">
      <c r="A855" s="30"/>
      <c r="B855" s="30"/>
      <c r="C855" s="30"/>
      <c r="D855" s="30"/>
      <c r="E855" s="16"/>
      <c r="F855" s="16"/>
      <c r="G855" s="30"/>
      <c r="H855" s="30"/>
      <c r="I855" s="30"/>
      <c r="J855" s="30"/>
      <c r="K855" s="30"/>
      <c r="L855" s="30"/>
      <c r="M855" s="30"/>
      <c r="N855" s="30"/>
      <c r="O855" s="30"/>
      <c r="P855" s="30"/>
      <c r="Q855" s="30"/>
      <c r="R855" s="30"/>
      <c r="U855" s="30"/>
      <c r="V855" s="30"/>
      <c r="W855" s="30"/>
      <c r="X855" s="30"/>
    </row>
    <row r="856" customFormat="false" ht="12.8" hidden="false" customHeight="false" outlineLevel="0" collapsed="false">
      <c r="A856" s="30"/>
      <c r="B856" s="30"/>
      <c r="C856" s="30"/>
      <c r="D856" s="30"/>
      <c r="E856" s="16"/>
      <c r="F856" s="16"/>
      <c r="G856" s="30"/>
      <c r="H856" s="30"/>
      <c r="I856" s="30"/>
      <c r="J856" s="30"/>
      <c r="K856" s="30"/>
      <c r="L856" s="30"/>
      <c r="M856" s="30"/>
      <c r="N856" s="30"/>
      <c r="O856" s="30"/>
      <c r="P856" s="30"/>
      <c r="Q856" s="30"/>
      <c r="R856" s="30"/>
      <c r="U856" s="30"/>
      <c r="V856" s="30"/>
      <c r="W856" s="30"/>
      <c r="X856" s="30"/>
    </row>
    <row r="857" customFormat="false" ht="12.8" hidden="false" customHeight="false" outlineLevel="0" collapsed="false">
      <c r="A857" s="30"/>
      <c r="B857" s="30"/>
      <c r="C857" s="30"/>
      <c r="D857" s="30"/>
      <c r="E857" s="16"/>
      <c r="F857" s="16"/>
      <c r="G857" s="30"/>
      <c r="H857" s="30"/>
      <c r="I857" s="30"/>
      <c r="J857" s="30"/>
      <c r="K857" s="30"/>
      <c r="L857" s="30"/>
      <c r="M857" s="30"/>
      <c r="N857" s="30"/>
      <c r="O857" s="30"/>
      <c r="P857" s="30"/>
      <c r="Q857" s="30"/>
      <c r="R857" s="30"/>
      <c r="U857" s="30"/>
      <c r="V857" s="30"/>
      <c r="W857" s="30"/>
      <c r="X857" s="30"/>
    </row>
    <row r="858" customFormat="false" ht="12.8" hidden="false" customHeight="false" outlineLevel="0" collapsed="false">
      <c r="A858" s="30"/>
      <c r="B858" s="30"/>
      <c r="C858" s="30"/>
      <c r="D858" s="30"/>
      <c r="E858" s="16"/>
      <c r="F858" s="16"/>
      <c r="G858" s="30"/>
      <c r="H858" s="30"/>
      <c r="I858" s="30"/>
      <c r="J858" s="30"/>
      <c r="K858" s="30"/>
      <c r="L858" s="30"/>
      <c r="M858" s="30"/>
      <c r="N858" s="30"/>
      <c r="O858" s="30"/>
      <c r="P858" s="30"/>
      <c r="Q858" s="30"/>
      <c r="R858" s="30"/>
      <c r="U858" s="30"/>
      <c r="V858" s="30"/>
      <c r="W858" s="30"/>
      <c r="X858" s="30"/>
    </row>
    <row r="859" customFormat="false" ht="12.8" hidden="false" customHeight="false" outlineLevel="0" collapsed="false">
      <c r="A859" s="30"/>
      <c r="B859" s="30"/>
      <c r="C859" s="30"/>
      <c r="D859" s="30"/>
      <c r="E859" s="16"/>
      <c r="F859" s="16"/>
      <c r="G859" s="30"/>
      <c r="H859" s="30"/>
      <c r="I859" s="30"/>
      <c r="J859" s="30"/>
      <c r="K859" s="30"/>
      <c r="L859" s="30"/>
      <c r="M859" s="30"/>
      <c r="N859" s="30"/>
      <c r="O859" s="30"/>
      <c r="P859" s="30"/>
      <c r="Q859" s="30"/>
      <c r="R859" s="30"/>
      <c r="U859" s="30"/>
      <c r="V859" s="30"/>
      <c r="W859" s="30"/>
      <c r="X859" s="30"/>
    </row>
    <row r="860" customFormat="false" ht="12.8" hidden="false" customHeight="false" outlineLevel="0" collapsed="false">
      <c r="A860" s="30"/>
      <c r="B860" s="30"/>
      <c r="C860" s="30"/>
      <c r="D860" s="30"/>
      <c r="E860" s="16"/>
      <c r="F860" s="16"/>
      <c r="G860" s="30"/>
      <c r="H860" s="30"/>
      <c r="I860" s="30"/>
      <c r="J860" s="30"/>
      <c r="K860" s="30"/>
      <c r="L860" s="30"/>
      <c r="M860" s="30"/>
      <c r="N860" s="30"/>
      <c r="O860" s="30"/>
      <c r="P860" s="30"/>
      <c r="Q860" s="30"/>
      <c r="R860" s="30"/>
      <c r="U860" s="30"/>
      <c r="V860" s="30"/>
      <c r="W860" s="30"/>
      <c r="X860" s="30"/>
    </row>
    <row r="861" customFormat="false" ht="12.8" hidden="false" customHeight="false" outlineLevel="0" collapsed="false">
      <c r="A861" s="30"/>
      <c r="B861" s="30"/>
      <c r="C861" s="30"/>
      <c r="D861" s="30"/>
      <c r="E861" s="16"/>
      <c r="F861" s="16"/>
      <c r="G861" s="30"/>
      <c r="H861" s="30"/>
      <c r="I861" s="30"/>
      <c r="J861" s="30"/>
      <c r="K861" s="30"/>
      <c r="L861" s="30"/>
      <c r="M861" s="30"/>
      <c r="N861" s="30"/>
      <c r="O861" s="30"/>
      <c r="P861" s="30"/>
      <c r="Q861" s="30"/>
      <c r="R861" s="30"/>
      <c r="U861" s="30"/>
      <c r="V861" s="30"/>
      <c r="W861" s="30"/>
      <c r="X861" s="30"/>
    </row>
    <row r="862" customFormat="false" ht="12.8" hidden="false" customHeight="false" outlineLevel="0" collapsed="false">
      <c r="A862" s="30"/>
      <c r="B862" s="30"/>
      <c r="C862" s="30"/>
      <c r="D862" s="30"/>
      <c r="E862" s="16"/>
      <c r="F862" s="16"/>
      <c r="G862" s="30"/>
      <c r="H862" s="30"/>
      <c r="I862" s="30"/>
      <c r="J862" s="30"/>
      <c r="K862" s="30"/>
      <c r="L862" s="30"/>
      <c r="M862" s="30"/>
      <c r="N862" s="30"/>
      <c r="O862" s="30"/>
      <c r="P862" s="30"/>
      <c r="Q862" s="30"/>
      <c r="R862" s="30"/>
      <c r="U862" s="30"/>
      <c r="V862" s="30"/>
      <c r="W862" s="30"/>
      <c r="X862" s="30"/>
    </row>
    <row r="863" customFormat="false" ht="12.8" hidden="false" customHeight="false" outlineLevel="0" collapsed="false">
      <c r="A863" s="30"/>
      <c r="B863" s="30"/>
      <c r="C863" s="30"/>
      <c r="D863" s="30"/>
      <c r="E863" s="16"/>
      <c r="F863" s="16"/>
      <c r="G863" s="30"/>
      <c r="H863" s="30"/>
      <c r="I863" s="30"/>
      <c r="J863" s="30"/>
      <c r="K863" s="30"/>
      <c r="L863" s="30"/>
      <c r="M863" s="30"/>
      <c r="N863" s="30"/>
      <c r="O863" s="30"/>
      <c r="P863" s="30"/>
      <c r="Q863" s="30"/>
      <c r="R863" s="30"/>
      <c r="U863" s="30"/>
      <c r="V863" s="30"/>
      <c r="W863" s="30"/>
      <c r="X863" s="30"/>
    </row>
    <row r="864" customFormat="false" ht="12.8" hidden="false" customHeight="false" outlineLevel="0" collapsed="false">
      <c r="A864" s="30"/>
      <c r="B864" s="30"/>
      <c r="C864" s="30"/>
      <c r="D864" s="30"/>
      <c r="E864" s="16"/>
      <c r="F864" s="16"/>
      <c r="G864" s="30"/>
      <c r="H864" s="30"/>
      <c r="I864" s="30"/>
      <c r="J864" s="30"/>
      <c r="K864" s="30"/>
      <c r="L864" s="30"/>
      <c r="M864" s="30"/>
      <c r="N864" s="30"/>
      <c r="O864" s="30"/>
      <c r="P864" s="30"/>
      <c r="Q864" s="30"/>
      <c r="R864" s="30"/>
      <c r="U864" s="30"/>
      <c r="V864" s="30"/>
      <c r="W864" s="30"/>
      <c r="X864" s="30"/>
    </row>
    <row r="865" customFormat="false" ht="12.8" hidden="false" customHeight="false" outlineLevel="0" collapsed="false">
      <c r="A865" s="30"/>
      <c r="B865" s="30"/>
      <c r="C865" s="30"/>
      <c r="D865" s="30"/>
      <c r="E865" s="16"/>
      <c r="F865" s="16"/>
      <c r="G865" s="30"/>
      <c r="H865" s="30"/>
      <c r="I865" s="30"/>
      <c r="J865" s="30"/>
      <c r="K865" s="30"/>
      <c r="L865" s="30"/>
      <c r="M865" s="30"/>
      <c r="N865" s="30"/>
      <c r="O865" s="30"/>
      <c r="P865" s="30"/>
      <c r="Q865" s="30"/>
      <c r="R865" s="30"/>
      <c r="U865" s="30"/>
      <c r="V865" s="30"/>
      <c r="W865" s="30"/>
      <c r="X865" s="30"/>
    </row>
    <row r="866" customFormat="false" ht="12.8" hidden="false" customHeight="false" outlineLevel="0" collapsed="false">
      <c r="A866" s="30"/>
      <c r="B866" s="30"/>
      <c r="C866" s="30"/>
      <c r="D866" s="30"/>
      <c r="E866" s="16"/>
      <c r="F866" s="16"/>
      <c r="G866" s="30"/>
      <c r="H866" s="30"/>
      <c r="I866" s="30"/>
      <c r="J866" s="30"/>
      <c r="K866" s="30"/>
      <c r="L866" s="30"/>
      <c r="M866" s="30"/>
      <c r="N866" s="30"/>
      <c r="O866" s="30"/>
      <c r="P866" s="30"/>
      <c r="Q866" s="30"/>
      <c r="R866" s="30"/>
      <c r="U866" s="30"/>
      <c r="V866" s="30"/>
      <c r="W866" s="30"/>
      <c r="X866" s="30"/>
    </row>
    <row r="867" customFormat="false" ht="12.8" hidden="false" customHeight="false" outlineLevel="0" collapsed="false">
      <c r="A867" s="30"/>
      <c r="B867" s="30"/>
      <c r="C867" s="30"/>
      <c r="D867" s="30"/>
      <c r="E867" s="16"/>
      <c r="F867" s="16"/>
      <c r="G867" s="30"/>
      <c r="H867" s="30"/>
      <c r="I867" s="30"/>
      <c r="J867" s="30"/>
      <c r="K867" s="30"/>
      <c r="L867" s="30"/>
      <c r="M867" s="30"/>
      <c r="N867" s="30"/>
      <c r="O867" s="30"/>
      <c r="P867" s="30"/>
      <c r="Q867" s="30"/>
      <c r="R867" s="30"/>
      <c r="U867" s="30"/>
      <c r="V867" s="30"/>
      <c r="W867" s="30"/>
      <c r="X867" s="30"/>
    </row>
    <row r="868" customFormat="false" ht="12.8" hidden="false" customHeight="false" outlineLevel="0" collapsed="false">
      <c r="A868" s="30"/>
      <c r="B868" s="30"/>
      <c r="C868" s="30"/>
      <c r="D868" s="30"/>
      <c r="E868" s="16"/>
      <c r="F868" s="16"/>
      <c r="G868" s="30"/>
      <c r="H868" s="30"/>
      <c r="I868" s="30"/>
      <c r="J868" s="30"/>
      <c r="K868" s="30"/>
      <c r="L868" s="30"/>
      <c r="M868" s="30"/>
      <c r="N868" s="30"/>
      <c r="O868" s="30"/>
      <c r="P868" s="30"/>
      <c r="Q868" s="30"/>
      <c r="R868" s="30"/>
      <c r="U868" s="30"/>
      <c r="V868" s="30"/>
      <c r="W868" s="30"/>
      <c r="X868" s="30"/>
    </row>
    <row r="869" customFormat="false" ht="12.8" hidden="false" customHeight="false" outlineLevel="0" collapsed="false">
      <c r="A869" s="30"/>
      <c r="B869" s="30"/>
      <c r="C869" s="30"/>
      <c r="D869" s="30"/>
      <c r="E869" s="16"/>
      <c r="F869" s="16"/>
      <c r="G869" s="30"/>
      <c r="H869" s="30"/>
      <c r="I869" s="30"/>
      <c r="J869" s="30"/>
      <c r="K869" s="30"/>
      <c r="L869" s="30"/>
      <c r="M869" s="30"/>
      <c r="N869" s="30"/>
      <c r="O869" s="30"/>
      <c r="P869" s="30"/>
      <c r="Q869" s="30"/>
      <c r="R869" s="30"/>
      <c r="U869" s="30"/>
      <c r="V869" s="30"/>
      <c r="W869" s="30"/>
      <c r="X869" s="30"/>
    </row>
    <row r="870" customFormat="false" ht="12.8" hidden="false" customHeight="false" outlineLevel="0" collapsed="false">
      <c r="A870" s="30"/>
      <c r="B870" s="30"/>
      <c r="C870" s="30"/>
      <c r="D870" s="30"/>
      <c r="E870" s="16"/>
      <c r="F870" s="16"/>
      <c r="G870" s="30"/>
      <c r="H870" s="30"/>
      <c r="I870" s="30"/>
      <c r="J870" s="30"/>
      <c r="K870" s="30"/>
      <c r="L870" s="30"/>
      <c r="M870" s="30"/>
      <c r="N870" s="30"/>
      <c r="O870" s="30"/>
      <c r="P870" s="30"/>
      <c r="Q870" s="30"/>
      <c r="R870" s="30"/>
      <c r="U870" s="30"/>
      <c r="V870" s="30"/>
      <c r="W870" s="30"/>
      <c r="X870" s="30"/>
    </row>
    <row r="871" customFormat="false" ht="12.8" hidden="false" customHeight="false" outlineLevel="0" collapsed="false">
      <c r="A871" s="30"/>
      <c r="B871" s="30"/>
      <c r="C871" s="30"/>
      <c r="D871" s="30"/>
      <c r="E871" s="16"/>
      <c r="F871" s="16"/>
      <c r="G871" s="30"/>
      <c r="H871" s="30"/>
      <c r="I871" s="30"/>
      <c r="J871" s="30"/>
      <c r="K871" s="30"/>
      <c r="L871" s="30"/>
      <c r="M871" s="30"/>
      <c r="N871" s="30"/>
      <c r="O871" s="30"/>
      <c r="P871" s="30"/>
      <c r="Q871" s="30"/>
      <c r="R871" s="30"/>
      <c r="U871" s="30"/>
      <c r="V871" s="30"/>
      <c r="W871" s="30"/>
      <c r="X871" s="30"/>
    </row>
    <row r="872" customFormat="false" ht="12.8" hidden="false" customHeight="false" outlineLevel="0" collapsed="false">
      <c r="A872" s="30"/>
      <c r="B872" s="30"/>
      <c r="C872" s="30"/>
      <c r="D872" s="30"/>
      <c r="E872" s="16"/>
      <c r="F872" s="16"/>
      <c r="G872" s="30"/>
      <c r="H872" s="30"/>
      <c r="I872" s="30"/>
      <c r="J872" s="30"/>
      <c r="K872" s="30"/>
      <c r="L872" s="30"/>
      <c r="M872" s="30"/>
      <c r="N872" s="30"/>
      <c r="O872" s="30"/>
      <c r="P872" s="30"/>
      <c r="Q872" s="30"/>
      <c r="R872" s="30"/>
      <c r="U872" s="30"/>
      <c r="V872" s="30"/>
      <c r="W872" s="30"/>
      <c r="X872" s="30"/>
    </row>
    <row r="873" customFormat="false" ht="12.8" hidden="false" customHeight="false" outlineLevel="0" collapsed="false">
      <c r="A873" s="30"/>
      <c r="B873" s="30"/>
      <c r="C873" s="30"/>
      <c r="D873" s="30"/>
      <c r="E873" s="16"/>
      <c r="F873" s="16"/>
      <c r="G873" s="30"/>
      <c r="H873" s="30"/>
      <c r="I873" s="30"/>
      <c r="J873" s="30"/>
      <c r="K873" s="30"/>
      <c r="L873" s="30"/>
      <c r="M873" s="30"/>
      <c r="N873" s="30"/>
      <c r="O873" s="30"/>
      <c r="P873" s="30"/>
      <c r="Q873" s="30"/>
      <c r="R873" s="30"/>
      <c r="U873" s="30"/>
      <c r="V873" s="30"/>
      <c r="W873" s="30"/>
      <c r="X873" s="30"/>
    </row>
    <row r="874" customFormat="false" ht="12.8" hidden="false" customHeight="false" outlineLevel="0" collapsed="false">
      <c r="A874" s="30"/>
      <c r="B874" s="30"/>
      <c r="C874" s="30"/>
      <c r="D874" s="30"/>
      <c r="E874" s="16"/>
      <c r="F874" s="16"/>
      <c r="G874" s="30"/>
      <c r="H874" s="30"/>
      <c r="I874" s="30"/>
      <c r="J874" s="30"/>
      <c r="K874" s="30"/>
      <c r="L874" s="30"/>
      <c r="M874" s="30"/>
      <c r="N874" s="30"/>
      <c r="O874" s="30"/>
      <c r="P874" s="30"/>
      <c r="Q874" s="30"/>
      <c r="R874" s="30"/>
      <c r="U874" s="30"/>
      <c r="V874" s="30"/>
      <c r="W874" s="30"/>
      <c r="X874" s="30"/>
    </row>
    <row r="875" customFormat="false" ht="12.8" hidden="false" customHeight="false" outlineLevel="0" collapsed="false">
      <c r="A875" s="30"/>
      <c r="B875" s="30"/>
      <c r="C875" s="30"/>
      <c r="D875" s="30"/>
      <c r="E875" s="16"/>
      <c r="F875" s="16"/>
      <c r="G875" s="30"/>
      <c r="H875" s="30"/>
      <c r="I875" s="30"/>
      <c r="J875" s="30"/>
      <c r="K875" s="30"/>
      <c r="L875" s="30"/>
      <c r="M875" s="30"/>
      <c r="N875" s="30"/>
      <c r="O875" s="30"/>
      <c r="P875" s="30"/>
      <c r="Q875" s="30"/>
      <c r="R875" s="30"/>
      <c r="U875" s="30"/>
      <c r="V875" s="30"/>
      <c r="W875" s="30"/>
      <c r="X875" s="30"/>
    </row>
    <row r="876" customFormat="false" ht="12.8" hidden="false" customHeight="false" outlineLevel="0" collapsed="false">
      <c r="A876" s="30"/>
      <c r="B876" s="30"/>
      <c r="C876" s="30"/>
      <c r="D876" s="30"/>
      <c r="E876" s="16"/>
      <c r="F876" s="16"/>
      <c r="G876" s="30"/>
      <c r="H876" s="30"/>
      <c r="I876" s="30"/>
      <c r="J876" s="30"/>
      <c r="K876" s="30"/>
      <c r="L876" s="30"/>
      <c r="M876" s="30"/>
      <c r="N876" s="30"/>
      <c r="O876" s="30"/>
      <c r="P876" s="30"/>
      <c r="Q876" s="30"/>
      <c r="R876" s="30"/>
      <c r="U876" s="30"/>
      <c r="V876" s="30"/>
      <c r="W876" s="30"/>
      <c r="X876" s="30"/>
    </row>
    <row r="877" customFormat="false" ht="12.8" hidden="false" customHeight="false" outlineLevel="0" collapsed="false">
      <c r="A877" s="30"/>
      <c r="B877" s="30"/>
      <c r="C877" s="30"/>
      <c r="D877" s="30"/>
      <c r="E877" s="16"/>
      <c r="F877" s="16"/>
      <c r="G877" s="30"/>
      <c r="H877" s="30"/>
      <c r="I877" s="30"/>
      <c r="J877" s="30"/>
      <c r="K877" s="30"/>
      <c r="L877" s="30"/>
      <c r="M877" s="30"/>
      <c r="N877" s="30"/>
      <c r="O877" s="30"/>
      <c r="P877" s="30"/>
      <c r="Q877" s="30"/>
      <c r="R877" s="30"/>
      <c r="U877" s="30"/>
      <c r="V877" s="30"/>
      <c r="W877" s="30"/>
      <c r="X877" s="30"/>
    </row>
    <row r="878" customFormat="false" ht="12.8" hidden="false" customHeight="false" outlineLevel="0" collapsed="false">
      <c r="A878" s="30"/>
      <c r="B878" s="30"/>
      <c r="C878" s="30"/>
      <c r="D878" s="30"/>
      <c r="E878" s="16"/>
      <c r="F878" s="16"/>
      <c r="G878" s="30"/>
      <c r="H878" s="30"/>
      <c r="I878" s="30"/>
      <c r="J878" s="30"/>
      <c r="K878" s="30"/>
      <c r="L878" s="30"/>
      <c r="M878" s="30"/>
      <c r="N878" s="30"/>
      <c r="O878" s="30"/>
      <c r="P878" s="30"/>
      <c r="Q878" s="30"/>
      <c r="R878" s="30"/>
      <c r="U878" s="30"/>
      <c r="V878" s="30"/>
      <c r="W878" s="30"/>
      <c r="X878" s="30"/>
    </row>
    <row r="879" customFormat="false" ht="12.8" hidden="false" customHeight="false" outlineLevel="0" collapsed="false">
      <c r="A879" s="30"/>
      <c r="B879" s="30"/>
      <c r="C879" s="30"/>
      <c r="D879" s="30"/>
      <c r="E879" s="16"/>
      <c r="F879" s="16"/>
      <c r="G879" s="30"/>
      <c r="H879" s="30"/>
      <c r="I879" s="30"/>
      <c r="J879" s="30"/>
      <c r="K879" s="30"/>
      <c r="L879" s="30"/>
      <c r="M879" s="30"/>
      <c r="N879" s="30"/>
      <c r="O879" s="30"/>
      <c r="P879" s="30"/>
      <c r="Q879" s="30"/>
      <c r="R879" s="30"/>
      <c r="U879" s="30"/>
      <c r="V879" s="30"/>
      <c r="W879" s="30"/>
      <c r="X879" s="30"/>
    </row>
    <row r="880" customFormat="false" ht="12.8" hidden="false" customHeight="false" outlineLevel="0" collapsed="false">
      <c r="A880" s="30"/>
      <c r="B880" s="30"/>
      <c r="C880" s="30"/>
      <c r="D880" s="30"/>
      <c r="E880" s="16"/>
      <c r="F880" s="16"/>
      <c r="G880" s="30"/>
      <c r="H880" s="30"/>
      <c r="I880" s="30"/>
      <c r="J880" s="30"/>
      <c r="K880" s="30"/>
      <c r="L880" s="30"/>
      <c r="M880" s="30"/>
      <c r="N880" s="30"/>
      <c r="O880" s="30"/>
      <c r="P880" s="30"/>
      <c r="Q880" s="30"/>
      <c r="R880" s="30"/>
      <c r="U880" s="30"/>
      <c r="V880" s="30"/>
      <c r="W880" s="30"/>
      <c r="X880" s="30"/>
    </row>
    <row r="881" customFormat="false" ht="12.8" hidden="false" customHeight="false" outlineLevel="0" collapsed="false">
      <c r="A881" s="30"/>
      <c r="B881" s="30"/>
      <c r="C881" s="30"/>
      <c r="D881" s="30"/>
      <c r="E881" s="16"/>
      <c r="F881" s="16"/>
      <c r="G881" s="30"/>
      <c r="H881" s="30"/>
      <c r="I881" s="30"/>
      <c r="J881" s="30"/>
      <c r="K881" s="30"/>
      <c r="L881" s="30"/>
      <c r="M881" s="30"/>
      <c r="N881" s="30"/>
      <c r="O881" s="30"/>
      <c r="P881" s="30"/>
      <c r="Q881" s="30"/>
      <c r="R881" s="30"/>
      <c r="U881" s="30"/>
      <c r="V881" s="30"/>
      <c r="W881" s="30"/>
      <c r="X881" s="30"/>
    </row>
    <row r="882" customFormat="false" ht="12.8" hidden="false" customHeight="false" outlineLevel="0" collapsed="false">
      <c r="A882" s="30"/>
      <c r="B882" s="30"/>
      <c r="C882" s="30"/>
      <c r="D882" s="30"/>
      <c r="E882" s="16"/>
      <c r="F882" s="16"/>
      <c r="G882" s="30"/>
      <c r="H882" s="30"/>
      <c r="I882" s="30"/>
      <c r="J882" s="30"/>
      <c r="K882" s="30"/>
      <c r="L882" s="30"/>
      <c r="M882" s="30"/>
      <c r="N882" s="30"/>
      <c r="O882" s="30"/>
      <c r="P882" s="30"/>
      <c r="Q882" s="30"/>
      <c r="R882" s="30"/>
      <c r="U882" s="30"/>
      <c r="V882" s="30"/>
      <c r="W882" s="30"/>
      <c r="X882" s="30"/>
    </row>
    <row r="883" customFormat="false" ht="12.8" hidden="false" customHeight="false" outlineLevel="0" collapsed="false">
      <c r="A883" s="30"/>
      <c r="B883" s="30"/>
      <c r="C883" s="30"/>
      <c r="D883" s="30"/>
      <c r="E883" s="16"/>
      <c r="F883" s="16"/>
      <c r="G883" s="30"/>
      <c r="H883" s="30"/>
      <c r="I883" s="30"/>
      <c r="J883" s="30"/>
      <c r="K883" s="30"/>
      <c r="L883" s="30"/>
      <c r="M883" s="30"/>
      <c r="N883" s="30"/>
      <c r="O883" s="30"/>
      <c r="P883" s="30"/>
      <c r="Q883" s="30"/>
      <c r="R883" s="30"/>
      <c r="U883" s="30"/>
      <c r="V883" s="30"/>
      <c r="W883" s="30"/>
      <c r="X883" s="30"/>
    </row>
    <row r="884" customFormat="false" ht="12.8" hidden="false" customHeight="false" outlineLevel="0" collapsed="false">
      <c r="A884" s="30"/>
      <c r="B884" s="30"/>
      <c r="C884" s="30"/>
      <c r="D884" s="30"/>
      <c r="E884" s="16"/>
      <c r="F884" s="16"/>
      <c r="G884" s="30"/>
      <c r="H884" s="30"/>
      <c r="I884" s="30"/>
      <c r="J884" s="30"/>
      <c r="K884" s="30"/>
      <c r="L884" s="30"/>
      <c r="M884" s="30"/>
      <c r="N884" s="30"/>
      <c r="O884" s="30"/>
      <c r="P884" s="30"/>
      <c r="Q884" s="30"/>
      <c r="R884" s="30"/>
      <c r="U884" s="30"/>
      <c r="V884" s="30"/>
      <c r="W884" s="30"/>
      <c r="X884" s="30"/>
    </row>
    <row r="885" customFormat="false" ht="12.8" hidden="false" customHeight="false" outlineLevel="0" collapsed="false">
      <c r="A885" s="30"/>
      <c r="B885" s="30"/>
      <c r="C885" s="30"/>
      <c r="D885" s="30"/>
      <c r="E885" s="16"/>
      <c r="F885" s="16"/>
      <c r="G885" s="30"/>
      <c r="H885" s="30"/>
      <c r="I885" s="30"/>
      <c r="J885" s="30"/>
      <c r="K885" s="30"/>
      <c r="L885" s="30"/>
      <c r="M885" s="30"/>
      <c r="N885" s="30"/>
      <c r="O885" s="30"/>
      <c r="P885" s="30"/>
      <c r="Q885" s="30"/>
      <c r="R885" s="30"/>
      <c r="U885" s="30"/>
      <c r="V885" s="30"/>
      <c r="W885" s="30"/>
      <c r="X885" s="30"/>
    </row>
    <row r="886" customFormat="false" ht="12.8" hidden="false" customHeight="false" outlineLevel="0" collapsed="false">
      <c r="A886" s="30"/>
      <c r="B886" s="30"/>
      <c r="C886" s="30"/>
      <c r="D886" s="30"/>
      <c r="E886" s="16"/>
      <c r="F886" s="16"/>
      <c r="G886" s="30"/>
      <c r="H886" s="30"/>
      <c r="I886" s="30"/>
      <c r="J886" s="30"/>
      <c r="K886" s="30"/>
      <c r="L886" s="30"/>
      <c r="M886" s="30"/>
      <c r="N886" s="30"/>
      <c r="O886" s="30"/>
      <c r="P886" s="30"/>
      <c r="Q886" s="30"/>
      <c r="R886" s="30"/>
      <c r="U886" s="30"/>
      <c r="V886" s="30"/>
      <c r="W886" s="30"/>
      <c r="X886" s="30"/>
    </row>
    <row r="887" customFormat="false" ht="12.8" hidden="false" customHeight="false" outlineLevel="0" collapsed="false">
      <c r="A887" s="30"/>
      <c r="B887" s="30"/>
      <c r="C887" s="30"/>
      <c r="D887" s="30"/>
      <c r="E887" s="16"/>
      <c r="F887" s="16"/>
      <c r="G887" s="30"/>
      <c r="H887" s="30"/>
      <c r="I887" s="30"/>
      <c r="J887" s="30"/>
      <c r="K887" s="30"/>
      <c r="L887" s="30"/>
      <c r="M887" s="30"/>
      <c r="N887" s="30"/>
      <c r="O887" s="30"/>
      <c r="P887" s="30"/>
      <c r="Q887" s="30"/>
      <c r="R887" s="30"/>
      <c r="U887" s="30"/>
      <c r="V887" s="30"/>
      <c r="W887" s="30"/>
      <c r="X887" s="30"/>
    </row>
    <row r="888" customFormat="false" ht="12.8" hidden="false" customHeight="false" outlineLevel="0" collapsed="false">
      <c r="A888" s="30"/>
      <c r="B888" s="30"/>
      <c r="C888" s="30"/>
      <c r="D888" s="30"/>
      <c r="E888" s="16"/>
      <c r="F888" s="16"/>
      <c r="G888" s="30"/>
      <c r="H888" s="30"/>
      <c r="I888" s="30"/>
      <c r="J888" s="30"/>
      <c r="K888" s="30"/>
      <c r="L888" s="30"/>
      <c r="M888" s="30"/>
      <c r="N888" s="30"/>
      <c r="O888" s="30"/>
      <c r="P888" s="30"/>
      <c r="Q888" s="30"/>
      <c r="R888" s="30"/>
      <c r="U888" s="30"/>
      <c r="V888" s="30"/>
      <c r="W888" s="30"/>
      <c r="X888" s="30"/>
    </row>
    <row r="889" customFormat="false" ht="12.8" hidden="false" customHeight="false" outlineLevel="0" collapsed="false">
      <c r="A889" s="30"/>
      <c r="B889" s="30"/>
      <c r="C889" s="30"/>
      <c r="D889" s="30"/>
      <c r="E889" s="16"/>
      <c r="F889" s="16"/>
      <c r="G889" s="30"/>
      <c r="H889" s="30"/>
      <c r="I889" s="30"/>
      <c r="J889" s="30"/>
      <c r="K889" s="30"/>
      <c r="L889" s="30"/>
      <c r="M889" s="30"/>
      <c r="N889" s="30"/>
      <c r="O889" s="30"/>
      <c r="P889" s="30"/>
      <c r="Q889" s="30"/>
      <c r="R889" s="30"/>
      <c r="U889" s="30"/>
      <c r="V889" s="30"/>
      <c r="W889" s="30"/>
      <c r="X889" s="30"/>
    </row>
    <row r="890" customFormat="false" ht="12.8" hidden="false" customHeight="false" outlineLevel="0" collapsed="false">
      <c r="A890" s="30"/>
      <c r="B890" s="30"/>
      <c r="C890" s="30"/>
      <c r="D890" s="30"/>
      <c r="E890" s="16"/>
      <c r="F890" s="16"/>
      <c r="G890" s="30"/>
      <c r="H890" s="30"/>
      <c r="I890" s="30"/>
      <c r="J890" s="30"/>
      <c r="K890" s="30"/>
      <c r="L890" s="30"/>
      <c r="M890" s="30"/>
      <c r="N890" s="30"/>
      <c r="O890" s="30"/>
      <c r="P890" s="30"/>
      <c r="Q890" s="30"/>
      <c r="R890" s="30"/>
      <c r="U890" s="30"/>
      <c r="V890" s="30"/>
      <c r="W890" s="30"/>
      <c r="X890" s="30"/>
    </row>
    <row r="891" customFormat="false" ht="12.8" hidden="false" customHeight="false" outlineLevel="0" collapsed="false">
      <c r="A891" s="30"/>
      <c r="B891" s="30"/>
      <c r="C891" s="30"/>
      <c r="D891" s="30"/>
      <c r="E891" s="16"/>
      <c r="F891" s="16"/>
      <c r="G891" s="30"/>
      <c r="H891" s="30"/>
      <c r="I891" s="30"/>
      <c r="J891" s="30"/>
      <c r="K891" s="30"/>
      <c r="L891" s="30"/>
      <c r="M891" s="30"/>
      <c r="N891" s="30"/>
      <c r="O891" s="30"/>
      <c r="P891" s="30"/>
      <c r="Q891" s="30"/>
      <c r="R891" s="30"/>
      <c r="U891" s="30"/>
      <c r="V891" s="30"/>
      <c r="W891" s="30"/>
      <c r="X891" s="30"/>
    </row>
    <row r="892" customFormat="false" ht="12.8" hidden="false" customHeight="false" outlineLevel="0" collapsed="false">
      <c r="A892" s="30"/>
      <c r="B892" s="30"/>
      <c r="C892" s="30"/>
      <c r="D892" s="30"/>
      <c r="E892" s="16"/>
      <c r="F892" s="16"/>
      <c r="G892" s="30"/>
      <c r="H892" s="30"/>
      <c r="I892" s="30"/>
      <c r="J892" s="30"/>
      <c r="K892" s="30"/>
      <c r="L892" s="30"/>
      <c r="M892" s="30"/>
      <c r="N892" s="30"/>
      <c r="O892" s="30"/>
      <c r="P892" s="30"/>
      <c r="Q892" s="30"/>
      <c r="R892" s="30"/>
      <c r="U892" s="30"/>
      <c r="V892" s="30"/>
      <c r="W892" s="30"/>
      <c r="X892" s="30"/>
    </row>
    <row r="893" customFormat="false" ht="12.8" hidden="false" customHeight="false" outlineLevel="0" collapsed="false">
      <c r="A893" s="30"/>
      <c r="B893" s="30"/>
      <c r="C893" s="30"/>
      <c r="D893" s="30"/>
      <c r="E893" s="16"/>
      <c r="F893" s="16"/>
      <c r="G893" s="30"/>
      <c r="H893" s="30"/>
      <c r="I893" s="30"/>
      <c r="J893" s="30"/>
      <c r="K893" s="30"/>
      <c r="L893" s="30"/>
      <c r="M893" s="30"/>
      <c r="N893" s="30"/>
      <c r="O893" s="30"/>
      <c r="P893" s="30"/>
      <c r="Q893" s="30"/>
      <c r="R893" s="30"/>
      <c r="U893" s="30"/>
      <c r="V893" s="30"/>
      <c r="W893" s="30"/>
      <c r="X893" s="30"/>
    </row>
    <row r="894" customFormat="false" ht="12.8" hidden="false" customHeight="false" outlineLevel="0" collapsed="false">
      <c r="A894" s="30"/>
      <c r="B894" s="30"/>
      <c r="C894" s="30"/>
      <c r="D894" s="30"/>
      <c r="E894" s="16"/>
      <c r="F894" s="16"/>
      <c r="G894" s="30"/>
      <c r="H894" s="30"/>
      <c r="I894" s="30"/>
      <c r="J894" s="30"/>
      <c r="K894" s="30"/>
      <c r="L894" s="30"/>
      <c r="M894" s="30"/>
      <c r="N894" s="30"/>
      <c r="O894" s="30"/>
      <c r="P894" s="30"/>
      <c r="Q894" s="30"/>
      <c r="R894" s="30"/>
      <c r="U894" s="30"/>
      <c r="V894" s="30"/>
      <c r="W894" s="30"/>
      <c r="X894" s="30"/>
    </row>
    <row r="895" customFormat="false" ht="12.8" hidden="false" customHeight="false" outlineLevel="0" collapsed="false">
      <c r="A895" s="30"/>
      <c r="B895" s="30"/>
      <c r="C895" s="30"/>
      <c r="D895" s="30"/>
      <c r="E895" s="16"/>
      <c r="F895" s="16"/>
      <c r="G895" s="30"/>
      <c r="H895" s="30"/>
      <c r="I895" s="30"/>
      <c r="J895" s="30"/>
      <c r="K895" s="30"/>
      <c r="L895" s="30"/>
      <c r="M895" s="30"/>
      <c r="N895" s="30"/>
      <c r="O895" s="30"/>
      <c r="P895" s="30"/>
      <c r="Q895" s="30"/>
      <c r="R895" s="30"/>
      <c r="U895" s="30"/>
      <c r="V895" s="30"/>
      <c r="W895" s="30"/>
      <c r="X895" s="30"/>
    </row>
    <row r="896" customFormat="false" ht="12.8" hidden="false" customHeight="false" outlineLevel="0" collapsed="false">
      <c r="A896" s="30"/>
      <c r="B896" s="30"/>
      <c r="C896" s="30"/>
      <c r="D896" s="30"/>
      <c r="E896" s="16"/>
      <c r="F896" s="16"/>
      <c r="G896" s="30"/>
      <c r="H896" s="30"/>
      <c r="I896" s="30"/>
      <c r="J896" s="30"/>
      <c r="K896" s="30"/>
      <c r="L896" s="30"/>
      <c r="M896" s="30"/>
      <c r="N896" s="30"/>
      <c r="O896" s="30"/>
      <c r="P896" s="30"/>
      <c r="Q896" s="30"/>
      <c r="R896" s="30"/>
      <c r="U896" s="30"/>
      <c r="V896" s="30"/>
      <c r="W896" s="30"/>
      <c r="X896" s="30"/>
    </row>
    <row r="897" customFormat="false" ht="12.8" hidden="false" customHeight="false" outlineLevel="0" collapsed="false">
      <c r="A897" s="30"/>
      <c r="B897" s="30"/>
      <c r="C897" s="30"/>
      <c r="D897" s="30"/>
      <c r="E897" s="16"/>
      <c r="F897" s="16"/>
      <c r="G897" s="30"/>
      <c r="H897" s="30"/>
      <c r="I897" s="30"/>
      <c r="J897" s="30"/>
      <c r="K897" s="30"/>
      <c r="L897" s="30"/>
      <c r="M897" s="30"/>
      <c r="N897" s="30"/>
      <c r="O897" s="30"/>
      <c r="P897" s="30"/>
      <c r="Q897" s="30"/>
      <c r="R897" s="30"/>
      <c r="U897" s="30"/>
      <c r="V897" s="30"/>
      <c r="W897" s="30"/>
      <c r="X897" s="30"/>
    </row>
    <row r="898" customFormat="false" ht="12.8" hidden="false" customHeight="false" outlineLevel="0" collapsed="false">
      <c r="A898" s="30"/>
      <c r="B898" s="30"/>
      <c r="C898" s="30"/>
      <c r="D898" s="30"/>
      <c r="E898" s="16"/>
      <c r="F898" s="16"/>
      <c r="G898" s="30"/>
      <c r="H898" s="30"/>
      <c r="I898" s="30"/>
      <c r="J898" s="30"/>
      <c r="K898" s="30"/>
      <c r="L898" s="30"/>
      <c r="M898" s="30"/>
      <c r="N898" s="30"/>
      <c r="O898" s="30"/>
      <c r="P898" s="30"/>
      <c r="Q898" s="30"/>
      <c r="R898" s="30"/>
      <c r="U898" s="30"/>
      <c r="V898" s="30"/>
      <c r="W898" s="30"/>
      <c r="X898" s="30"/>
    </row>
    <row r="899" customFormat="false" ht="12.8" hidden="false" customHeight="false" outlineLevel="0" collapsed="false">
      <c r="A899" s="30"/>
      <c r="B899" s="30"/>
      <c r="C899" s="30"/>
      <c r="D899" s="30"/>
      <c r="E899" s="16"/>
      <c r="F899" s="16"/>
      <c r="G899" s="30"/>
      <c r="H899" s="30"/>
      <c r="I899" s="30"/>
      <c r="J899" s="30"/>
      <c r="K899" s="30"/>
      <c r="L899" s="30"/>
      <c r="M899" s="30"/>
      <c r="N899" s="30"/>
      <c r="O899" s="30"/>
      <c r="P899" s="30"/>
      <c r="Q899" s="30"/>
      <c r="R899" s="30"/>
      <c r="U899" s="30"/>
      <c r="V899" s="30"/>
      <c r="W899" s="30"/>
      <c r="X899" s="30"/>
    </row>
    <row r="900" customFormat="false" ht="12.8" hidden="false" customHeight="false" outlineLevel="0" collapsed="false">
      <c r="A900" s="30"/>
      <c r="B900" s="30"/>
      <c r="C900" s="30"/>
      <c r="D900" s="30"/>
      <c r="E900" s="16"/>
      <c r="F900" s="16"/>
      <c r="G900" s="30"/>
      <c r="H900" s="30"/>
      <c r="I900" s="30"/>
      <c r="J900" s="30"/>
      <c r="K900" s="30"/>
      <c r="L900" s="30"/>
      <c r="M900" s="30"/>
      <c r="N900" s="30"/>
      <c r="O900" s="30"/>
      <c r="P900" s="30"/>
      <c r="Q900" s="30"/>
      <c r="R900" s="30"/>
      <c r="U900" s="30"/>
      <c r="V900" s="30"/>
      <c r="W900" s="30"/>
      <c r="X900" s="30"/>
    </row>
    <row r="901" customFormat="false" ht="12.8" hidden="false" customHeight="false" outlineLevel="0" collapsed="false">
      <c r="A901" s="30"/>
      <c r="B901" s="30"/>
      <c r="C901" s="30"/>
      <c r="D901" s="30"/>
      <c r="E901" s="16"/>
      <c r="F901" s="16"/>
      <c r="G901" s="30"/>
      <c r="H901" s="30"/>
      <c r="I901" s="30"/>
      <c r="J901" s="30"/>
      <c r="K901" s="30"/>
      <c r="L901" s="30"/>
      <c r="M901" s="30"/>
      <c r="N901" s="30"/>
      <c r="O901" s="30"/>
      <c r="P901" s="30"/>
      <c r="Q901" s="30"/>
      <c r="R901" s="30"/>
      <c r="U901" s="30"/>
      <c r="V901" s="30"/>
      <c r="W901" s="30"/>
      <c r="X901" s="30"/>
    </row>
    <row r="902" customFormat="false" ht="12.8" hidden="false" customHeight="false" outlineLevel="0" collapsed="false">
      <c r="A902" s="30"/>
      <c r="B902" s="30"/>
      <c r="C902" s="30"/>
      <c r="D902" s="30"/>
      <c r="E902" s="16"/>
      <c r="F902" s="16"/>
      <c r="G902" s="30"/>
      <c r="H902" s="30"/>
      <c r="I902" s="30"/>
      <c r="J902" s="30"/>
      <c r="K902" s="30"/>
      <c r="L902" s="30"/>
      <c r="M902" s="30"/>
      <c r="N902" s="30"/>
      <c r="O902" s="30"/>
      <c r="P902" s="30"/>
      <c r="Q902" s="30"/>
      <c r="R902" s="30"/>
      <c r="U902" s="30"/>
      <c r="V902" s="30"/>
      <c r="W902" s="30"/>
      <c r="X902" s="30"/>
    </row>
    <row r="903" customFormat="false" ht="12.8" hidden="false" customHeight="false" outlineLevel="0" collapsed="false">
      <c r="A903" s="30"/>
      <c r="B903" s="30"/>
      <c r="C903" s="30"/>
      <c r="D903" s="30"/>
      <c r="E903" s="16"/>
      <c r="F903" s="16"/>
      <c r="G903" s="30"/>
      <c r="H903" s="30"/>
      <c r="I903" s="30"/>
      <c r="J903" s="30"/>
      <c r="K903" s="30"/>
      <c r="L903" s="30"/>
      <c r="M903" s="30"/>
      <c r="N903" s="30"/>
      <c r="O903" s="30"/>
      <c r="P903" s="30"/>
      <c r="Q903" s="30"/>
      <c r="R903" s="30"/>
      <c r="U903" s="30"/>
      <c r="V903" s="30"/>
      <c r="W903" s="30"/>
      <c r="X903" s="30"/>
    </row>
    <row r="904" customFormat="false" ht="12.8" hidden="false" customHeight="false" outlineLevel="0" collapsed="false">
      <c r="A904" s="30"/>
      <c r="B904" s="30"/>
      <c r="C904" s="30"/>
      <c r="D904" s="30"/>
      <c r="E904" s="16"/>
      <c r="F904" s="16"/>
      <c r="G904" s="30"/>
      <c r="H904" s="30"/>
      <c r="I904" s="30"/>
      <c r="J904" s="30"/>
      <c r="K904" s="30"/>
      <c r="L904" s="30"/>
      <c r="M904" s="30"/>
      <c r="N904" s="30"/>
      <c r="O904" s="30"/>
      <c r="P904" s="30"/>
      <c r="Q904" s="30"/>
      <c r="R904" s="30"/>
      <c r="U904" s="30"/>
      <c r="V904" s="30"/>
      <c r="W904" s="30"/>
      <c r="X904" s="30"/>
    </row>
    <row r="905" customFormat="false" ht="12.8" hidden="false" customHeight="false" outlineLevel="0" collapsed="false">
      <c r="A905" s="30"/>
      <c r="B905" s="30"/>
      <c r="C905" s="30"/>
      <c r="D905" s="30"/>
      <c r="E905" s="16"/>
      <c r="F905" s="16"/>
      <c r="G905" s="30"/>
      <c r="H905" s="30"/>
      <c r="I905" s="30"/>
      <c r="J905" s="30"/>
      <c r="K905" s="30"/>
      <c r="L905" s="30"/>
      <c r="M905" s="30"/>
      <c r="N905" s="30"/>
      <c r="O905" s="30"/>
      <c r="P905" s="30"/>
      <c r="Q905" s="30"/>
      <c r="R905" s="30"/>
      <c r="U905" s="30"/>
      <c r="V905" s="30"/>
      <c r="W905" s="30"/>
      <c r="X905" s="30"/>
    </row>
    <row r="906" customFormat="false" ht="12.8" hidden="false" customHeight="false" outlineLevel="0" collapsed="false">
      <c r="A906" s="30"/>
      <c r="B906" s="30"/>
      <c r="C906" s="30"/>
      <c r="D906" s="30"/>
      <c r="E906" s="16"/>
      <c r="F906" s="16"/>
      <c r="G906" s="30"/>
      <c r="H906" s="30"/>
      <c r="I906" s="30"/>
      <c r="J906" s="30"/>
      <c r="K906" s="30"/>
      <c r="L906" s="30"/>
      <c r="M906" s="30"/>
      <c r="N906" s="30"/>
      <c r="O906" s="30"/>
      <c r="P906" s="30"/>
      <c r="Q906" s="30"/>
      <c r="R906" s="30"/>
      <c r="U906" s="30"/>
      <c r="V906" s="30"/>
      <c r="W906" s="30"/>
      <c r="X906" s="30"/>
    </row>
    <row r="907" customFormat="false" ht="12.8" hidden="false" customHeight="false" outlineLevel="0" collapsed="false">
      <c r="A907" s="30"/>
      <c r="B907" s="30"/>
      <c r="C907" s="30"/>
      <c r="D907" s="30"/>
      <c r="E907" s="16"/>
      <c r="F907" s="16"/>
      <c r="G907" s="30"/>
      <c r="H907" s="30"/>
      <c r="I907" s="30"/>
      <c r="J907" s="30"/>
      <c r="K907" s="30"/>
      <c r="L907" s="30"/>
      <c r="M907" s="30"/>
      <c r="N907" s="30"/>
      <c r="O907" s="30"/>
      <c r="P907" s="30"/>
      <c r="Q907" s="30"/>
      <c r="R907" s="30"/>
      <c r="U907" s="30"/>
      <c r="V907" s="30"/>
      <c r="W907" s="30"/>
      <c r="X907" s="30"/>
    </row>
    <row r="908" customFormat="false" ht="12.8" hidden="false" customHeight="false" outlineLevel="0" collapsed="false">
      <c r="A908" s="30"/>
      <c r="B908" s="30"/>
      <c r="C908" s="30"/>
      <c r="D908" s="30"/>
      <c r="E908" s="16"/>
      <c r="F908" s="16"/>
      <c r="G908" s="30"/>
      <c r="H908" s="30"/>
      <c r="I908" s="30"/>
      <c r="J908" s="30"/>
      <c r="K908" s="30"/>
      <c r="L908" s="30"/>
      <c r="M908" s="30"/>
      <c r="N908" s="30"/>
      <c r="O908" s="30"/>
      <c r="P908" s="30"/>
      <c r="Q908" s="30"/>
      <c r="R908" s="30"/>
      <c r="U908" s="30"/>
      <c r="V908" s="30"/>
      <c r="W908" s="30"/>
      <c r="X908" s="30"/>
    </row>
    <row r="909" customFormat="false" ht="12.8" hidden="false" customHeight="false" outlineLevel="0" collapsed="false">
      <c r="A909" s="30"/>
      <c r="B909" s="30"/>
      <c r="C909" s="30"/>
      <c r="D909" s="30"/>
      <c r="E909" s="16"/>
      <c r="F909" s="16"/>
      <c r="G909" s="30"/>
      <c r="H909" s="30"/>
      <c r="I909" s="30"/>
      <c r="J909" s="30"/>
      <c r="K909" s="30"/>
      <c r="L909" s="30"/>
      <c r="M909" s="30"/>
      <c r="N909" s="30"/>
      <c r="O909" s="30"/>
      <c r="P909" s="30"/>
      <c r="Q909" s="30"/>
      <c r="R909" s="30"/>
      <c r="U909" s="30"/>
      <c r="V909" s="30"/>
      <c r="W909" s="30"/>
      <c r="X909" s="30"/>
    </row>
    <row r="910" customFormat="false" ht="12.8" hidden="false" customHeight="false" outlineLevel="0" collapsed="false">
      <c r="A910" s="30"/>
      <c r="B910" s="30"/>
      <c r="C910" s="30"/>
      <c r="D910" s="30"/>
      <c r="E910" s="16"/>
      <c r="F910" s="16"/>
      <c r="G910" s="30"/>
      <c r="H910" s="30"/>
      <c r="I910" s="30"/>
      <c r="J910" s="30"/>
      <c r="K910" s="30"/>
      <c r="L910" s="30"/>
      <c r="M910" s="30"/>
      <c r="N910" s="30"/>
      <c r="O910" s="30"/>
      <c r="P910" s="30"/>
      <c r="Q910" s="30"/>
      <c r="R910" s="30"/>
      <c r="U910" s="30"/>
      <c r="V910" s="30"/>
      <c r="W910" s="30"/>
      <c r="X910" s="30"/>
    </row>
    <row r="911" customFormat="false" ht="12.8" hidden="false" customHeight="false" outlineLevel="0" collapsed="false">
      <c r="A911" s="30"/>
      <c r="B911" s="30"/>
      <c r="C911" s="30"/>
      <c r="D911" s="30"/>
      <c r="E911" s="16"/>
      <c r="F911" s="16"/>
      <c r="G911" s="30"/>
      <c r="H911" s="30"/>
      <c r="I911" s="30"/>
      <c r="J911" s="30"/>
      <c r="K911" s="30"/>
      <c r="L911" s="30"/>
      <c r="M911" s="30"/>
      <c r="N911" s="30"/>
      <c r="O911" s="30"/>
      <c r="P911" s="30"/>
      <c r="Q911" s="30"/>
      <c r="R911" s="30"/>
      <c r="U911" s="30"/>
      <c r="V911" s="30"/>
      <c r="W911" s="30"/>
      <c r="X911" s="30"/>
    </row>
    <row r="912" customFormat="false" ht="12.8" hidden="false" customHeight="false" outlineLevel="0" collapsed="false">
      <c r="A912" s="30"/>
      <c r="B912" s="30"/>
      <c r="C912" s="30"/>
      <c r="D912" s="30"/>
      <c r="E912" s="16"/>
      <c r="F912" s="16"/>
      <c r="G912" s="30"/>
      <c r="H912" s="30"/>
      <c r="I912" s="30"/>
      <c r="J912" s="30"/>
      <c r="K912" s="30"/>
      <c r="L912" s="30"/>
      <c r="M912" s="30"/>
      <c r="N912" s="30"/>
      <c r="O912" s="30"/>
      <c r="P912" s="30"/>
      <c r="Q912" s="30"/>
      <c r="R912" s="30"/>
      <c r="U912" s="30"/>
      <c r="V912" s="30"/>
      <c r="W912" s="30"/>
      <c r="X912" s="30"/>
    </row>
    <row r="913" customFormat="false" ht="12.8" hidden="false" customHeight="false" outlineLevel="0" collapsed="false">
      <c r="A913" s="30"/>
      <c r="B913" s="30"/>
      <c r="C913" s="30"/>
      <c r="D913" s="30"/>
      <c r="E913" s="16"/>
      <c r="F913" s="16"/>
      <c r="G913" s="30"/>
      <c r="H913" s="30"/>
      <c r="I913" s="30"/>
      <c r="J913" s="30"/>
      <c r="K913" s="30"/>
      <c r="L913" s="30"/>
      <c r="M913" s="30"/>
      <c r="N913" s="30"/>
      <c r="O913" s="30"/>
      <c r="P913" s="30"/>
      <c r="Q913" s="30"/>
      <c r="R913" s="30"/>
      <c r="U913" s="30"/>
      <c r="V913" s="30"/>
      <c r="W913" s="30"/>
      <c r="X913" s="30"/>
    </row>
    <row r="914" customFormat="false" ht="12.8" hidden="false" customHeight="false" outlineLevel="0" collapsed="false">
      <c r="A914" s="30"/>
      <c r="B914" s="30"/>
      <c r="C914" s="30"/>
      <c r="D914" s="30"/>
      <c r="E914" s="16"/>
      <c r="F914" s="16"/>
      <c r="G914" s="30"/>
      <c r="H914" s="30"/>
      <c r="I914" s="30"/>
      <c r="J914" s="30"/>
      <c r="K914" s="30"/>
      <c r="L914" s="30"/>
      <c r="M914" s="30"/>
      <c r="N914" s="30"/>
      <c r="O914" s="30"/>
      <c r="P914" s="30"/>
      <c r="Q914" s="30"/>
      <c r="R914" s="30"/>
      <c r="U914" s="30"/>
      <c r="V914" s="30"/>
      <c r="W914" s="30"/>
      <c r="X914" s="30"/>
    </row>
    <row r="915" customFormat="false" ht="12.8" hidden="false" customHeight="false" outlineLevel="0" collapsed="false">
      <c r="A915" s="30"/>
      <c r="B915" s="30"/>
      <c r="C915" s="30"/>
      <c r="D915" s="30"/>
      <c r="E915" s="16"/>
      <c r="F915" s="16"/>
      <c r="G915" s="30"/>
      <c r="H915" s="30"/>
      <c r="I915" s="30"/>
      <c r="J915" s="30"/>
      <c r="K915" s="30"/>
      <c r="L915" s="30"/>
      <c r="M915" s="30"/>
      <c r="N915" s="30"/>
      <c r="O915" s="30"/>
      <c r="P915" s="30"/>
      <c r="Q915" s="30"/>
      <c r="R915" s="30"/>
      <c r="U915" s="30"/>
      <c r="V915" s="30"/>
      <c r="W915" s="30"/>
      <c r="X915" s="30"/>
    </row>
    <row r="916" customFormat="false" ht="12.8" hidden="false" customHeight="false" outlineLevel="0" collapsed="false">
      <c r="A916" s="30"/>
      <c r="B916" s="30"/>
      <c r="C916" s="30"/>
      <c r="D916" s="30"/>
      <c r="E916" s="16"/>
      <c r="F916" s="16"/>
      <c r="G916" s="30"/>
      <c r="H916" s="30"/>
      <c r="I916" s="30"/>
      <c r="J916" s="30"/>
      <c r="K916" s="30"/>
      <c r="L916" s="30"/>
      <c r="M916" s="30"/>
      <c r="N916" s="30"/>
      <c r="O916" s="30"/>
      <c r="P916" s="30"/>
      <c r="Q916" s="30"/>
      <c r="R916" s="30"/>
      <c r="U916" s="30"/>
      <c r="V916" s="30"/>
      <c r="W916" s="30"/>
      <c r="X916" s="30"/>
    </row>
    <row r="917" customFormat="false" ht="12.8" hidden="false" customHeight="false" outlineLevel="0" collapsed="false">
      <c r="A917" s="30"/>
      <c r="B917" s="30"/>
      <c r="C917" s="30"/>
      <c r="D917" s="30"/>
      <c r="E917" s="16"/>
      <c r="F917" s="16"/>
      <c r="G917" s="30"/>
      <c r="H917" s="30"/>
      <c r="I917" s="30"/>
      <c r="J917" s="30"/>
      <c r="K917" s="30"/>
      <c r="L917" s="30"/>
      <c r="M917" s="30"/>
      <c r="N917" s="30"/>
      <c r="O917" s="30"/>
      <c r="P917" s="30"/>
      <c r="Q917" s="30"/>
      <c r="R917" s="30"/>
      <c r="U917" s="30"/>
      <c r="V917" s="30"/>
      <c r="W917" s="30"/>
      <c r="X917" s="30"/>
    </row>
    <row r="918" customFormat="false" ht="12.8" hidden="false" customHeight="false" outlineLevel="0" collapsed="false">
      <c r="A918" s="30"/>
      <c r="B918" s="30"/>
      <c r="C918" s="30"/>
      <c r="D918" s="30"/>
      <c r="E918" s="16"/>
      <c r="F918" s="16"/>
      <c r="G918" s="30"/>
      <c r="H918" s="30"/>
      <c r="I918" s="30"/>
      <c r="J918" s="30"/>
      <c r="K918" s="30"/>
      <c r="L918" s="30"/>
      <c r="M918" s="30"/>
      <c r="N918" s="30"/>
      <c r="O918" s="30"/>
      <c r="P918" s="30"/>
      <c r="Q918" s="30"/>
      <c r="R918" s="30"/>
      <c r="U918" s="30"/>
      <c r="V918" s="30"/>
      <c r="W918" s="30"/>
      <c r="X918" s="30"/>
    </row>
    <row r="919" customFormat="false" ht="12.8" hidden="false" customHeight="false" outlineLevel="0" collapsed="false">
      <c r="A919" s="30"/>
      <c r="B919" s="30"/>
      <c r="C919" s="30"/>
      <c r="D919" s="30"/>
      <c r="E919" s="16"/>
      <c r="F919" s="16"/>
      <c r="G919" s="30"/>
      <c r="H919" s="30"/>
      <c r="I919" s="30"/>
      <c r="J919" s="30"/>
      <c r="K919" s="30"/>
      <c r="L919" s="30"/>
      <c r="M919" s="30"/>
      <c r="N919" s="30"/>
      <c r="O919" s="30"/>
      <c r="P919" s="30"/>
      <c r="Q919" s="30"/>
      <c r="R919" s="30"/>
      <c r="U919" s="30"/>
      <c r="V919" s="30"/>
      <c r="W919" s="30"/>
      <c r="X919" s="30"/>
    </row>
    <row r="920" customFormat="false" ht="12.8" hidden="false" customHeight="false" outlineLevel="0" collapsed="false">
      <c r="A920" s="30"/>
      <c r="B920" s="30"/>
      <c r="C920" s="30"/>
      <c r="D920" s="30"/>
      <c r="E920" s="16"/>
      <c r="F920" s="16"/>
      <c r="G920" s="30"/>
      <c r="H920" s="30"/>
      <c r="I920" s="30"/>
      <c r="J920" s="30"/>
      <c r="K920" s="30"/>
      <c r="L920" s="30"/>
      <c r="M920" s="30"/>
      <c r="N920" s="30"/>
      <c r="O920" s="30"/>
      <c r="P920" s="30"/>
      <c r="Q920" s="30"/>
      <c r="R920" s="30"/>
      <c r="U920" s="30"/>
      <c r="V920" s="30"/>
      <c r="W920" s="30"/>
      <c r="X920" s="30"/>
    </row>
    <row r="921" customFormat="false" ht="12.8" hidden="false" customHeight="false" outlineLevel="0" collapsed="false">
      <c r="A921" s="30"/>
      <c r="B921" s="30"/>
      <c r="C921" s="30"/>
      <c r="D921" s="30"/>
      <c r="E921" s="16"/>
      <c r="F921" s="16"/>
      <c r="G921" s="30"/>
      <c r="H921" s="30"/>
      <c r="I921" s="30"/>
      <c r="J921" s="30"/>
      <c r="K921" s="30"/>
      <c r="L921" s="30"/>
      <c r="M921" s="30"/>
      <c r="N921" s="30"/>
      <c r="O921" s="30"/>
      <c r="P921" s="30"/>
      <c r="Q921" s="30"/>
      <c r="R921" s="30"/>
      <c r="U921" s="30"/>
      <c r="V921" s="30"/>
      <c r="W921" s="30"/>
      <c r="X921" s="30"/>
    </row>
    <row r="922" customFormat="false" ht="12.8" hidden="false" customHeight="false" outlineLevel="0" collapsed="false">
      <c r="A922" s="30"/>
      <c r="B922" s="30"/>
      <c r="C922" s="30"/>
      <c r="D922" s="30"/>
      <c r="E922" s="16"/>
      <c r="F922" s="16"/>
      <c r="G922" s="30"/>
      <c r="H922" s="30"/>
      <c r="I922" s="30"/>
      <c r="J922" s="30"/>
      <c r="K922" s="30"/>
      <c r="L922" s="30"/>
      <c r="M922" s="30"/>
      <c r="N922" s="30"/>
      <c r="O922" s="30"/>
      <c r="P922" s="30"/>
      <c r="Q922" s="30"/>
      <c r="R922" s="30"/>
      <c r="U922" s="30"/>
      <c r="V922" s="30"/>
      <c r="W922" s="30"/>
      <c r="X922" s="30"/>
    </row>
    <row r="923" customFormat="false" ht="12.8" hidden="false" customHeight="false" outlineLevel="0" collapsed="false">
      <c r="A923" s="30"/>
      <c r="B923" s="30"/>
      <c r="C923" s="30"/>
      <c r="D923" s="30"/>
      <c r="E923" s="16"/>
      <c r="F923" s="16"/>
      <c r="G923" s="30"/>
      <c r="H923" s="30"/>
      <c r="I923" s="30"/>
      <c r="J923" s="30"/>
      <c r="K923" s="30"/>
      <c r="L923" s="30"/>
      <c r="M923" s="30"/>
      <c r="N923" s="30"/>
      <c r="O923" s="30"/>
      <c r="P923" s="30"/>
      <c r="Q923" s="30"/>
      <c r="R923" s="30"/>
      <c r="U923" s="30"/>
      <c r="V923" s="30"/>
      <c r="W923" s="30"/>
      <c r="X923" s="30"/>
    </row>
    <row r="924" customFormat="false" ht="12.8" hidden="false" customHeight="false" outlineLevel="0" collapsed="false">
      <c r="A924" s="30"/>
      <c r="B924" s="30"/>
      <c r="C924" s="30"/>
      <c r="D924" s="30"/>
      <c r="E924" s="16"/>
      <c r="F924" s="16"/>
      <c r="G924" s="30"/>
      <c r="H924" s="30"/>
      <c r="I924" s="30"/>
      <c r="J924" s="30"/>
      <c r="K924" s="30"/>
      <c r="L924" s="30"/>
      <c r="M924" s="30"/>
      <c r="N924" s="30"/>
      <c r="O924" s="30"/>
      <c r="P924" s="30"/>
      <c r="Q924" s="30"/>
      <c r="R924" s="30"/>
      <c r="U924" s="30"/>
      <c r="V924" s="30"/>
      <c r="W924" s="30"/>
      <c r="X924" s="30"/>
    </row>
    <row r="925" customFormat="false" ht="12.8" hidden="false" customHeight="false" outlineLevel="0" collapsed="false">
      <c r="A925" s="30"/>
      <c r="B925" s="30"/>
      <c r="C925" s="30"/>
      <c r="D925" s="30"/>
      <c r="E925" s="16"/>
      <c r="F925" s="16"/>
      <c r="G925" s="30"/>
      <c r="H925" s="30"/>
      <c r="I925" s="30"/>
      <c r="J925" s="30"/>
      <c r="K925" s="30"/>
      <c r="L925" s="30"/>
      <c r="M925" s="30"/>
      <c r="N925" s="30"/>
      <c r="O925" s="30"/>
      <c r="P925" s="30"/>
      <c r="Q925" s="30"/>
      <c r="R925" s="30"/>
      <c r="U925" s="30"/>
      <c r="V925" s="30"/>
      <c r="W925" s="30"/>
      <c r="X925" s="30"/>
    </row>
    <row r="926" customFormat="false" ht="12.8" hidden="false" customHeight="false" outlineLevel="0" collapsed="false">
      <c r="A926" s="30"/>
      <c r="B926" s="30"/>
      <c r="C926" s="30"/>
      <c r="D926" s="30"/>
      <c r="E926" s="16"/>
      <c r="F926" s="16"/>
      <c r="G926" s="30"/>
      <c r="H926" s="30"/>
      <c r="I926" s="30"/>
      <c r="J926" s="30"/>
      <c r="K926" s="30"/>
      <c r="L926" s="30"/>
      <c r="M926" s="30"/>
      <c r="N926" s="30"/>
      <c r="O926" s="30"/>
      <c r="P926" s="30"/>
      <c r="Q926" s="30"/>
      <c r="R926" s="30"/>
      <c r="U926" s="30"/>
      <c r="V926" s="30"/>
      <c r="W926" s="30"/>
      <c r="X926" s="30"/>
    </row>
    <row r="927" customFormat="false" ht="12.8" hidden="false" customHeight="false" outlineLevel="0" collapsed="false">
      <c r="A927" s="30"/>
      <c r="B927" s="30"/>
      <c r="C927" s="30"/>
      <c r="D927" s="30"/>
      <c r="E927" s="16"/>
      <c r="F927" s="16"/>
      <c r="G927" s="30"/>
      <c r="H927" s="30"/>
      <c r="I927" s="30"/>
      <c r="J927" s="30"/>
      <c r="K927" s="30"/>
      <c r="L927" s="30"/>
      <c r="M927" s="30"/>
      <c r="N927" s="30"/>
      <c r="O927" s="30"/>
      <c r="P927" s="30"/>
      <c r="Q927" s="30"/>
      <c r="R927" s="30"/>
      <c r="U927" s="30"/>
      <c r="V927" s="30"/>
      <c r="W927" s="30"/>
      <c r="X927" s="30"/>
    </row>
    <row r="928" customFormat="false" ht="12.8" hidden="false" customHeight="false" outlineLevel="0" collapsed="false">
      <c r="A928" s="30"/>
      <c r="B928" s="30"/>
      <c r="C928" s="30"/>
      <c r="D928" s="30"/>
      <c r="E928" s="16"/>
      <c r="F928" s="16"/>
      <c r="G928" s="30"/>
      <c r="H928" s="30"/>
      <c r="I928" s="30"/>
      <c r="J928" s="30"/>
      <c r="K928" s="30"/>
      <c r="L928" s="30"/>
      <c r="M928" s="30"/>
      <c r="N928" s="30"/>
      <c r="O928" s="30"/>
      <c r="P928" s="30"/>
      <c r="Q928" s="30"/>
      <c r="R928" s="30"/>
      <c r="U928" s="30"/>
      <c r="V928" s="30"/>
      <c r="W928" s="30"/>
      <c r="X928" s="30"/>
    </row>
    <row r="929" customFormat="false" ht="12.8" hidden="false" customHeight="false" outlineLevel="0" collapsed="false">
      <c r="A929" s="30"/>
      <c r="B929" s="30"/>
      <c r="C929" s="30"/>
      <c r="D929" s="30"/>
      <c r="E929" s="16"/>
      <c r="F929" s="16"/>
      <c r="G929" s="30"/>
      <c r="H929" s="30"/>
      <c r="I929" s="30"/>
      <c r="J929" s="30"/>
      <c r="K929" s="30"/>
      <c r="L929" s="30"/>
      <c r="M929" s="30"/>
      <c r="N929" s="30"/>
      <c r="O929" s="30"/>
      <c r="P929" s="30"/>
      <c r="Q929" s="30"/>
      <c r="R929" s="30"/>
      <c r="U929" s="30"/>
      <c r="V929" s="30"/>
      <c r="W929" s="30"/>
      <c r="X929" s="30"/>
    </row>
    <row r="930" customFormat="false" ht="12.8" hidden="false" customHeight="false" outlineLevel="0" collapsed="false">
      <c r="A930" s="30"/>
      <c r="B930" s="30"/>
      <c r="C930" s="30"/>
      <c r="D930" s="30"/>
      <c r="E930" s="16"/>
      <c r="F930" s="16"/>
      <c r="G930" s="30"/>
      <c r="H930" s="30"/>
      <c r="I930" s="30"/>
      <c r="J930" s="30"/>
      <c r="K930" s="30"/>
      <c r="L930" s="30"/>
      <c r="M930" s="30"/>
      <c r="N930" s="30"/>
      <c r="O930" s="30"/>
      <c r="P930" s="30"/>
      <c r="Q930" s="30"/>
      <c r="R930" s="30"/>
      <c r="U930" s="30"/>
      <c r="V930" s="30"/>
      <c r="W930" s="30"/>
      <c r="X930" s="30"/>
    </row>
    <row r="931" customFormat="false" ht="12.8" hidden="false" customHeight="false" outlineLevel="0" collapsed="false">
      <c r="A931" s="30"/>
      <c r="B931" s="30"/>
      <c r="C931" s="30"/>
      <c r="D931" s="30"/>
      <c r="E931" s="16"/>
      <c r="F931" s="16"/>
      <c r="G931" s="30"/>
      <c r="H931" s="30"/>
      <c r="I931" s="30"/>
      <c r="J931" s="30"/>
      <c r="K931" s="30"/>
      <c r="L931" s="30"/>
      <c r="M931" s="30"/>
      <c r="N931" s="30"/>
      <c r="O931" s="30"/>
      <c r="P931" s="30"/>
      <c r="Q931" s="30"/>
      <c r="R931" s="30"/>
      <c r="U931" s="30"/>
      <c r="V931" s="30"/>
      <c r="W931" s="30"/>
      <c r="X931" s="30"/>
    </row>
    <row r="932" customFormat="false" ht="12.8" hidden="false" customHeight="false" outlineLevel="0" collapsed="false">
      <c r="A932" s="30"/>
      <c r="B932" s="30"/>
      <c r="C932" s="30"/>
      <c r="D932" s="30"/>
      <c r="E932" s="16"/>
      <c r="F932" s="16"/>
      <c r="G932" s="30"/>
      <c r="H932" s="30"/>
      <c r="I932" s="30"/>
      <c r="J932" s="30"/>
      <c r="K932" s="30"/>
      <c r="L932" s="30"/>
      <c r="M932" s="30"/>
      <c r="N932" s="30"/>
      <c r="O932" s="30"/>
      <c r="P932" s="30"/>
      <c r="Q932" s="30"/>
      <c r="R932" s="30"/>
      <c r="U932" s="30"/>
      <c r="V932" s="30"/>
      <c r="W932" s="30"/>
      <c r="X932" s="30"/>
    </row>
    <row r="933" customFormat="false" ht="12.8" hidden="false" customHeight="false" outlineLevel="0" collapsed="false">
      <c r="A933" s="30"/>
      <c r="B933" s="30"/>
      <c r="C933" s="30"/>
      <c r="D933" s="30"/>
      <c r="E933" s="16"/>
      <c r="F933" s="16"/>
      <c r="G933" s="30"/>
      <c r="H933" s="30"/>
      <c r="I933" s="30"/>
      <c r="J933" s="30"/>
      <c r="K933" s="30"/>
      <c r="L933" s="30"/>
      <c r="M933" s="30"/>
      <c r="N933" s="30"/>
      <c r="O933" s="30"/>
      <c r="P933" s="30"/>
      <c r="Q933" s="30"/>
      <c r="R933" s="30"/>
      <c r="U933" s="30"/>
      <c r="V933" s="30"/>
      <c r="W933" s="30"/>
      <c r="X933" s="30"/>
    </row>
    <row r="934" customFormat="false" ht="12.8" hidden="false" customHeight="false" outlineLevel="0" collapsed="false">
      <c r="A934" s="30"/>
      <c r="B934" s="30"/>
      <c r="C934" s="30"/>
      <c r="D934" s="30"/>
      <c r="E934" s="16"/>
      <c r="F934" s="16"/>
      <c r="G934" s="30"/>
      <c r="H934" s="30"/>
      <c r="I934" s="30"/>
      <c r="J934" s="30"/>
      <c r="K934" s="30"/>
      <c r="L934" s="30"/>
      <c r="M934" s="30"/>
      <c r="N934" s="30"/>
      <c r="O934" s="30"/>
      <c r="P934" s="30"/>
      <c r="Q934" s="30"/>
      <c r="R934" s="30"/>
      <c r="U934" s="30"/>
      <c r="V934" s="30"/>
      <c r="W934" s="30"/>
      <c r="X934" s="30"/>
    </row>
    <row r="935" customFormat="false" ht="12.8" hidden="false" customHeight="false" outlineLevel="0" collapsed="false">
      <c r="A935" s="30"/>
      <c r="B935" s="30"/>
      <c r="C935" s="30"/>
      <c r="D935" s="30"/>
      <c r="E935" s="16"/>
      <c r="F935" s="16"/>
      <c r="G935" s="30"/>
      <c r="H935" s="30"/>
      <c r="I935" s="30"/>
      <c r="J935" s="30"/>
      <c r="K935" s="30"/>
      <c r="L935" s="30"/>
      <c r="M935" s="30"/>
      <c r="N935" s="30"/>
      <c r="O935" s="30"/>
      <c r="P935" s="30"/>
      <c r="Q935" s="30"/>
      <c r="R935" s="30"/>
      <c r="U935" s="30"/>
      <c r="V935" s="30"/>
      <c r="W935" s="30"/>
      <c r="X935" s="30"/>
    </row>
    <row r="936" customFormat="false" ht="12.8" hidden="false" customHeight="false" outlineLevel="0" collapsed="false">
      <c r="A936" s="30"/>
      <c r="B936" s="30"/>
      <c r="C936" s="30"/>
      <c r="D936" s="30"/>
      <c r="E936" s="16"/>
      <c r="F936" s="16"/>
      <c r="G936" s="30"/>
      <c r="H936" s="30"/>
      <c r="I936" s="30"/>
      <c r="J936" s="30"/>
      <c r="K936" s="30"/>
      <c r="L936" s="30"/>
      <c r="M936" s="30"/>
      <c r="N936" s="30"/>
      <c r="O936" s="30"/>
      <c r="P936" s="30"/>
      <c r="Q936" s="30"/>
      <c r="R936" s="30"/>
      <c r="U936" s="30"/>
      <c r="V936" s="30"/>
      <c r="W936" s="30"/>
      <c r="X936" s="30"/>
    </row>
    <row r="937" customFormat="false" ht="12.8" hidden="false" customHeight="false" outlineLevel="0" collapsed="false">
      <c r="A937" s="30"/>
      <c r="B937" s="30"/>
      <c r="C937" s="30"/>
      <c r="D937" s="30"/>
      <c r="E937" s="16"/>
      <c r="F937" s="16"/>
      <c r="G937" s="30"/>
      <c r="H937" s="30"/>
      <c r="I937" s="30"/>
      <c r="J937" s="30"/>
      <c r="K937" s="30"/>
      <c r="L937" s="30"/>
      <c r="M937" s="30"/>
      <c r="N937" s="30"/>
      <c r="O937" s="30"/>
      <c r="P937" s="30"/>
      <c r="Q937" s="30"/>
      <c r="R937" s="30"/>
      <c r="U937" s="30"/>
      <c r="V937" s="30"/>
      <c r="W937" s="30"/>
      <c r="X937" s="30"/>
    </row>
    <row r="938" customFormat="false" ht="12.8" hidden="false" customHeight="false" outlineLevel="0" collapsed="false">
      <c r="A938" s="30"/>
      <c r="B938" s="30"/>
      <c r="C938" s="30"/>
      <c r="D938" s="30"/>
      <c r="E938" s="16"/>
      <c r="F938" s="16"/>
      <c r="G938" s="30"/>
      <c r="H938" s="30"/>
      <c r="I938" s="30"/>
      <c r="J938" s="30"/>
      <c r="K938" s="30"/>
      <c r="L938" s="30"/>
      <c r="M938" s="30"/>
      <c r="N938" s="30"/>
      <c r="O938" s="30"/>
      <c r="P938" s="30"/>
      <c r="Q938" s="30"/>
      <c r="R938" s="30"/>
      <c r="U938" s="30"/>
      <c r="V938" s="30"/>
      <c r="W938" s="30"/>
      <c r="X938" s="30"/>
    </row>
    <row r="939" customFormat="false" ht="12.8" hidden="false" customHeight="false" outlineLevel="0" collapsed="false">
      <c r="A939" s="30"/>
      <c r="B939" s="30"/>
      <c r="C939" s="30"/>
      <c r="D939" s="30"/>
      <c r="E939" s="16"/>
      <c r="F939" s="16"/>
      <c r="G939" s="30"/>
      <c r="H939" s="30"/>
      <c r="I939" s="30"/>
      <c r="J939" s="30"/>
      <c r="K939" s="30"/>
      <c r="L939" s="30"/>
      <c r="M939" s="30"/>
      <c r="N939" s="30"/>
      <c r="O939" s="30"/>
      <c r="P939" s="30"/>
      <c r="Q939" s="30"/>
      <c r="R939" s="30"/>
      <c r="U939" s="30"/>
      <c r="V939" s="30"/>
      <c r="W939" s="30"/>
      <c r="X939" s="30"/>
    </row>
    <row r="940" customFormat="false" ht="12.8" hidden="false" customHeight="false" outlineLevel="0" collapsed="false">
      <c r="A940" s="30"/>
      <c r="B940" s="30"/>
      <c r="C940" s="30"/>
      <c r="D940" s="30"/>
      <c r="E940" s="16"/>
      <c r="F940" s="16"/>
      <c r="G940" s="30"/>
      <c r="H940" s="30"/>
      <c r="I940" s="30"/>
      <c r="J940" s="30"/>
      <c r="K940" s="30"/>
      <c r="L940" s="30"/>
      <c r="M940" s="30"/>
      <c r="N940" s="30"/>
      <c r="O940" s="30"/>
      <c r="P940" s="30"/>
      <c r="Q940" s="30"/>
      <c r="R940" s="30"/>
      <c r="U940" s="30"/>
      <c r="V940" s="30"/>
      <c r="W940" s="30"/>
      <c r="X940" s="30"/>
    </row>
    <row r="941" customFormat="false" ht="12.8" hidden="false" customHeight="false" outlineLevel="0" collapsed="false">
      <c r="A941" s="30"/>
      <c r="B941" s="30"/>
      <c r="C941" s="30"/>
      <c r="D941" s="30"/>
      <c r="E941" s="16"/>
      <c r="F941" s="16"/>
      <c r="G941" s="30"/>
      <c r="H941" s="30"/>
      <c r="I941" s="30"/>
      <c r="J941" s="30"/>
      <c r="K941" s="30"/>
      <c r="L941" s="30"/>
      <c r="M941" s="30"/>
      <c r="N941" s="30"/>
      <c r="O941" s="30"/>
      <c r="P941" s="30"/>
      <c r="Q941" s="30"/>
      <c r="R941" s="30"/>
      <c r="U941" s="30"/>
      <c r="V941" s="30"/>
      <c r="W941" s="30"/>
      <c r="X941" s="30"/>
    </row>
    <row r="942" customFormat="false" ht="12.8" hidden="false" customHeight="false" outlineLevel="0" collapsed="false">
      <c r="A942" s="30"/>
      <c r="B942" s="30"/>
      <c r="C942" s="30"/>
      <c r="D942" s="30"/>
      <c r="E942" s="16"/>
      <c r="F942" s="16"/>
      <c r="G942" s="30"/>
      <c r="H942" s="30"/>
      <c r="I942" s="30"/>
      <c r="J942" s="30"/>
      <c r="K942" s="30"/>
      <c r="L942" s="30"/>
      <c r="M942" s="30"/>
      <c r="N942" s="30"/>
      <c r="O942" s="30"/>
      <c r="P942" s="30"/>
      <c r="Q942" s="30"/>
      <c r="R942" s="30"/>
      <c r="U942" s="30"/>
      <c r="V942" s="30"/>
      <c r="W942" s="30"/>
      <c r="X942" s="30"/>
    </row>
    <row r="943" customFormat="false" ht="12.8" hidden="false" customHeight="false" outlineLevel="0" collapsed="false">
      <c r="A943" s="30"/>
      <c r="B943" s="30"/>
      <c r="C943" s="30"/>
      <c r="D943" s="30"/>
      <c r="E943" s="16"/>
      <c r="F943" s="16"/>
      <c r="G943" s="30"/>
      <c r="H943" s="30"/>
      <c r="I943" s="30"/>
      <c r="J943" s="30"/>
      <c r="K943" s="30"/>
      <c r="L943" s="30"/>
      <c r="M943" s="30"/>
      <c r="N943" s="30"/>
      <c r="O943" s="30"/>
      <c r="P943" s="30"/>
      <c r="Q943" s="30"/>
      <c r="R943" s="30"/>
      <c r="U943" s="30"/>
      <c r="V943" s="30"/>
      <c r="W943" s="30"/>
      <c r="X943" s="30"/>
    </row>
    <row r="944" customFormat="false" ht="12.8" hidden="false" customHeight="false" outlineLevel="0" collapsed="false">
      <c r="A944" s="30"/>
      <c r="B944" s="30"/>
      <c r="C944" s="30"/>
      <c r="D944" s="30"/>
      <c r="E944" s="16"/>
      <c r="F944" s="16"/>
      <c r="G944" s="30"/>
      <c r="H944" s="30"/>
      <c r="I944" s="30"/>
      <c r="J944" s="30"/>
      <c r="K944" s="30"/>
      <c r="L944" s="30"/>
      <c r="M944" s="30"/>
      <c r="N944" s="30"/>
      <c r="O944" s="30"/>
      <c r="P944" s="30"/>
      <c r="Q944" s="30"/>
      <c r="R944" s="30"/>
      <c r="U944" s="30"/>
      <c r="V944" s="30"/>
      <c r="W944" s="30"/>
      <c r="X944" s="30"/>
    </row>
    <row r="945" customFormat="false" ht="12.8" hidden="false" customHeight="false" outlineLevel="0" collapsed="false">
      <c r="A945" s="30"/>
      <c r="B945" s="30"/>
      <c r="C945" s="30"/>
      <c r="D945" s="30"/>
      <c r="E945" s="16"/>
      <c r="F945" s="16"/>
      <c r="G945" s="30"/>
      <c r="H945" s="30"/>
      <c r="I945" s="30"/>
      <c r="J945" s="30"/>
      <c r="K945" s="30"/>
      <c r="L945" s="30"/>
      <c r="M945" s="30"/>
      <c r="N945" s="30"/>
      <c r="O945" s="30"/>
      <c r="P945" s="30"/>
      <c r="Q945" s="30"/>
      <c r="R945" s="30"/>
      <c r="U945" s="30"/>
      <c r="V945" s="30"/>
      <c r="W945" s="30"/>
      <c r="X945" s="30"/>
    </row>
    <row r="946" customFormat="false" ht="12.8" hidden="false" customHeight="false" outlineLevel="0" collapsed="false">
      <c r="A946" s="30"/>
      <c r="B946" s="30"/>
      <c r="C946" s="30"/>
      <c r="D946" s="30"/>
      <c r="E946" s="16"/>
      <c r="F946" s="16"/>
      <c r="G946" s="30"/>
      <c r="H946" s="30"/>
      <c r="I946" s="30"/>
      <c r="J946" s="30"/>
      <c r="K946" s="30"/>
      <c r="L946" s="30"/>
      <c r="M946" s="30"/>
      <c r="N946" s="30"/>
      <c r="O946" s="30"/>
      <c r="P946" s="30"/>
      <c r="Q946" s="30"/>
      <c r="R946" s="30"/>
      <c r="U946" s="30"/>
      <c r="V946" s="30"/>
      <c r="W946" s="30"/>
      <c r="X946" s="30"/>
    </row>
    <row r="947" customFormat="false" ht="12.8" hidden="false" customHeight="false" outlineLevel="0" collapsed="false">
      <c r="A947" s="30"/>
      <c r="B947" s="30"/>
      <c r="C947" s="30"/>
      <c r="D947" s="30"/>
      <c r="E947" s="16"/>
      <c r="F947" s="16"/>
      <c r="G947" s="30"/>
      <c r="H947" s="30"/>
      <c r="I947" s="30"/>
      <c r="J947" s="30"/>
      <c r="K947" s="30"/>
      <c r="L947" s="30"/>
      <c r="M947" s="30"/>
      <c r="N947" s="30"/>
      <c r="O947" s="30"/>
      <c r="P947" s="30"/>
      <c r="Q947" s="30"/>
      <c r="R947" s="30"/>
      <c r="U947" s="30"/>
      <c r="V947" s="30"/>
      <c r="W947" s="30"/>
      <c r="X947" s="30"/>
    </row>
    <row r="948" customFormat="false" ht="12.8" hidden="false" customHeight="false" outlineLevel="0" collapsed="false">
      <c r="A948" s="30"/>
      <c r="B948" s="30"/>
      <c r="C948" s="30"/>
      <c r="D948" s="30"/>
      <c r="E948" s="16"/>
      <c r="F948" s="16"/>
      <c r="G948" s="30"/>
      <c r="H948" s="30"/>
      <c r="I948" s="30"/>
      <c r="J948" s="30"/>
      <c r="K948" s="30"/>
      <c r="L948" s="30"/>
      <c r="M948" s="30"/>
      <c r="N948" s="30"/>
      <c r="O948" s="30"/>
      <c r="P948" s="30"/>
      <c r="Q948" s="30"/>
      <c r="R948" s="30"/>
      <c r="U948" s="30"/>
      <c r="V948" s="30"/>
      <c r="W948" s="30"/>
      <c r="X948" s="30"/>
    </row>
    <row r="949" customFormat="false" ht="12.8" hidden="false" customHeight="false" outlineLevel="0" collapsed="false">
      <c r="A949" s="30"/>
      <c r="B949" s="30"/>
      <c r="C949" s="30"/>
      <c r="D949" s="30"/>
      <c r="E949" s="16"/>
      <c r="F949" s="16"/>
      <c r="G949" s="30"/>
      <c r="H949" s="30"/>
      <c r="I949" s="30"/>
      <c r="J949" s="30"/>
      <c r="K949" s="30"/>
      <c r="L949" s="30"/>
      <c r="M949" s="30"/>
      <c r="N949" s="30"/>
      <c r="O949" s="30"/>
      <c r="P949" s="30"/>
      <c r="Q949" s="30"/>
      <c r="R949" s="30"/>
      <c r="U949" s="30"/>
      <c r="V949" s="30"/>
      <c r="W949" s="30"/>
      <c r="X949" s="30"/>
    </row>
    <row r="950" customFormat="false" ht="12.8" hidden="false" customHeight="false" outlineLevel="0" collapsed="false">
      <c r="A950" s="30"/>
      <c r="B950" s="30"/>
      <c r="C950" s="30"/>
      <c r="D950" s="30"/>
      <c r="E950" s="16"/>
      <c r="F950" s="16"/>
      <c r="G950" s="30"/>
      <c r="H950" s="30"/>
      <c r="I950" s="30"/>
      <c r="J950" s="30"/>
      <c r="K950" s="30"/>
      <c r="L950" s="30"/>
      <c r="M950" s="30"/>
      <c r="N950" s="30"/>
      <c r="O950" s="30"/>
      <c r="P950" s="30"/>
      <c r="Q950" s="30"/>
      <c r="R950" s="30"/>
      <c r="U950" s="30"/>
      <c r="V950" s="30"/>
      <c r="W950" s="30"/>
      <c r="X950" s="30"/>
    </row>
    <row r="951" customFormat="false" ht="12.8" hidden="false" customHeight="false" outlineLevel="0" collapsed="false">
      <c r="A951" s="30"/>
      <c r="B951" s="30"/>
      <c r="C951" s="30"/>
      <c r="D951" s="30"/>
      <c r="E951" s="16"/>
      <c r="F951" s="16"/>
      <c r="G951" s="30"/>
      <c r="H951" s="30"/>
      <c r="I951" s="30"/>
      <c r="J951" s="30"/>
      <c r="K951" s="30"/>
      <c r="L951" s="30"/>
      <c r="M951" s="30"/>
      <c r="N951" s="30"/>
      <c r="O951" s="30"/>
      <c r="P951" s="30"/>
      <c r="Q951" s="30"/>
      <c r="R951" s="30"/>
      <c r="U951" s="30"/>
      <c r="V951" s="30"/>
      <c r="W951" s="30"/>
      <c r="X951" s="30"/>
    </row>
    <row r="952" customFormat="false" ht="12.8" hidden="false" customHeight="false" outlineLevel="0" collapsed="false">
      <c r="A952" s="30"/>
      <c r="B952" s="30"/>
      <c r="C952" s="30"/>
      <c r="D952" s="30"/>
      <c r="E952" s="16"/>
      <c r="F952" s="16"/>
      <c r="G952" s="30"/>
      <c r="H952" s="30"/>
      <c r="I952" s="30"/>
      <c r="J952" s="30"/>
      <c r="K952" s="30"/>
      <c r="L952" s="30"/>
      <c r="M952" s="30"/>
      <c r="N952" s="30"/>
      <c r="O952" s="30"/>
      <c r="P952" s="30"/>
      <c r="Q952" s="30"/>
      <c r="R952" s="30"/>
      <c r="U952" s="30"/>
      <c r="V952" s="30"/>
      <c r="W952" s="30"/>
      <c r="X952" s="30"/>
    </row>
    <row r="953" customFormat="false" ht="12.8" hidden="false" customHeight="false" outlineLevel="0" collapsed="false">
      <c r="A953" s="30"/>
      <c r="B953" s="30"/>
      <c r="C953" s="30"/>
      <c r="D953" s="30"/>
      <c r="E953" s="16"/>
      <c r="F953" s="16"/>
      <c r="G953" s="30"/>
      <c r="H953" s="30"/>
      <c r="I953" s="30"/>
      <c r="J953" s="30"/>
      <c r="K953" s="30"/>
      <c r="L953" s="30"/>
      <c r="M953" s="30"/>
      <c r="N953" s="30"/>
      <c r="O953" s="30"/>
      <c r="P953" s="30"/>
      <c r="Q953" s="30"/>
      <c r="R953" s="30"/>
      <c r="U953" s="30"/>
      <c r="V953" s="30"/>
      <c r="W953" s="30"/>
      <c r="X953" s="30"/>
    </row>
    <row r="954" customFormat="false" ht="12.8" hidden="false" customHeight="false" outlineLevel="0" collapsed="false">
      <c r="A954" s="30"/>
      <c r="B954" s="30"/>
      <c r="C954" s="30"/>
      <c r="D954" s="30"/>
      <c r="E954" s="16"/>
      <c r="F954" s="16"/>
      <c r="G954" s="30"/>
      <c r="H954" s="30"/>
      <c r="I954" s="30"/>
      <c r="J954" s="30"/>
      <c r="K954" s="30"/>
      <c r="L954" s="30"/>
      <c r="M954" s="30"/>
      <c r="N954" s="30"/>
      <c r="O954" s="30"/>
      <c r="P954" s="30"/>
      <c r="Q954" s="30"/>
      <c r="R954" s="30"/>
      <c r="U954" s="30"/>
      <c r="V954" s="30"/>
      <c r="W954" s="30"/>
      <c r="X954" s="30"/>
    </row>
    <row r="955" customFormat="false" ht="12.8" hidden="false" customHeight="false" outlineLevel="0" collapsed="false">
      <c r="A955" s="30"/>
      <c r="B955" s="30"/>
      <c r="C955" s="30"/>
      <c r="D955" s="30"/>
      <c r="E955" s="16"/>
      <c r="F955" s="16"/>
      <c r="G955" s="30"/>
      <c r="H955" s="30"/>
      <c r="I955" s="30"/>
      <c r="J955" s="30"/>
      <c r="K955" s="30"/>
      <c r="L955" s="30"/>
      <c r="M955" s="30"/>
      <c r="N955" s="30"/>
      <c r="O955" s="30"/>
      <c r="P955" s="30"/>
      <c r="Q955" s="30"/>
      <c r="R955" s="30"/>
      <c r="U955" s="30"/>
      <c r="V955" s="30"/>
      <c r="W955" s="30"/>
      <c r="X955" s="30"/>
    </row>
    <row r="956" customFormat="false" ht="12.8" hidden="false" customHeight="false" outlineLevel="0" collapsed="false">
      <c r="A956" s="30"/>
      <c r="B956" s="30"/>
      <c r="C956" s="30"/>
      <c r="D956" s="30"/>
      <c r="E956" s="16"/>
      <c r="F956" s="16"/>
      <c r="G956" s="30"/>
      <c r="H956" s="30"/>
      <c r="I956" s="30"/>
      <c r="J956" s="30"/>
      <c r="K956" s="30"/>
      <c r="L956" s="30"/>
      <c r="M956" s="30"/>
      <c r="N956" s="30"/>
      <c r="O956" s="30"/>
      <c r="P956" s="30"/>
      <c r="Q956" s="30"/>
      <c r="R956" s="30"/>
      <c r="U956" s="30"/>
      <c r="V956" s="30"/>
      <c r="W956" s="30"/>
      <c r="X956" s="30"/>
    </row>
    <row r="957" customFormat="false" ht="12.8" hidden="false" customHeight="false" outlineLevel="0" collapsed="false">
      <c r="A957" s="30"/>
      <c r="B957" s="30"/>
      <c r="C957" s="30"/>
      <c r="D957" s="30"/>
      <c r="E957" s="16"/>
      <c r="F957" s="16"/>
      <c r="G957" s="30"/>
      <c r="H957" s="30"/>
      <c r="I957" s="30"/>
      <c r="J957" s="30"/>
      <c r="K957" s="30"/>
      <c r="L957" s="30"/>
      <c r="M957" s="30"/>
      <c r="N957" s="30"/>
      <c r="O957" s="30"/>
      <c r="P957" s="30"/>
      <c r="Q957" s="30"/>
      <c r="R957" s="30"/>
      <c r="U957" s="30"/>
      <c r="V957" s="30"/>
      <c r="W957" s="30"/>
      <c r="X957" s="30"/>
    </row>
    <row r="958" customFormat="false" ht="12.8" hidden="false" customHeight="false" outlineLevel="0" collapsed="false">
      <c r="A958" s="30"/>
      <c r="B958" s="30"/>
      <c r="C958" s="30"/>
      <c r="D958" s="30"/>
      <c r="E958" s="16"/>
      <c r="F958" s="16"/>
      <c r="G958" s="30"/>
      <c r="H958" s="30"/>
      <c r="I958" s="30"/>
      <c r="J958" s="30"/>
      <c r="K958" s="30"/>
      <c r="L958" s="30"/>
      <c r="M958" s="30"/>
      <c r="N958" s="30"/>
      <c r="O958" s="30"/>
      <c r="P958" s="30"/>
      <c r="Q958" s="30"/>
      <c r="R958" s="30"/>
      <c r="U958" s="30"/>
      <c r="V958" s="30"/>
      <c r="W958" s="30"/>
      <c r="X958" s="30"/>
    </row>
    <row r="959" customFormat="false" ht="12.8" hidden="false" customHeight="false" outlineLevel="0" collapsed="false">
      <c r="A959" s="30"/>
      <c r="B959" s="30"/>
      <c r="C959" s="30"/>
      <c r="D959" s="30"/>
      <c r="E959" s="16"/>
      <c r="F959" s="16"/>
      <c r="G959" s="30"/>
      <c r="H959" s="30"/>
      <c r="I959" s="30"/>
      <c r="J959" s="30"/>
      <c r="K959" s="30"/>
      <c r="L959" s="30"/>
      <c r="M959" s="30"/>
      <c r="N959" s="30"/>
      <c r="O959" s="30"/>
      <c r="P959" s="30"/>
      <c r="Q959" s="30"/>
      <c r="R959" s="30"/>
      <c r="U959" s="30"/>
      <c r="V959" s="30"/>
      <c r="W959" s="30"/>
      <c r="X959" s="30"/>
    </row>
    <row r="960" customFormat="false" ht="12.8" hidden="false" customHeight="false" outlineLevel="0" collapsed="false">
      <c r="A960" s="30"/>
      <c r="B960" s="30"/>
      <c r="C960" s="30"/>
      <c r="D960" s="30"/>
      <c r="E960" s="16"/>
      <c r="F960" s="16"/>
      <c r="G960" s="30"/>
      <c r="H960" s="30"/>
      <c r="I960" s="30"/>
      <c r="J960" s="30"/>
      <c r="K960" s="30"/>
      <c r="L960" s="30"/>
      <c r="M960" s="30"/>
      <c r="N960" s="30"/>
      <c r="O960" s="30"/>
      <c r="P960" s="30"/>
      <c r="Q960" s="30"/>
      <c r="R960" s="30"/>
      <c r="U960" s="30"/>
      <c r="V960" s="30"/>
      <c r="W960" s="30"/>
      <c r="X960" s="30"/>
    </row>
    <row r="961" customFormat="false" ht="12.8" hidden="false" customHeight="false" outlineLevel="0" collapsed="false">
      <c r="A961" s="30"/>
      <c r="B961" s="30"/>
      <c r="C961" s="30"/>
      <c r="D961" s="30"/>
      <c r="E961" s="16"/>
      <c r="F961" s="16"/>
      <c r="G961" s="30"/>
      <c r="H961" s="30"/>
      <c r="I961" s="30"/>
      <c r="J961" s="30"/>
      <c r="K961" s="30"/>
      <c r="L961" s="30"/>
      <c r="M961" s="30"/>
      <c r="N961" s="30"/>
      <c r="O961" s="30"/>
      <c r="P961" s="30"/>
      <c r="Q961" s="30"/>
      <c r="R961" s="30"/>
      <c r="U961" s="30"/>
      <c r="V961" s="30"/>
      <c r="W961" s="30"/>
      <c r="X961" s="30"/>
    </row>
    <row r="962" customFormat="false" ht="12.8" hidden="false" customHeight="false" outlineLevel="0" collapsed="false">
      <c r="A962" s="30"/>
      <c r="B962" s="30"/>
      <c r="C962" s="30"/>
      <c r="D962" s="30"/>
      <c r="E962" s="16"/>
      <c r="F962" s="16"/>
      <c r="G962" s="30"/>
      <c r="H962" s="30"/>
      <c r="I962" s="30"/>
      <c r="J962" s="30"/>
      <c r="K962" s="30"/>
      <c r="L962" s="30"/>
      <c r="M962" s="30"/>
      <c r="N962" s="30"/>
      <c r="O962" s="30"/>
      <c r="P962" s="30"/>
      <c r="Q962" s="30"/>
      <c r="R962" s="30"/>
      <c r="U962" s="30"/>
      <c r="V962" s="30"/>
      <c r="W962" s="30"/>
      <c r="X962" s="30"/>
    </row>
    <row r="963" customFormat="false" ht="12.8" hidden="false" customHeight="false" outlineLevel="0" collapsed="false">
      <c r="A963" s="30"/>
      <c r="B963" s="30"/>
      <c r="C963" s="30"/>
      <c r="D963" s="30"/>
      <c r="E963" s="16"/>
      <c r="F963" s="16"/>
      <c r="G963" s="30"/>
      <c r="H963" s="30"/>
      <c r="I963" s="30"/>
      <c r="J963" s="30"/>
      <c r="K963" s="30"/>
      <c r="L963" s="30"/>
      <c r="M963" s="30"/>
      <c r="N963" s="30"/>
      <c r="O963" s="30"/>
      <c r="P963" s="30"/>
      <c r="Q963" s="30"/>
      <c r="R963" s="30"/>
      <c r="U963" s="30"/>
      <c r="V963" s="30"/>
      <c r="W963" s="30"/>
      <c r="X963" s="30"/>
    </row>
    <row r="964" customFormat="false" ht="12.8" hidden="false" customHeight="false" outlineLevel="0" collapsed="false">
      <c r="A964" s="30"/>
      <c r="B964" s="30"/>
      <c r="C964" s="30"/>
      <c r="D964" s="30"/>
      <c r="E964" s="16"/>
      <c r="F964" s="16"/>
      <c r="G964" s="30"/>
      <c r="H964" s="30"/>
      <c r="I964" s="30"/>
      <c r="J964" s="30"/>
      <c r="K964" s="30"/>
      <c r="L964" s="30"/>
      <c r="M964" s="30"/>
      <c r="N964" s="30"/>
      <c r="O964" s="30"/>
      <c r="P964" s="30"/>
      <c r="Q964" s="30"/>
      <c r="R964" s="30"/>
      <c r="U964" s="30"/>
      <c r="V964" s="30"/>
      <c r="W964" s="30"/>
      <c r="X964" s="30"/>
    </row>
    <row r="965" customFormat="false" ht="12.8" hidden="false" customHeight="false" outlineLevel="0" collapsed="false">
      <c r="A965" s="30"/>
      <c r="B965" s="30"/>
      <c r="C965" s="30"/>
      <c r="D965" s="30"/>
      <c r="E965" s="16"/>
      <c r="F965" s="16"/>
      <c r="G965" s="30"/>
      <c r="H965" s="30"/>
      <c r="I965" s="30"/>
      <c r="J965" s="30"/>
      <c r="K965" s="30"/>
      <c r="L965" s="30"/>
      <c r="M965" s="30"/>
      <c r="N965" s="30"/>
      <c r="O965" s="30"/>
      <c r="P965" s="30"/>
      <c r="Q965" s="30"/>
      <c r="R965" s="30"/>
      <c r="U965" s="30"/>
      <c r="V965" s="30"/>
      <c r="W965" s="30"/>
      <c r="X965" s="30"/>
    </row>
    <row r="966" customFormat="false" ht="12.8" hidden="false" customHeight="false" outlineLevel="0" collapsed="false">
      <c r="A966" s="30"/>
      <c r="B966" s="30"/>
      <c r="C966" s="30"/>
      <c r="D966" s="30"/>
      <c r="E966" s="16"/>
      <c r="F966" s="16"/>
      <c r="G966" s="30"/>
      <c r="H966" s="30"/>
      <c r="I966" s="30"/>
      <c r="J966" s="30"/>
      <c r="K966" s="30"/>
      <c r="L966" s="30"/>
      <c r="M966" s="30"/>
      <c r="N966" s="30"/>
      <c r="O966" s="30"/>
      <c r="P966" s="30"/>
      <c r="Q966" s="30"/>
      <c r="R966" s="30"/>
      <c r="U966" s="30"/>
      <c r="V966" s="30"/>
      <c r="W966" s="30"/>
      <c r="X966" s="30"/>
    </row>
    <row r="967" customFormat="false" ht="12.8" hidden="false" customHeight="false" outlineLevel="0" collapsed="false">
      <c r="A967" s="30"/>
      <c r="B967" s="30"/>
      <c r="C967" s="30"/>
      <c r="D967" s="30"/>
      <c r="E967" s="16"/>
      <c r="F967" s="16"/>
      <c r="G967" s="30"/>
      <c r="H967" s="30"/>
      <c r="I967" s="30"/>
      <c r="J967" s="30"/>
      <c r="K967" s="30"/>
      <c r="L967" s="30"/>
      <c r="M967" s="30"/>
      <c r="N967" s="30"/>
      <c r="O967" s="30"/>
      <c r="P967" s="30"/>
      <c r="Q967" s="30"/>
      <c r="R967" s="30"/>
      <c r="U967" s="30"/>
      <c r="V967" s="30"/>
      <c r="W967" s="30"/>
      <c r="X967" s="30"/>
    </row>
    <row r="968" customFormat="false" ht="12.8" hidden="false" customHeight="false" outlineLevel="0" collapsed="false">
      <c r="A968" s="30"/>
      <c r="B968" s="30"/>
      <c r="C968" s="30"/>
      <c r="D968" s="30"/>
      <c r="E968" s="16"/>
      <c r="F968" s="16"/>
      <c r="G968" s="30"/>
      <c r="H968" s="30"/>
      <c r="I968" s="30"/>
      <c r="J968" s="30"/>
      <c r="K968" s="30"/>
      <c r="L968" s="30"/>
      <c r="M968" s="30"/>
      <c r="N968" s="30"/>
      <c r="O968" s="30"/>
      <c r="P968" s="30"/>
      <c r="Q968" s="30"/>
      <c r="R968" s="30"/>
      <c r="U968" s="30"/>
      <c r="V968" s="30"/>
      <c r="W968" s="30"/>
      <c r="X968" s="30"/>
    </row>
    <row r="969" customFormat="false" ht="12.8" hidden="false" customHeight="false" outlineLevel="0" collapsed="false">
      <c r="A969" s="30"/>
      <c r="B969" s="30"/>
      <c r="C969" s="30"/>
      <c r="D969" s="30"/>
      <c r="E969" s="16"/>
      <c r="F969" s="16"/>
      <c r="G969" s="30"/>
      <c r="H969" s="30"/>
      <c r="I969" s="30"/>
      <c r="J969" s="30"/>
      <c r="K969" s="30"/>
      <c r="L969" s="30"/>
      <c r="M969" s="30"/>
      <c r="N969" s="30"/>
      <c r="O969" s="30"/>
      <c r="P969" s="30"/>
      <c r="Q969" s="30"/>
      <c r="R969" s="30"/>
      <c r="U969" s="30"/>
      <c r="V969" s="30"/>
      <c r="W969" s="30"/>
      <c r="X969" s="30"/>
    </row>
    <row r="970" customFormat="false" ht="12.8" hidden="false" customHeight="false" outlineLevel="0" collapsed="false">
      <c r="A970" s="30"/>
      <c r="B970" s="30"/>
      <c r="C970" s="30"/>
      <c r="D970" s="30"/>
      <c r="E970" s="16"/>
      <c r="F970" s="16"/>
      <c r="G970" s="30"/>
      <c r="H970" s="30"/>
      <c r="I970" s="30"/>
      <c r="J970" s="30"/>
      <c r="K970" s="30"/>
      <c r="L970" s="30"/>
      <c r="M970" s="30"/>
      <c r="N970" s="30"/>
      <c r="O970" s="30"/>
      <c r="P970" s="30"/>
      <c r="Q970" s="30"/>
      <c r="R970" s="30"/>
      <c r="U970" s="30"/>
      <c r="V970" s="30"/>
      <c r="W970" s="30"/>
      <c r="X970" s="30"/>
    </row>
    <row r="971" customFormat="false" ht="12.8" hidden="false" customHeight="false" outlineLevel="0" collapsed="false">
      <c r="A971" s="30"/>
      <c r="B971" s="30"/>
      <c r="C971" s="30"/>
      <c r="D971" s="30"/>
      <c r="E971" s="16"/>
      <c r="F971" s="16"/>
      <c r="G971" s="30"/>
      <c r="H971" s="30"/>
      <c r="I971" s="30"/>
      <c r="J971" s="30"/>
      <c r="K971" s="30"/>
      <c r="L971" s="30"/>
      <c r="M971" s="30"/>
      <c r="N971" s="30"/>
      <c r="O971" s="30"/>
      <c r="P971" s="30"/>
      <c r="Q971" s="30"/>
      <c r="R971" s="30"/>
      <c r="U971" s="30"/>
      <c r="V971" s="30"/>
      <c r="W971" s="30"/>
      <c r="X971" s="30"/>
    </row>
    <row r="972" customFormat="false" ht="12.8" hidden="false" customHeight="false" outlineLevel="0" collapsed="false">
      <c r="A972" s="30"/>
      <c r="B972" s="30"/>
      <c r="C972" s="30"/>
      <c r="D972" s="30"/>
      <c r="E972" s="16"/>
      <c r="F972" s="16"/>
      <c r="G972" s="30"/>
      <c r="H972" s="30"/>
      <c r="I972" s="30"/>
      <c r="J972" s="30"/>
      <c r="K972" s="30"/>
      <c r="L972" s="30"/>
      <c r="M972" s="30"/>
      <c r="N972" s="30"/>
      <c r="O972" s="30"/>
      <c r="P972" s="30"/>
      <c r="Q972" s="30"/>
      <c r="R972" s="30"/>
      <c r="U972" s="30"/>
      <c r="V972" s="30"/>
      <c r="W972" s="30"/>
      <c r="X972" s="30"/>
    </row>
    <row r="973" customFormat="false" ht="12.8" hidden="false" customHeight="false" outlineLevel="0" collapsed="false">
      <c r="A973" s="30"/>
      <c r="B973" s="30"/>
      <c r="C973" s="30"/>
      <c r="D973" s="30"/>
      <c r="E973" s="16"/>
      <c r="F973" s="16"/>
      <c r="G973" s="30"/>
      <c r="H973" s="30"/>
      <c r="I973" s="30"/>
      <c r="J973" s="30"/>
      <c r="K973" s="30"/>
      <c r="L973" s="30"/>
      <c r="M973" s="30"/>
      <c r="N973" s="30"/>
      <c r="O973" s="30"/>
      <c r="P973" s="30"/>
      <c r="Q973" s="30"/>
      <c r="R973" s="30"/>
      <c r="U973" s="30"/>
      <c r="V973" s="30"/>
      <c r="W973" s="30"/>
      <c r="X973" s="30"/>
    </row>
    <row r="974" customFormat="false" ht="12.8" hidden="false" customHeight="false" outlineLevel="0" collapsed="false">
      <c r="A974" s="30"/>
      <c r="B974" s="30"/>
      <c r="C974" s="30"/>
      <c r="D974" s="30"/>
      <c r="E974" s="16"/>
      <c r="F974" s="16"/>
      <c r="G974" s="30"/>
      <c r="H974" s="30"/>
      <c r="I974" s="30"/>
      <c r="J974" s="30"/>
      <c r="K974" s="30"/>
      <c r="L974" s="30"/>
      <c r="M974" s="30"/>
      <c r="N974" s="30"/>
      <c r="O974" s="30"/>
      <c r="P974" s="30"/>
      <c r="Q974" s="30"/>
      <c r="R974" s="30"/>
      <c r="U974" s="30"/>
      <c r="V974" s="30"/>
      <c r="W974" s="30"/>
      <c r="X974" s="30"/>
    </row>
    <row r="975" customFormat="false" ht="12.8" hidden="false" customHeight="false" outlineLevel="0" collapsed="false">
      <c r="A975" s="30"/>
      <c r="B975" s="30"/>
      <c r="C975" s="30"/>
      <c r="D975" s="30"/>
      <c r="E975" s="16"/>
      <c r="F975" s="16"/>
      <c r="G975" s="30"/>
      <c r="H975" s="30"/>
      <c r="I975" s="30"/>
      <c r="J975" s="30"/>
      <c r="K975" s="30"/>
      <c r="L975" s="30"/>
      <c r="M975" s="30"/>
      <c r="N975" s="30"/>
      <c r="O975" s="30"/>
      <c r="P975" s="30"/>
      <c r="Q975" s="30"/>
      <c r="R975" s="30"/>
      <c r="U975" s="30"/>
      <c r="V975" s="30"/>
      <c r="W975" s="30"/>
      <c r="X975" s="30"/>
    </row>
    <row r="976" customFormat="false" ht="12.8" hidden="false" customHeight="false" outlineLevel="0" collapsed="false">
      <c r="A976" s="30"/>
      <c r="B976" s="30"/>
      <c r="C976" s="30"/>
      <c r="D976" s="30"/>
      <c r="E976" s="16"/>
      <c r="F976" s="16"/>
      <c r="G976" s="30"/>
      <c r="H976" s="30"/>
      <c r="I976" s="30"/>
      <c r="J976" s="30"/>
      <c r="K976" s="30"/>
      <c r="L976" s="30"/>
      <c r="M976" s="30"/>
      <c r="N976" s="30"/>
      <c r="O976" s="30"/>
      <c r="P976" s="30"/>
      <c r="Q976" s="30"/>
      <c r="R976" s="30"/>
      <c r="U976" s="30"/>
      <c r="V976" s="30"/>
      <c r="W976" s="30"/>
      <c r="X976" s="30"/>
    </row>
    <row r="977" customFormat="false" ht="12.8" hidden="false" customHeight="false" outlineLevel="0" collapsed="false">
      <c r="A977" s="30"/>
      <c r="B977" s="30"/>
      <c r="C977" s="30"/>
      <c r="D977" s="30"/>
      <c r="E977" s="16"/>
      <c r="F977" s="16"/>
      <c r="G977" s="30"/>
      <c r="H977" s="30"/>
      <c r="I977" s="30"/>
      <c r="J977" s="30"/>
      <c r="K977" s="30"/>
      <c r="L977" s="30"/>
      <c r="M977" s="30"/>
      <c r="N977" s="30"/>
      <c r="O977" s="30"/>
      <c r="P977" s="30"/>
      <c r="Q977" s="30"/>
      <c r="R977" s="30"/>
      <c r="U977" s="30"/>
      <c r="V977" s="30"/>
      <c r="W977" s="30"/>
      <c r="X977" s="30"/>
    </row>
    <row r="978" customFormat="false" ht="12.8" hidden="false" customHeight="false" outlineLevel="0" collapsed="false">
      <c r="A978" s="30"/>
      <c r="B978" s="30"/>
      <c r="C978" s="30"/>
      <c r="D978" s="30"/>
      <c r="E978" s="16"/>
      <c r="F978" s="16"/>
      <c r="G978" s="30"/>
      <c r="H978" s="30"/>
      <c r="I978" s="30"/>
      <c r="J978" s="30"/>
      <c r="K978" s="30"/>
      <c r="L978" s="30"/>
      <c r="M978" s="30"/>
      <c r="N978" s="30"/>
      <c r="O978" s="30"/>
      <c r="P978" s="30"/>
      <c r="Q978" s="30"/>
      <c r="R978" s="30"/>
      <c r="U978" s="30"/>
      <c r="V978" s="30"/>
      <c r="W978" s="30"/>
      <c r="X978" s="30"/>
    </row>
    <row r="979" customFormat="false" ht="12.8" hidden="false" customHeight="false" outlineLevel="0" collapsed="false">
      <c r="A979" s="30"/>
      <c r="B979" s="30"/>
      <c r="C979" s="30"/>
      <c r="D979" s="30"/>
      <c r="E979" s="16"/>
      <c r="F979" s="16"/>
      <c r="G979" s="30"/>
      <c r="H979" s="30"/>
      <c r="I979" s="30"/>
      <c r="J979" s="30"/>
      <c r="K979" s="30"/>
      <c r="L979" s="30"/>
      <c r="M979" s="30"/>
      <c r="N979" s="30"/>
      <c r="O979" s="30"/>
      <c r="P979" s="30"/>
      <c r="Q979" s="30"/>
      <c r="R979" s="30"/>
      <c r="U979" s="30"/>
      <c r="V979" s="30"/>
      <c r="W979" s="30"/>
      <c r="X979" s="30"/>
    </row>
    <row r="980" customFormat="false" ht="12.8" hidden="false" customHeight="false" outlineLevel="0" collapsed="false">
      <c r="A980" s="30"/>
      <c r="B980" s="30"/>
      <c r="C980" s="30"/>
      <c r="D980" s="30"/>
      <c r="E980" s="16"/>
      <c r="F980" s="16"/>
      <c r="G980" s="30"/>
      <c r="H980" s="30"/>
      <c r="I980" s="30"/>
      <c r="J980" s="30"/>
      <c r="K980" s="30"/>
      <c r="L980" s="30"/>
      <c r="M980" s="30"/>
      <c r="N980" s="30"/>
      <c r="O980" s="30"/>
      <c r="P980" s="30"/>
      <c r="Q980" s="30"/>
      <c r="R980" s="30"/>
      <c r="U980" s="30"/>
      <c r="V980" s="30"/>
      <c r="W980" s="30"/>
      <c r="X980" s="30"/>
    </row>
    <row r="981" customFormat="false" ht="12.8" hidden="false" customHeight="false" outlineLevel="0" collapsed="false">
      <c r="A981" s="30"/>
      <c r="B981" s="30"/>
      <c r="C981" s="30"/>
      <c r="D981" s="30"/>
      <c r="E981" s="16"/>
      <c r="F981" s="16"/>
      <c r="G981" s="30"/>
      <c r="H981" s="30"/>
      <c r="I981" s="30"/>
      <c r="J981" s="30"/>
      <c r="K981" s="30"/>
      <c r="L981" s="30"/>
      <c r="M981" s="30"/>
      <c r="N981" s="30"/>
      <c r="O981" s="30"/>
      <c r="P981" s="30"/>
      <c r="Q981" s="30"/>
      <c r="R981" s="30"/>
      <c r="U981" s="30"/>
      <c r="V981" s="30"/>
      <c r="W981" s="30"/>
      <c r="X981" s="30"/>
    </row>
    <row r="982" customFormat="false" ht="12.8" hidden="false" customHeight="false" outlineLevel="0" collapsed="false">
      <c r="A982" s="30"/>
      <c r="B982" s="30"/>
      <c r="C982" s="30"/>
      <c r="D982" s="30"/>
      <c r="E982" s="16"/>
      <c r="F982" s="16"/>
      <c r="G982" s="30"/>
      <c r="H982" s="30"/>
      <c r="I982" s="30"/>
      <c r="J982" s="30"/>
      <c r="K982" s="30"/>
      <c r="L982" s="30"/>
      <c r="M982" s="30"/>
      <c r="N982" s="30"/>
      <c r="O982" s="30"/>
      <c r="P982" s="30"/>
      <c r="Q982" s="30"/>
      <c r="R982" s="30"/>
      <c r="U982" s="30"/>
      <c r="V982" s="30"/>
      <c r="W982" s="30"/>
      <c r="X982" s="30"/>
    </row>
    <row r="983" customFormat="false" ht="12.8" hidden="false" customHeight="false" outlineLevel="0" collapsed="false">
      <c r="A983" s="30"/>
      <c r="B983" s="30"/>
      <c r="C983" s="30"/>
      <c r="D983" s="30"/>
      <c r="E983" s="16"/>
      <c r="F983" s="16"/>
      <c r="G983" s="30"/>
      <c r="H983" s="30"/>
      <c r="I983" s="30"/>
      <c r="J983" s="30"/>
      <c r="K983" s="30"/>
      <c r="L983" s="30"/>
      <c r="M983" s="30"/>
      <c r="N983" s="30"/>
      <c r="O983" s="30"/>
      <c r="P983" s="30"/>
      <c r="Q983" s="30"/>
      <c r="R983" s="30"/>
      <c r="U983" s="30"/>
      <c r="V983" s="30"/>
      <c r="W983" s="30"/>
      <c r="X983" s="30"/>
    </row>
    <row r="984" customFormat="false" ht="12.8" hidden="false" customHeight="false" outlineLevel="0" collapsed="false">
      <c r="A984" s="30"/>
      <c r="B984" s="30"/>
      <c r="C984" s="30"/>
      <c r="D984" s="30"/>
      <c r="E984" s="16"/>
      <c r="F984" s="16"/>
      <c r="G984" s="30"/>
      <c r="H984" s="30"/>
      <c r="I984" s="30"/>
      <c r="J984" s="30"/>
      <c r="K984" s="30"/>
      <c r="L984" s="30"/>
      <c r="M984" s="30"/>
      <c r="N984" s="30"/>
      <c r="O984" s="30"/>
      <c r="P984" s="30"/>
      <c r="Q984" s="30"/>
      <c r="R984" s="30"/>
      <c r="U984" s="30"/>
      <c r="V984" s="30"/>
      <c r="W984" s="30"/>
      <c r="X984" s="30"/>
    </row>
    <row r="985" customFormat="false" ht="12.8" hidden="false" customHeight="false" outlineLevel="0" collapsed="false">
      <c r="A985" s="30"/>
      <c r="B985" s="30"/>
      <c r="C985" s="30"/>
      <c r="D985" s="30"/>
      <c r="E985" s="16"/>
      <c r="F985" s="16"/>
      <c r="G985" s="30"/>
      <c r="H985" s="30"/>
      <c r="I985" s="30"/>
      <c r="J985" s="30"/>
      <c r="K985" s="30"/>
      <c r="L985" s="30"/>
      <c r="M985" s="30"/>
      <c r="N985" s="30"/>
      <c r="O985" s="30"/>
      <c r="P985" s="30"/>
      <c r="Q985" s="30"/>
      <c r="R985" s="30"/>
      <c r="U985" s="30"/>
      <c r="V985" s="30"/>
      <c r="W985" s="30"/>
      <c r="X985" s="30"/>
    </row>
    <row r="986" customFormat="false" ht="12.8" hidden="false" customHeight="false" outlineLevel="0" collapsed="false">
      <c r="A986" s="30"/>
      <c r="B986" s="30"/>
      <c r="C986" s="30"/>
      <c r="D986" s="30"/>
      <c r="E986" s="16"/>
      <c r="F986" s="16"/>
      <c r="G986" s="30"/>
      <c r="H986" s="30"/>
      <c r="I986" s="30"/>
      <c r="J986" s="30"/>
      <c r="K986" s="30"/>
      <c r="L986" s="30"/>
      <c r="M986" s="30"/>
      <c r="N986" s="30"/>
      <c r="O986" s="30"/>
      <c r="P986" s="30"/>
      <c r="Q986" s="30"/>
      <c r="R986" s="30"/>
      <c r="U986" s="30"/>
      <c r="V986" s="30"/>
      <c r="W986" s="30"/>
      <c r="X986" s="30"/>
    </row>
    <row r="987" customFormat="false" ht="12.8" hidden="false" customHeight="false" outlineLevel="0" collapsed="false">
      <c r="A987" s="30"/>
      <c r="B987" s="30"/>
      <c r="C987" s="30"/>
      <c r="D987" s="30"/>
      <c r="E987" s="16"/>
      <c r="F987" s="16"/>
      <c r="G987" s="30"/>
      <c r="H987" s="30"/>
      <c r="I987" s="30"/>
      <c r="J987" s="30"/>
      <c r="K987" s="30"/>
      <c r="L987" s="30"/>
      <c r="M987" s="30"/>
      <c r="N987" s="30"/>
      <c r="O987" s="30"/>
      <c r="P987" s="30"/>
      <c r="Q987" s="30"/>
      <c r="R987" s="30"/>
      <c r="U987" s="30"/>
      <c r="V987" s="30"/>
      <c r="W987" s="30"/>
      <c r="X987" s="30"/>
    </row>
    <row r="988" customFormat="false" ht="12.8" hidden="false" customHeight="false" outlineLevel="0" collapsed="false">
      <c r="A988" s="30"/>
      <c r="B988" s="30"/>
      <c r="C988" s="30"/>
      <c r="D988" s="30"/>
      <c r="E988" s="16"/>
      <c r="F988" s="16"/>
      <c r="G988" s="30"/>
      <c r="H988" s="30"/>
      <c r="I988" s="30"/>
      <c r="J988" s="30"/>
      <c r="K988" s="30"/>
      <c r="L988" s="30"/>
      <c r="M988" s="30"/>
      <c r="N988" s="30"/>
      <c r="O988" s="30"/>
      <c r="P988" s="30"/>
      <c r="Q988" s="30"/>
      <c r="R988" s="30"/>
      <c r="U988" s="30"/>
      <c r="V988" s="30"/>
      <c r="W988" s="30"/>
      <c r="X988" s="30"/>
    </row>
    <row r="989" customFormat="false" ht="12.8" hidden="false" customHeight="false" outlineLevel="0" collapsed="false">
      <c r="A989" s="30"/>
      <c r="B989" s="30"/>
      <c r="C989" s="30"/>
      <c r="D989" s="30"/>
      <c r="E989" s="16"/>
      <c r="F989" s="16"/>
      <c r="G989" s="30"/>
      <c r="H989" s="30"/>
      <c r="I989" s="30"/>
      <c r="J989" s="30"/>
      <c r="K989" s="30"/>
      <c r="L989" s="30"/>
      <c r="M989" s="30"/>
      <c r="N989" s="30"/>
      <c r="O989" s="30"/>
      <c r="P989" s="30"/>
      <c r="Q989" s="30"/>
      <c r="R989" s="30"/>
      <c r="U989" s="30"/>
      <c r="V989" s="30"/>
      <c r="W989" s="30"/>
      <c r="X989" s="30"/>
    </row>
    <row r="990" customFormat="false" ht="12.8" hidden="false" customHeight="false" outlineLevel="0" collapsed="false">
      <c r="A990" s="30"/>
      <c r="B990" s="30"/>
      <c r="C990" s="30"/>
      <c r="D990" s="30"/>
      <c r="E990" s="16"/>
      <c r="F990" s="16"/>
      <c r="G990" s="30"/>
      <c r="H990" s="30"/>
      <c r="I990" s="30"/>
      <c r="J990" s="30"/>
      <c r="K990" s="30"/>
      <c r="L990" s="30"/>
      <c r="M990" s="30"/>
      <c r="N990" s="30"/>
      <c r="O990" s="30"/>
      <c r="P990" s="30"/>
      <c r="Q990" s="30"/>
      <c r="R990" s="30"/>
      <c r="U990" s="30"/>
      <c r="V990" s="30"/>
      <c r="W990" s="30"/>
      <c r="X990" s="30"/>
    </row>
    <row r="991" customFormat="false" ht="12.8" hidden="false" customHeight="false" outlineLevel="0" collapsed="false">
      <c r="A991" s="30"/>
      <c r="B991" s="30"/>
      <c r="C991" s="30"/>
      <c r="D991" s="30"/>
      <c r="E991" s="16"/>
      <c r="F991" s="16"/>
      <c r="G991" s="30"/>
      <c r="H991" s="30"/>
      <c r="I991" s="30"/>
      <c r="J991" s="30"/>
      <c r="K991" s="30"/>
      <c r="L991" s="30"/>
      <c r="M991" s="30"/>
      <c r="N991" s="30"/>
      <c r="O991" s="30"/>
      <c r="P991" s="30"/>
      <c r="Q991" s="30"/>
      <c r="R991" s="30"/>
      <c r="U991" s="30"/>
      <c r="V991" s="30"/>
      <c r="W991" s="30"/>
      <c r="X991" s="30"/>
    </row>
    <row r="992" customFormat="false" ht="12.8" hidden="false" customHeight="false" outlineLevel="0" collapsed="false">
      <c r="A992" s="30"/>
      <c r="B992" s="30"/>
      <c r="C992" s="30"/>
      <c r="D992" s="30"/>
      <c r="E992" s="16"/>
      <c r="F992" s="16"/>
      <c r="G992" s="30"/>
      <c r="H992" s="30"/>
      <c r="I992" s="30"/>
      <c r="J992" s="30"/>
      <c r="K992" s="30"/>
      <c r="L992" s="30"/>
      <c r="M992" s="30"/>
      <c r="N992" s="30"/>
      <c r="O992" s="30"/>
      <c r="P992" s="30"/>
      <c r="Q992" s="30"/>
      <c r="R992" s="30"/>
      <c r="U992" s="30"/>
      <c r="V992" s="30"/>
      <c r="W992" s="30"/>
      <c r="X992" s="30"/>
    </row>
    <row r="993" customFormat="false" ht="12.8" hidden="false" customHeight="false" outlineLevel="0" collapsed="false">
      <c r="A993" s="30"/>
      <c r="B993" s="30"/>
      <c r="C993" s="30"/>
      <c r="D993" s="30"/>
      <c r="E993" s="16"/>
      <c r="F993" s="16"/>
      <c r="G993" s="30"/>
      <c r="H993" s="30"/>
      <c r="I993" s="30"/>
      <c r="J993" s="30"/>
      <c r="K993" s="30"/>
      <c r="L993" s="30"/>
      <c r="M993" s="30"/>
      <c r="N993" s="30"/>
      <c r="O993" s="30"/>
      <c r="P993" s="30"/>
      <c r="Q993" s="30"/>
      <c r="R993" s="30"/>
      <c r="U993" s="30"/>
      <c r="V993" s="30"/>
      <c r="W993" s="30"/>
      <c r="X993" s="30"/>
    </row>
    <row r="994" customFormat="false" ht="12.8" hidden="false" customHeight="false" outlineLevel="0" collapsed="false">
      <c r="A994" s="30"/>
      <c r="B994" s="30"/>
      <c r="C994" s="30"/>
      <c r="D994" s="30"/>
      <c r="E994" s="16"/>
      <c r="F994" s="16"/>
      <c r="G994" s="30"/>
      <c r="H994" s="30"/>
      <c r="I994" s="30"/>
      <c r="J994" s="30"/>
      <c r="K994" s="30"/>
      <c r="L994" s="30"/>
      <c r="M994" s="30"/>
      <c r="N994" s="30"/>
      <c r="O994" s="30"/>
      <c r="P994" s="30"/>
      <c r="Q994" s="30"/>
      <c r="R994" s="30"/>
      <c r="U994" s="30"/>
      <c r="V994" s="30"/>
      <c r="W994" s="30"/>
      <c r="X994" s="30"/>
    </row>
    <row r="995" customFormat="false" ht="12.8" hidden="false" customHeight="false" outlineLevel="0" collapsed="false">
      <c r="A995" s="30"/>
      <c r="B995" s="30"/>
      <c r="C995" s="30"/>
      <c r="D995" s="30"/>
      <c r="E995" s="16"/>
      <c r="F995" s="16"/>
      <c r="G995" s="30"/>
      <c r="H995" s="30"/>
      <c r="I995" s="30"/>
      <c r="J995" s="30"/>
      <c r="K995" s="30"/>
      <c r="L995" s="30"/>
      <c r="M995" s="30"/>
      <c r="N995" s="30"/>
      <c r="O995" s="30"/>
      <c r="P995" s="30"/>
      <c r="Q995" s="30"/>
      <c r="R995" s="30"/>
      <c r="U995" s="30"/>
      <c r="V995" s="30"/>
      <c r="W995" s="30"/>
      <c r="X995" s="30"/>
    </row>
    <row r="996" customFormat="false" ht="12.8" hidden="false" customHeight="false" outlineLevel="0" collapsed="false">
      <c r="A996" s="30"/>
      <c r="B996" s="30"/>
      <c r="C996" s="30"/>
      <c r="D996" s="30"/>
      <c r="E996" s="16"/>
      <c r="F996" s="16"/>
      <c r="G996" s="30"/>
      <c r="H996" s="30"/>
      <c r="I996" s="30"/>
      <c r="J996" s="30"/>
      <c r="K996" s="30"/>
      <c r="L996" s="30"/>
      <c r="M996" s="30"/>
      <c r="N996" s="30"/>
      <c r="O996" s="30"/>
      <c r="P996" s="30"/>
      <c r="Q996" s="30"/>
      <c r="R996" s="30"/>
      <c r="U996" s="30"/>
      <c r="V996" s="30"/>
      <c r="W996" s="30"/>
      <c r="X996" s="30"/>
    </row>
    <row r="997" customFormat="false" ht="12.8" hidden="false" customHeight="false" outlineLevel="0" collapsed="false">
      <c r="A997" s="30"/>
      <c r="B997" s="30"/>
      <c r="C997" s="30"/>
      <c r="D997" s="30"/>
      <c r="E997" s="16"/>
      <c r="F997" s="16"/>
      <c r="G997" s="30"/>
      <c r="H997" s="30"/>
      <c r="I997" s="30"/>
      <c r="J997" s="30"/>
      <c r="K997" s="30"/>
      <c r="L997" s="30"/>
      <c r="M997" s="30"/>
      <c r="N997" s="30"/>
      <c r="O997" s="30"/>
      <c r="P997" s="30"/>
      <c r="Q997" s="30"/>
      <c r="R997" s="30"/>
      <c r="U997" s="30"/>
      <c r="V997" s="30"/>
      <c r="W997" s="30"/>
      <c r="X997" s="30"/>
    </row>
    <row r="998" customFormat="false" ht="12.8" hidden="false" customHeight="false" outlineLevel="0" collapsed="false">
      <c r="A998" s="30"/>
      <c r="B998" s="30"/>
      <c r="C998" s="30"/>
      <c r="D998" s="30"/>
      <c r="E998" s="16"/>
      <c r="F998" s="16"/>
      <c r="G998" s="30"/>
      <c r="H998" s="30"/>
      <c r="I998" s="30"/>
      <c r="J998" s="30"/>
      <c r="K998" s="30"/>
      <c r="L998" s="30"/>
      <c r="M998" s="30"/>
      <c r="N998" s="30"/>
      <c r="O998" s="30"/>
      <c r="P998" s="30"/>
      <c r="Q998" s="30"/>
      <c r="R998" s="30"/>
      <c r="U998" s="30"/>
      <c r="V998" s="30"/>
      <c r="W998" s="30"/>
      <c r="X998" s="30"/>
    </row>
    <row r="999" customFormat="false" ht="12.8" hidden="false" customHeight="false" outlineLevel="0" collapsed="false">
      <c r="A999" s="30"/>
      <c r="B999" s="30"/>
      <c r="C999" s="30"/>
      <c r="D999" s="30"/>
      <c r="E999" s="16"/>
      <c r="F999" s="16"/>
      <c r="G999" s="30"/>
      <c r="H999" s="30"/>
      <c r="I999" s="30"/>
      <c r="J999" s="30"/>
      <c r="K999" s="30"/>
      <c r="L999" s="30"/>
      <c r="M999" s="30"/>
      <c r="N999" s="30"/>
      <c r="O999" s="30"/>
      <c r="P999" s="30"/>
      <c r="Q999" s="30"/>
      <c r="R999" s="30"/>
      <c r="U999" s="30"/>
      <c r="V999" s="30"/>
      <c r="W999" s="30"/>
      <c r="X999" s="30"/>
    </row>
    <row r="1000" customFormat="false" ht="12.8" hidden="false" customHeight="false" outlineLevel="0" collapsed="false">
      <c r="A1000" s="30"/>
      <c r="B1000" s="30"/>
      <c r="C1000" s="30"/>
      <c r="D1000" s="30"/>
      <c r="E1000" s="16"/>
      <c r="F1000" s="16"/>
      <c r="G1000" s="30"/>
      <c r="H1000" s="30"/>
      <c r="I1000" s="30"/>
      <c r="J1000" s="30"/>
      <c r="K1000" s="30"/>
      <c r="L1000" s="30"/>
      <c r="M1000" s="30"/>
      <c r="N1000" s="30"/>
      <c r="O1000" s="30"/>
      <c r="P1000" s="30"/>
      <c r="Q1000" s="30"/>
      <c r="R1000" s="30"/>
      <c r="U1000" s="30"/>
      <c r="V1000" s="30"/>
      <c r="W1000" s="30"/>
      <c r="X1000" s="30"/>
    </row>
    <row r="1001" customFormat="false" ht="12.8" hidden="false" customHeight="false" outlineLevel="0" collapsed="false">
      <c r="A1001" s="30"/>
      <c r="B1001" s="30"/>
      <c r="C1001" s="30"/>
      <c r="D1001" s="30"/>
      <c r="E1001" s="16"/>
      <c r="F1001" s="16"/>
      <c r="G1001" s="30"/>
      <c r="H1001" s="30"/>
      <c r="I1001" s="30"/>
      <c r="J1001" s="30"/>
      <c r="K1001" s="30"/>
      <c r="L1001" s="30"/>
      <c r="M1001" s="30"/>
      <c r="N1001" s="30"/>
      <c r="O1001" s="30"/>
      <c r="P1001" s="30"/>
      <c r="Q1001" s="30"/>
      <c r="R1001" s="30"/>
      <c r="U1001" s="30"/>
      <c r="V1001" s="30"/>
      <c r="W1001" s="30"/>
      <c r="X1001" s="30"/>
    </row>
    <row r="1002" customFormat="false" ht="12.8" hidden="false" customHeight="false" outlineLevel="0" collapsed="false">
      <c r="A1002" s="30"/>
      <c r="B1002" s="30"/>
      <c r="C1002" s="30"/>
      <c r="D1002" s="30"/>
      <c r="E1002" s="16"/>
      <c r="F1002" s="16"/>
      <c r="G1002" s="30"/>
      <c r="H1002" s="30"/>
      <c r="I1002" s="30"/>
      <c r="J1002" s="30"/>
      <c r="K1002" s="30"/>
      <c r="L1002" s="30"/>
      <c r="M1002" s="30"/>
      <c r="N1002" s="30"/>
      <c r="O1002" s="30"/>
      <c r="P1002" s="30"/>
      <c r="Q1002" s="30"/>
      <c r="R1002" s="30"/>
      <c r="U1002" s="30"/>
      <c r="V1002" s="30"/>
      <c r="W1002" s="30"/>
      <c r="X1002" s="30"/>
    </row>
    <row r="1003" customFormat="false" ht="12.8" hidden="false" customHeight="false" outlineLevel="0" collapsed="false">
      <c r="A1003" s="30"/>
      <c r="B1003" s="30"/>
      <c r="C1003" s="30"/>
      <c r="D1003" s="30"/>
      <c r="E1003" s="16"/>
      <c r="F1003" s="16"/>
      <c r="G1003" s="30"/>
      <c r="H1003" s="30"/>
      <c r="I1003" s="30"/>
      <c r="J1003" s="30"/>
      <c r="K1003" s="30"/>
      <c r="L1003" s="30"/>
      <c r="M1003" s="30"/>
      <c r="N1003" s="30"/>
      <c r="O1003" s="30"/>
      <c r="P1003" s="30"/>
      <c r="Q1003" s="30"/>
      <c r="R1003" s="30"/>
      <c r="U1003" s="30"/>
      <c r="V1003" s="30"/>
      <c r="W1003" s="30"/>
      <c r="X1003" s="30"/>
    </row>
  </sheetData>
  <mergeCells count="2">
    <mergeCell ref="A1:G1"/>
    <mergeCell ref="J1:S1"/>
  </mergeCells>
  <conditionalFormatting sqref="W1:W1003">
    <cfRule type="containsText" priority="2" operator="containsText" aboveAverage="0" equalAverage="0" bottom="0" percent="0" rank="0" text="live in" dxfId="0">
      <formula>NOT(ISERROR(SEARCH("live in",W1)))</formula>
    </cfRule>
  </conditionalFormatting>
  <conditionalFormatting sqref="V1:V1003">
    <cfRule type="cellIs" priority="3" operator="equal" aboveAverage="0" equalAverage="0" bottom="0" percent="0" rank="0" text="" dxfId="1">
      <formula>"Other"</formula>
    </cfRule>
  </conditionalFormatting>
  <conditionalFormatting sqref="V1:V1003">
    <cfRule type="beginsWith" priority="4" operator="beginsWith" aboveAverage="0" equalAverage="0" bottom="0" percent="0" rank="0" text="For Police" dxfId="0">
      <formula>LEFT(V1,LEN("For Police"))="For Police"</formula>
    </cfRule>
  </conditionalFormatting>
  <conditionalFormatting sqref="V1:V1003">
    <cfRule type="beginsWith" priority="5" operator="beginsWith" aboveAverage="0" equalAverage="0" bottom="0" percent="0" rank="0" text="Defund" dxfId="2">
      <formula>LEFT(V1,LEN("Defund"))="Defund"</formula>
    </cfRule>
  </conditionalFormatting>
  <dataValidations count="2">
    <dataValidation allowBlank="true" operator="between" showDropDown="false" showErrorMessage="false" showInputMessage="false" sqref="V5:V1003" type="list">
      <formula1>'intent tags'!$A$1:$A$3</formula1>
      <formula2>0</formula2>
    </dataValidation>
    <dataValidation allowBlank="true" operator="between" prompt="Choose from options in Intent Tags Table" showDropDown="false" showErrorMessage="false" showInputMessage="true" sqref="V4" type="list">
      <formula1>'intent tags'!$A$1:$A$3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sheetData>
    <row r="1" customFormat="false" ht="15.75" hidden="false" customHeight="false" outlineLevel="0" collapsed="false">
      <c r="A1" s="33" t="s">
        <v>1088</v>
      </c>
      <c r="C1" s="19" t="str">
        <f aca="false">IFERROR(__xludf.dummyfunction("query(A1:A1000,""select A skipping 3"")"),"0:00")</f>
        <v>0:00</v>
      </c>
      <c r="D1" s="19" t="str">
        <f aca="false">IFERROR(__xludf.dummyfunction("query(A2:A1000,""select A skipping 3"")"),"Hello, my name is Melissa lor. I'm calling I understand that the city of Atlanta is having a council meeting on Monday July 6, about the fundings of belief. That's very concerning to say as a Georgian citizen and I oppose this put on a book. I support the"&amp;" police put their life on the line for us every day. Without them crime and violence that will all range Atlanta will no longer be safe for people to work or visit. Come on and Atlanta that's definitely not like a way of saying")</f>
        <v>Hello, my name is Melissa lor. I'm calling I understand that the city of Atlanta is having a council meeting on Monday July 6, about the fundings of belief. That's very concerning to say as a Georgian citizen and I oppose this put on a book. I support the police put their life on the line for us every day. Without them crime and violence that will all range Atlanta will no longer be safe for people to work or visit. Come on and Atlanta that's definitely not like a way of saying</v>
      </c>
    </row>
    <row r="2" customFormat="false" ht="15.75" hidden="false" customHeight="false" outlineLevel="0" collapsed="false">
      <c r="A2" s="33" t="s">
        <v>596</v>
      </c>
      <c r="C2" s="19" t="str">
        <f aca="false">IFERROR(__xludf.dummyfunction("""COMPUTED_VALUE"""),"0:46")</f>
        <v>0:46</v>
      </c>
      <c r="D2" s="19" t="str">
        <f aca="false">IFERROR(__xludf.dummyfunction("""COMPUTED_VALUE"""),"Yes, if you decide to defund the Atlanta Police Department I will most certainly guarantee a pile of dead bodies on my front porch. Have a nice day.")</f>
        <v>Yes, if you decide to defund the Atlanta Police Department I will most certainly guarantee a pile of dead bodies on my front porch. Have a nice day.</v>
      </c>
    </row>
    <row r="3" customFormat="false" ht="15.75" hidden="false" customHeight="false" outlineLevel="0" collapsed="false">
      <c r="A3" s="34"/>
      <c r="C3" s="19" t="str">
        <f aca="false">IFERROR(__xludf.dummyfunction("""COMPUTED_VALUE"""),"0:58")</f>
        <v>0:58</v>
      </c>
      <c r="D3" s="19" t="str">
        <f aca="false">IFERROR(__xludf.dummyfunction("""COMPUTED_VALUE"""),"My name is Jennifer credit. Go. I'm a longtime resident just south of Atlanta and heard that there's a meeting coming up where defunding The police will be discussed. My heart is broken for the place that our country in our city has come to an end. And no"&amp;" defunding the police is not the right answer. The city from what I understand is, is having a lot of trouble with violence and in prom, and we need to stand behind our police. We need to pull out bad police and we need to have good training but we need o"&amp;"ur police and meaning meaning many of our guys and gals are good people serving our our city and the residents and our country. And we need to honor them. And, again, pull out bad please bad leaders. You know, there's people that But the place that are no"&amp;"t doing their jobs either. And these are the problems, not the place in general. And we need to give them the funds that they need to take care of the job of taking care of us. And that is my comment. Thank you.")</f>
        <v>My name is Jennifer credit. Go. I'm a longtime resident just south of Atlanta and heard that there's a meeting coming up where defunding The police will be discussed. My heart is broken for the place that our country in our city has come to an end. And no defunding the police is not the right answer. The city from what I understand is, is having a lot of trouble with violence and in prom, and we need to stand behind our police. We need to pull out bad police and we need to have good training but we need our police and meaning meaning many of our guys and gals are good people serving our our city and the residents and our country. And we need to honor them. And, again, pull out bad please bad leaders. You know, there's people that But the place that are not doing their jobs either. And these are the problems, not the place in general. And we need to give them the funds that they need to take care of the job of taking care of us. And that is my comment. Thank you.</v>
      </c>
    </row>
    <row r="4" customFormat="false" ht="15.75" hidden="false" customHeight="false" outlineLevel="0" collapsed="false">
      <c r="A4" s="33" t="s">
        <v>1089</v>
      </c>
      <c r="C4" s="19" t="str">
        <f aca="false">IFERROR(__xludf.dummyfunction("""COMPUTED_VALUE"""),"2:20")</f>
        <v>2:20</v>
      </c>
      <c r="D4" s="19" t="str">
        <f aca="false">IFERROR(__xludf.dummyfunction("""COMPUTED_VALUE"""),"Yes, my name is Brenda house. And I think it would be a great disservice because the foods of Atlanta to defund police 99.5% or more of our policemen are good, good men who willingly put their own lives at risk to protect ours. And just because you have a"&amp;" couple of bad cops, doesn't make all cops by hand. And I think you know, we have racism and everywhere So um racism is the racism black feel towards like not all whites or via most whites are good pieces in there there are some bad ones. It's just like t"&amp;"here are people that are bad and Pisa is bad. Black Lives Matter the organization itself is bad because they promote violence. But I am asking you to respectfully give more thoughts about defunding policemen their name needed. They're necessary people. Th"&amp;"ank you very much.")</f>
        <v>Yes, my name is Brenda house. And I think it would be a great disservice because the foods of Atlanta to defund police 99.5% or more of our policemen are good, good men who willingly put their own lives at risk to protect ours. And just because you have a couple of bad cops, doesn't make all cops by hand. And I think you know, we have racism and everywhere So um racism is the racism black feel towards like not all whites or via most whites are good pieces in there there are some bad ones. It's just like there are people that are bad and Pisa is bad. Black Lives Matter the organization itself is bad because they promote violence. But I am asking you to respectfully give more thoughts about defunding policemen their name needed. They're necessary people. Thank you very much.</v>
      </c>
    </row>
    <row r="5" customFormat="false" ht="15.75" hidden="false" customHeight="false" outlineLevel="0" collapsed="false">
      <c r="A5" s="33" t="s">
        <v>598</v>
      </c>
      <c r="C5" s="19" t="str">
        <f aca="false">IFERROR(__xludf.dummyfunction("""COMPUTED_VALUE"""),"3:45")</f>
        <v>3:45</v>
      </c>
      <c r="D5" s="19" t="str">
        <f aca="false">IFERROR(__xludf.dummyfunction("""COMPUTED_VALUE"""),"My name is Sherry Abood and I'm calling to say that I support all the men and women in law enforcement but but their lives on the line every single day and the thought of the police department being defunded is the saddest thing I've ever heard. We need t"&amp;"o protect our men and women in blue, for all the things that they do and all the risks that they take every single day. Thank you.")</f>
        <v>My name is Sherry Abood and I'm calling to say that I support all the men and women in law enforcement but but their lives on the line every single day and the thought of the police department being defunded is the saddest thing I've ever heard. We need to protect our men and women in blue, for all the things that they do and all the risks that they take every single day. Thank you.</v>
      </c>
    </row>
    <row r="6" customFormat="false" ht="15.75" hidden="false" customHeight="false" outlineLevel="0" collapsed="false">
      <c r="A6" s="34"/>
      <c r="C6" s="19" t="str">
        <f aca="false">IFERROR(__xludf.dummyfunction("""COMPUTED_VALUE"""),"4:16")</f>
        <v>4:16</v>
      </c>
      <c r="D6" s="19" t="str">
        <f aca="false">IFERROR(__xludf.dummyfunction("""COMPUTED_VALUE"""),"Hello, my name is Jason Glover. I do travel to Atlanta multiple times a week for my job. And I just wanted to voice my opinion on the defunding of the police. I would like to ask that Atlanta does not even entertain that idea. That is a horrific idea to d"&amp;"efund the police. We are already seeing if you look at these past 30 days since the police have been pretty much defunded as it is because they've been working with the skeleton crew. They're not allowed to actually do their jobs. Criminals seem to have m"&amp;"ore rights than our police officers do. They could do from what I understand the numbers that I looked at today, the past 30 days in Atlanta since all this happens is the Rayshard Brooks incident, the crime rates in Atlanta have skyrocketed. So there is a"&amp;" taste of defunding the police. Not only do I ask that you please do not do that, I ask that you that you reinforce the police the way they were before. Because right now, criminals can do whatever they want to and they're running rampant in Atlanta and I"&amp;" do not feel safe going to my job in Atlanta as it is. And then if you do on police on top of it, I will feel even more scared for my life to go to Atlanta. I have friends and family and other states. And they go to Atlanta all the time to enjoy all the a"&amp;"mazing things we have in Atlanta, none of them are going anymore. Every since the mayor came out and stated that basically the criminals have more rights than the cops do. And she made the rash decision without waiting on investigations. Same thing with t"&amp;"he DEA. None of none of my friends are coming to Atlanta anymore. They're scared for their kids and they're scared for their own life. So I just ask that you please do not defend the police and hire more police and allow them to do their job. Thank you so"&amp;" much. I know y'all will do the right thing.")</f>
        <v>Hello, my name is Jason Glover. I do travel to Atlanta multiple times a week for my job. And I just wanted to voice my opinion on the defunding of the police. I would like to ask that Atlanta does not even entertain that idea. That is a horrific idea to defund the police. We are already seeing if you look at these past 30 days since the police have been pretty much defunded as it is because they've been working with the skeleton crew. They're not allowed to actually do their jobs. Criminals seem to have more rights than our police officers do. They could do from what I understand the numbers that I looked at today, the past 30 days in Atlanta since all this happens is the Rayshard Brooks incident, the crime rates in Atlanta have skyrocketed. So there is a taste of defunding the police. Not only do I ask that you please do not do that, I ask that you that you reinforce the police the way they were before. Because right now, criminals can do whatever they want to and they're running rampant in Atlanta and I do not feel safe going to my job in Atlanta as it is. And then if you do on police on top of it, I will feel even more scared for my life to go to Atlanta. I have friends and family and other states. And they go to Atlanta all the time to enjoy all the amazing things we have in Atlanta, none of them are going anymore. Every since the mayor came out and stated that basically the criminals have more rights than the cops do. And she made the rash decision without waiting on investigations. Same thing with the DEA. None of none of my friends are coming to Atlanta anymore. They're scared for their kids and they're scared for their own life. So I just ask that you please do not defend the police and hire more police and allow them to do their job. Thank you so much. I know y'all will do the right thing.</v>
      </c>
    </row>
    <row r="7" customFormat="false" ht="15.75" hidden="false" customHeight="false" outlineLevel="0" collapsed="false">
      <c r="A7" s="33" t="s">
        <v>1090</v>
      </c>
      <c r="C7" s="19" t="str">
        <f aca="false">IFERROR(__xludf.dummyfunction("""COMPUTED_VALUE"""),"6:12")</f>
        <v>6:12</v>
      </c>
      <c r="D7" s="19" t="str">
        <f aca="false">IFERROR(__xludf.dummyfunction("""COMPUTED_VALUE"""),"Now, and, and I have been a resident, my entire life of Georgia. I strongly support our police officers, and I am completely against any defunding of our police officers. We need all of our police officers to keep us safe. Therefore, I completely condemn "&amp;"and thought of defunding our police department.")</f>
        <v>Now, and, and I have been a resident, my entire life of Georgia. I strongly support our police officers, and I am completely against any defunding of our police officers. We need all of our police officers to keep us safe. Therefore, I completely condemn and thought of defunding our police department.</v>
      </c>
    </row>
    <row r="8" customFormat="false" ht="15.75" hidden="false" customHeight="false" outlineLevel="0" collapsed="false">
      <c r="A8" s="33" t="s">
        <v>602</v>
      </c>
      <c r="C8" s="19" t="str">
        <f aca="false">IFERROR(__xludf.dummyfunction("""COMPUTED_VALUE"""),"6:45")</f>
        <v>6:45</v>
      </c>
      <c r="D8" s="19" t="str">
        <f aca="false">IFERROR(__xludf.dummyfunction("""COMPUTED_VALUE"""),"Yes, but I wish the rally would cast your fund in the place. Atlanta is one of the most dangerous city in the United States of America. I went to Atlanta on a regular basis. I live right outside of Atlanta, but I go watch the Atlanta Braves on regular bas"&amp;"is, boycott Atlanta. And the big panda plays out continue to boycott but they will never go back but they want to destroy Atlanta, Georgia Department of police, please do not do that. Let's don't make this a race issue. You know, we need to allow, and I'm"&amp;" asking you to please do not make this race issue. And just do not defund the police department. We need the street. We need the polish to protect the pub. So thank you and have a nice day.")</f>
        <v>Yes, but I wish the rally would cast your fund in the place. Atlanta is one of the most dangerous city in the United States of America. I went to Atlanta on a regular basis. I live right outside of Atlanta, but I go watch the Atlanta Braves on regular basis, boycott Atlanta. And the big panda plays out continue to boycott but they will never go back but they want to destroy Atlanta, Georgia Department of police, please do not do that. Let's don't make this a race issue. You know, we need to allow, and I'm asking you to please do not make this race issue. And just do not defund the police department. We need the street. We need the polish to protect the pub. So thank you and have a nice day.</v>
      </c>
    </row>
    <row r="9" customFormat="false" ht="15.75" hidden="false" customHeight="false" outlineLevel="0" collapsed="false">
      <c r="A9" s="34"/>
      <c r="C9" s="19" t="str">
        <f aca="false">IFERROR(__xludf.dummyfunction("""COMPUTED_VALUE"""),"7:35")</f>
        <v>7:35</v>
      </c>
      <c r="D9" s="19" t="str">
        <f aca="false">IFERROR(__xludf.dummyfunction("""COMPUTED_VALUE"""),"My name is Carrie metal. And I'm begging you please do not D fund the police department. We need each and every one of them. Actually, we need more of them. We need them fully armed and be able to handle anything, things are getting worse. And if you defu"&amp;"nd them and take their arms, things are going to get Worse, do not give in to street thugs. Please support the police department completely 100% do not defund the police department. You can just forget about it and it won't be printed in the paper. Nothin"&amp;"g. Forget these thugs respond with force full force and let the police do their job or they can take your constitutional rights and act as a police officer. And they will and they should I will support this. Do not defund them. I beg you. I demand full pl"&amp;"ease.")</f>
        <v>My name is Carrie metal. And I'm begging you please do not D fund the police department. We need each and every one of them. Actually, we need more of them. We need them fully armed and be able to handle anything, things are getting worse. And if you defund them and take their arms, things are going to get Worse, do not give in to street thugs. Please support the police department completely 100% do not defund the police department. You can just forget about it and it won't be printed in the paper. Nothing. Forget these thugs respond with force full force and let the police do their job or they can take your constitutional rights and act as a police officer. And they will and they should I will support this. Do not defund them. I beg you. I demand full please.</v>
      </c>
    </row>
    <row r="10" customFormat="false" ht="15.75" hidden="false" customHeight="false" outlineLevel="0" collapsed="false">
      <c r="A10" s="33" t="s">
        <v>1091</v>
      </c>
      <c r="C10" s="19" t="str">
        <f aca="false">IFERROR(__xludf.dummyfunction("""COMPUTED_VALUE"""),"8:41")</f>
        <v>8:41</v>
      </c>
      <c r="D10" s="19" t="str">
        <f aca="false">IFERROR(__xludf.dummyfunction("""COMPUTED_VALUE"""),"Good afternoon. My name is Marilyn Keeley. And I am calling to voice my opposition to be funding the Atlanta police department. I think that is the crazy idea and I am totally against it. I think anyone with any common sense would be totally guessed as we"&amp;"ll. Again, my name is Marilyn Gilley. I live over in post Peachtree hills apartment complex, which is off of it's between Piedmont and Peachtree Road. My zip code is 30305. My phone number is 770-896-3426. Thank you.")</f>
        <v>Good afternoon. My name is Marilyn Keeley. And I am calling to voice my opposition to be funding the Atlanta police department. I think that is the crazy idea and I am totally against it. I think anyone with any common sense would be totally guessed as well. Again, my name is Marilyn Gilley. I live over in post Peachtree hills apartment complex, which is off of it's between Piedmont and Peachtree Road. My zip code is 30305. My phone number is 770-896-3426. Thank you.</v>
      </c>
    </row>
    <row r="11" customFormat="false" ht="15.75" hidden="false" customHeight="false" outlineLevel="0" collapsed="false">
      <c r="A11" s="33" t="s">
        <v>605</v>
      </c>
      <c r="C11" s="19" t="str">
        <f aca="false">IFERROR(__xludf.dummyfunction("""COMPUTED_VALUE"""),"9:33")</f>
        <v>9:33</v>
      </c>
      <c r="D11" s="19" t="str">
        <f aca="false">IFERROR(__xludf.dummyfunction("""COMPUTED_VALUE"""),"Hello, my name is Tanya Bella, and I have been going to Atlanta fairly frequently over the last several years. For a while I was coming down once a month now I just make it every few months to Atlanta. Love Atlanta. However, I'm very concerned with what I"&amp;"'ve seen on the news. I have to be able to feel safe. When I'm driving through Atlanta when I'm in Atlanta, And, and I know I'm not the only person who is having these kind of apprehension about visiting in a large city right now in the United States. But"&amp;" the things that we're seeing on the news about my entire are just quite, quite concerning. So please just remember that, you know, lots of tourists, lots of people love to come to your city. But if we don't feel safe, we won't be able to make it there. A"&amp;"nyway, do you love Atlanta? I hope I hope everything works out because myself, my family, we all want to come back and visit Atlanta.")</f>
        <v>Hello, my name is Tanya Bella, and I have been going to Atlanta fairly frequently over the last several years. For a while I was coming down once a month now I just make it every few months to Atlanta. Love Atlanta. However, I'm very concerned with what I've seen on the news. I have to be able to feel safe. When I'm driving through Atlanta when I'm in Atlanta, And, and I know I'm not the only person who is having these kind of apprehension about visiting in a large city right now in the United States. But the things that we're seeing on the news about my entire are just quite, quite concerning. So please just remember that, you know, lots of tourists, lots of people love to come to your city. But if we don't feel safe, we won't be able to make it there. Anyway, do you love Atlanta? I hope I hope everything works out because myself, my family, we all want to come back and visit Atlanta.</v>
      </c>
    </row>
    <row r="12" customFormat="false" ht="15.75" hidden="false" customHeight="false" outlineLevel="0" collapsed="false">
      <c r="A12" s="34"/>
      <c r="C12" s="19" t="str">
        <f aca="false">IFERROR(__xludf.dummyfunction("""COMPUTED_VALUE"""),"10:48")</f>
        <v>10:48</v>
      </c>
      <c r="D12" s="19" t="str">
        <f aca="false">IFERROR(__xludf.dummyfunction("""COMPUTED_VALUE"""),"My name is Jessica cash and I am calling to voice my opinion about the funding the place or abolishing the police. That is not a good idea. Many people who are in need of officers who need someone to be there not only when you take that away you also take"&amp;" away like your first responders because if they don't go the other ones don't go. You have to have all of it. Maybe come up with a better solution to work with the ones who are against police and try to find a common ground but abolishing them would abso"&amp;"lutely destroy your city. You can't do that. And I completely and wholeheartedly support in fact my blue family Thank you Have a good night, Jews,")</f>
        <v>My name is Jessica cash and I am calling to voice my opinion about the funding the place or abolishing the police. That is not a good idea. Many people who are in need of officers who need someone to be there not only when you take that away you also take away like your first responders because if they don't go the other ones don't go. You have to have all of it. Maybe come up with a better solution to work with the ones who are against police and try to find a common ground but abolishing them would absolutely destroy your city. You can't do that. And I completely and wholeheartedly support in fact my blue family Thank you Have a good night, Jews,</v>
      </c>
    </row>
    <row r="13" customFormat="false" ht="15.75" hidden="false" customHeight="false" outlineLevel="0" collapsed="false">
      <c r="A13" s="33" t="s">
        <v>1092</v>
      </c>
      <c r="C13" s="19" t="str">
        <f aca="false">IFERROR(__xludf.dummyfunction("""COMPUTED_VALUE"""),"11:39")</f>
        <v>11:39</v>
      </c>
      <c r="D13" s="19" t="str">
        <f aca="false">IFERROR(__xludf.dummyfunction("""COMPUTED_VALUE"""),"Sanya Kettering and I am calling to oppose heavily oppose defunding the Atlanta police department. I know that you guys are having a council meeting on Monday. And I think that is about the dumbest thing that you guys could do. My dad was an Atlanta polic"&amp;"e officer and he died in the line of duty protecting the citizens of Atlanta. And it is a slap in the face to myself, my family members and the other Leo families to want to defund the police. Defunding the police. You're taking away better training. You'"&amp;"re taking away a ton of other stuff that you guys do not even know. And that is about the dumbest thing that you can do. You defund the police, you're going to have less response time. And it's going to take a lot longer. Excuse me, you're gonna have long"&amp;"er response time, because you will not have as many police officers in Atlanta, and frankly, you guys are losing them already because of the crap. So the DA there is pulling because he is a crookedness person, that I've ever seen in lanta. You can sit the"&amp;"re and say that taser is a deadly weapon one minute when he is prosecuting other police officers and then two weeks later say taser is not a deadly weapon the next minute, you need to get him out of the office for one and you need to get rid of the mayor "&amp;"as well. And I'm sorry but neither one of them should have gone to Rashard Brooks's funeral because the DA there should not have gone to the funeral of Rashard Brooks because that right there is a conflict of interest and he needs to be kicked off and he "&amp;"needs to resign and he needs to go to jail. Do not defund.")</f>
        <v>Sanya Kettering and I am calling to oppose heavily oppose defunding the Atlanta police department. I know that you guys are having a council meeting on Monday. And I think that is about the dumbest thing that you guys could do. My dad was an Atlanta police officer and he died in the line of duty protecting the citizens of Atlanta. And it is a slap in the face to myself, my family members and the other Leo families to want to defund the police. Defunding the police. You're taking away better training. You're taking away a ton of other stuff that you guys do not even know. And that is about the dumbest thing that you can do. You defund the police, you're going to have less response time. And it's going to take a lot longer. Excuse me, you're gonna have longer response time, because you will not have as many police officers in Atlanta, and frankly, you guys are losing them already because of the crap. So the DA there is pulling because he is a crookedness person, that I've ever seen in lanta. You can sit there and say that taser is a deadly weapon one minute when he is prosecuting other police officers and then two weeks later say taser is not a deadly weapon the next minute, you need to get him out of the office for one and you need to get rid of the mayor as well. And I'm sorry but neither one of them should have gone to Rashard Brooks's funeral because the DA there should not have gone to the funeral of Rashard Brooks because that right there is a conflict of interest and he needs to be kicked off and he needs to resign and he needs to go to jail. Do not defund.</v>
      </c>
    </row>
    <row r="14" customFormat="false" ht="15.75" hidden="false" customHeight="false" outlineLevel="0" collapsed="false">
      <c r="A14" s="33" t="s">
        <v>608</v>
      </c>
      <c r="C14" s="19" t="str">
        <f aca="false">IFERROR(__xludf.dummyfunction("""COMPUTED_VALUE"""),"13:38")</f>
        <v>13:38</v>
      </c>
      <c r="D14" s="19" t="str">
        <f aca="false">IFERROR(__xludf.dummyfunction("""COMPUTED_VALUE"""),"Yes, my name is Stacy Freeman. I found out that there's going to be a sort of city council meeting on Monday concerning defunding the police in Atlanta. I'm calling to voice my extreme opposition to this proposal. If you defund the police, you're going to"&amp;" raise crime of all kinds In the city, you're going to decrease people coming into the city for conventions and tourist attractions and such. And you'll have your taxpayer base moving out of Atlanta as they've already been doing the last several years. It"&amp;" would be, it would be an extreme injustice to our cops, the police that defend everyone and with their lives on a daily basis. And if this is done, it's just going to be the biggest mistake you've ever made in your life. And you should be ashamed of your"&amp;"self for even even thinking of defunding the police. This is outrageous. Thank you")</f>
        <v>Yes, my name is Stacy Freeman. I found out that there's going to be a sort of city council meeting on Monday concerning defunding the police in Atlanta. I'm calling to voice my extreme opposition to this proposal. If you defund the police, you're going to raise crime of all kinds In the city, you're going to decrease people coming into the city for conventions and tourist attractions and such. And you'll have your taxpayer base moving out of Atlanta as they've already been doing the last several years. It would be, it would be an extreme injustice to our cops, the police that defend everyone and with their lives on a daily basis. And if this is done, it's just going to be the biggest mistake you've ever made in your life. And you should be ashamed of yourself for even even thinking of defunding the police. This is outrageous. Thank you</v>
      </c>
    </row>
    <row r="15" customFormat="false" ht="15.75" hidden="false" customHeight="false" outlineLevel="0" collapsed="false">
      <c r="A15" s="34"/>
      <c r="C15" s="19" t="str">
        <f aca="false">IFERROR(__xludf.dummyfunction("""COMPUTED_VALUE"""),"14:44")</f>
        <v>14:44</v>
      </c>
      <c r="D15" s="19" t="str">
        <f aca="false">IFERROR(__xludf.dummyfunction("""COMPUTED_VALUE"""),"Kansa Watson we need to get Mayor bottoms gone. I know she's an elected official but she needs to be gone and we need to make sure that the police are taking Kara, we need to drop charges on the officers. And y'all are running this city into the ground. T"&amp;"hank you.")</f>
        <v>Kansa Watson we need to get Mayor bottoms gone. I know she's an elected official but she needs to be gone and we need to make sure that the police are taking Kara, we need to drop charges on the officers. And y'all are running this city into the ground. Thank you.</v>
      </c>
    </row>
    <row r="16" customFormat="false" ht="15.75" hidden="false" customHeight="false" outlineLevel="0" collapsed="false">
      <c r="A16" s="33" t="s">
        <v>1093</v>
      </c>
      <c r="C16" s="19" t="str">
        <f aca="false">IFERROR(__xludf.dummyfunction("""COMPUTED_VALUE"""),"15:13")</f>
        <v>15:13</v>
      </c>
      <c r="D16" s="19" t="str">
        <f aca="false">IFERROR(__xludf.dummyfunction("""COMPUTED_VALUE"""),"Oh, yes, I would like to voice my support of the law enforcement officers in the city of Atlanta. I think it's vitally important to have law enforcement and the police. I'm completely anti against defunding the police. As a matter of fact, I think we need"&amp;" more funding in Atlanta, especially now that the reputation of our city has been completely damaged and tarnish, it's going to be incredibly difficult to recruit people. I'm in the, you know, health care recruiting business and finding it difficult to fi"&amp;"nd people who want to come to Atlanta. And so I think that At least if we had the level of law enforcement that we needed, it might be easier, won't even get into property values. Or, you know, anybody here There couldn't be any I mean, people that are re"&amp;"tired, retiring will not stay in Atlanta because of safety issues. So I definitely think that we should say, you know, somehow position this, not only saving law enforcement, but positioning as a safe city. I think that's going to be our biggest challenge"&amp;" going forward. So thank you very much.")</f>
        <v>Oh, yes, I would like to voice my support of the law enforcement officers in the city of Atlanta. I think it's vitally important to have law enforcement and the police. I'm completely anti against defunding the police. As a matter of fact, I think we need more funding in Atlanta, especially now that the reputation of our city has been completely damaged and tarnish, it's going to be incredibly difficult to recruit people. I'm in the, you know, health care recruiting business and finding it difficult to find people who want to come to Atlanta. And so I think that At least if we had the level of law enforcement that we needed, it might be easier, won't even get into property values. Or, you know, anybody here There couldn't be any I mean, people that are retired, retiring will not stay in Atlanta because of safety issues. So I definitely think that we should say, you know, somehow position this, not only saving law enforcement, but positioning as a safe city. I think that's going to be our biggest challenge going forward. So thank you very much.</v>
      </c>
    </row>
    <row r="17" customFormat="false" ht="15.75" hidden="false" customHeight="false" outlineLevel="0" collapsed="false">
      <c r="A17" s="33" t="s">
        <v>611</v>
      </c>
      <c r="C17" s="19" t="str">
        <f aca="false">IFERROR(__xludf.dummyfunction("""COMPUTED_VALUE"""),"16:40")</f>
        <v>16:40</v>
      </c>
      <c r="D17" s="19" t="str">
        <f aca="false">IFERROR(__xludf.dummyfunction("""COMPUTED_VALUE"""),"Yes, my name is Kelly Coleman. And I would strongly vote no about defunding the police. They are necessary and vital to the structure of any kind of civilized society. I work in the Georgia prison system. I've worked in the prison system. For over a decad"&amp;"e, I work with many Atlanta games. I work with Zone 1, Zone 3, Zone 6, Sex Money Murder, Gangster Disciples, Bloods, you name it. And I can tell you firsthand from experience. They don't care about your rights. They don't care about who they hurt, they do"&amp;"n't care about the laws. All they care about is getting what they need to do to meet their needs and run their businesses and their their climbs in an effort in order to make as much money as possible and get over on as many people as possible. So unless "&amp;"you want these people running the city of Atlanta, you will make sure that you do whatever you needed to keep a very strong police force there because I'm telling you get Be anarchie and it will be lawlessness if the citizens of Atlanta has to fend for th"&amp;"emselves, and I can tell you right now speaking as a prison, social worker, social workers aren't going to be able to fix the problem. This is this is far, far beyond what what can be done by any organization except the police. Please do not fund your pol"&amp;"ice force. Thank you.")</f>
        <v>Yes, my name is Kelly Coleman. And I would strongly vote no about defunding the police. They are necessary and vital to the structure of any kind of civilized society. I work in the Georgia prison system. I've worked in the prison system. For over a decade, I work with many Atlanta games. I work with Zone 1, Zone 3, Zone 6, Sex Money Murder, Gangster Disciples, Bloods, you name it. And I can tell you firsthand from experience. They don't care about your rights. They don't care about who they hurt, they don't care about the laws. All they care about is getting what they need to do to meet their needs and run their businesses and their their climbs in an effort in order to make as much money as possible and get over on as many people as possible. So unless you want these people running the city of Atlanta, you will make sure that you do whatever you needed to keep a very strong police force there because I'm telling you get Be anarchie and it will be lawlessness if the citizens of Atlanta has to fend for themselves, and I can tell you right now speaking as a prison, social worker, social workers aren't going to be able to fix the problem. This is this is far, far beyond what what can be done by any organization except the police. Please do not fund your police force. Thank you.</v>
      </c>
    </row>
    <row r="18" customFormat="false" ht="15.75" hidden="false" customHeight="false" outlineLevel="0" collapsed="false">
      <c r="A18" s="34"/>
      <c r="C18" s="19" t="str">
        <f aca="false">IFERROR(__xludf.dummyfunction("""COMPUTED_VALUE"""),"18:33")</f>
        <v>18:33</v>
      </c>
      <c r="D18" s="19" t="str">
        <f aca="false">IFERROR(__xludf.dummyfunction("""COMPUTED_VALUE"""),"Yes, my name is Joyce general. And I'm calling because I support the men in blue. I support the police officers. Please don't consider defunding the police. Thank you.")</f>
        <v>Yes, my name is Joyce general. And I'm calling because I support the men in blue. I support the police officers. Please don't consider defunding the police. Thank you.</v>
      </c>
    </row>
    <row r="19" customFormat="false" ht="15.75" hidden="false" customHeight="false" outlineLevel="0" collapsed="false">
      <c r="A19" s="33" t="s">
        <v>1094</v>
      </c>
      <c r="C19" s="19" t="str">
        <f aca="false">IFERROR(__xludf.dummyfunction("""COMPUTED_VALUE"""),"18:47")</f>
        <v>18:47</v>
      </c>
      <c r="D19" s="19" t="str">
        <f aca="false">IFERROR(__xludf.dummyfunction("""COMPUTED_VALUE"""),"Yes, this is Kelly Colvin I had called just a moment ago and I wanted to make sure that that my statement was clear. I work with gang members in the prison system on the Atlanta area. And I wanted to make sure that my Burbidge was correct to please do not"&amp;" whatever you do defund the police. Thank you very much. God bless.")</f>
        <v>Yes, this is Kelly Colvin I had called just a moment ago and I wanted to make sure that that my statement was clear. I work with gang members in the prison system on the Atlanta area. And I wanted to make sure that my Burbidge was correct to please do not whatever you do defund the police. Thank you very much. God bless.</v>
      </c>
    </row>
    <row r="20" customFormat="false" ht="15.75" hidden="false" customHeight="false" outlineLevel="0" collapsed="false">
      <c r="A20" s="33" t="s">
        <v>614</v>
      </c>
      <c r="C20" s="19" t="str">
        <f aca="false">IFERROR(__xludf.dummyfunction("""COMPUTED_VALUE"""),"19:15")</f>
        <v>19:15</v>
      </c>
      <c r="D20" s="19" t="str">
        <f aca="false">IFERROR(__xludf.dummyfunction("""COMPUTED_VALUE"""),"Mark Lancaster, I support all law enforcement officers that put their lives on line every day. Thank you.")</f>
        <v>Mark Lancaster, I support all law enforcement officers that put their lives on line every day. Thank you.</v>
      </c>
    </row>
    <row r="21" customFormat="false" ht="15.75" hidden="false" customHeight="false" outlineLevel="0" collapsed="false">
      <c r="A21" s="34"/>
      <c r="C21" s="19" t="str">
        <f aca="false">IFERROR(__xludf.dummyfunction("""COMPUTED_VALUE"""),"19:27")</f>
        <v>19:27</v>
      </c>
      <c r="D21" s="19" t="str">
        <f aca="false">IFERROR(__xludf.dummyfunction("""COMPUTED_VALUE"""),"Good morning. This is Sherry bangle. I live in Buckhead and I am calling to ask not to defund the police. They're variable necessary force that we need. Crime will go up. And we pay exorbitant taxes to keep our city safe. And this is unacceptable. Do not "&amp;"be fund the police. Thank you.")</f>
        <v>Good morning. This is Sherry bangle. I live in Buckhead and I am calling to ask not to defund the police. They're variable necessary force that we need. Crime will go up. And we pay exorbitant taxes to keep our city safe. And this is unacceptable. Do not be fund the police. Thank you.</v>
      </c>
    </row>
    <row r="22" customFormat="false" ht="15.75" hidden="false" customHeight="false" outlineLevel="0" collapsed="false">
      <c r="A22" s="33" t="s">
        <v>1095</v>
      </c>
      <c r="C22" s="19" t="str">
        <f aca="false">IFERROR(__xludf.dummyfunction("""COMPUTED_VALUE"""),"19:58")</f>
        <v>19:58</v>
      </c>
      <c r="D22" s="19" t="str">
        <f aca="false">IFERROR(__xludf.dummyfunction("""COMPUTED_VALUE"""),"Good morning. Today is July the My name is Bill Chapman and I live in loganville, Georgia. I am leaving this voicemail in opposition to the proposition of defunding the Atlanta police. The police put their lives on the line every single night to protect t"&amp;"he citizenry. If this proposition goes forward, I will never enter the city of Atlanta city limits ever again. That means I will never come downtown to spend money when I cannot be assured that there is an adequate police force to protect my safety and to"&amp;" ensure my safety. I believe that this is a sentiment that is held by many of the people that live in the state of Georgia that enjoy coming to downtown Atlanta to see All of the wonderful things that are downtown including the high Museum of Art, CNN Cen"&amp;"ter, and many of the hotels and restaurants that are downtown. I urge you to vote no. On this proposal to defund the police. Thank you.")</f>
        <v>Good morning. Today is July the My name is Bill Chapman and I live in loganville, Georgia. I am leaving this voicemail in opposition to the proposition of defunding the Atlanta police. The police put their lives on the line every single night to protect the citizenry. If this proposition goes forward, I will never enter the city of Atlanta city limits ever again. That means I will never come downtown to spend money when I cannot be assured that there is an adequate police force to protect my safety and to ensure my safety. I believe that this is a sentiment that is held by many of the people that live in the state of Georgia that enjoy coming to downtown Atlanta to see All of the wonderful things that are downtown including the high Museum of Art, CNN Center, and many of the hotels and restaurants that are downtown. I urge you to vote no. On this proposal to defund the police. Thank you.</v>
      </c>
    </row>
    <row r="23" customFormat="false" ht="15.75" hidden="false" customHeight="false" outlineLevel="0" collapsed="false">
      <c r="A23" s="33" t="s">
        <v>617</v>
      </c>
      <c r="C23" s="19" t="str">
        <f aca="false">IFERROR(__xludf.dummyfunction("""COMPUTED_VALUE"""),"21:22")</f>
        <v>21:22</v>
      </c>
      <c r="D23" s="19" t="str">
        <f aca="false">IFERROR(__xludf.dummyfunction("""COMPUTED_VALUE"""),"My name is Emily Allen, and I support the police department and all emergency personnel. Thank you.")</f>
        <v>My name is Emily Allen, and I support the police department and all emergency personnel. Thank you.</v>
      </c>
    </row>
    <row r="24" customFormat="false" ht="15.75" hidden="false" customHeight="false" outlineLevel="0" collapsed="false">
      <c r="A24" s="34"/>
      <c r="C24" s="19" t="str">
        <f aca="false">IFERROR(__xludf.dummyfunction("""COMPUTED_VALUE"""),"21:35")</f>
        <v>21:35</v>
      </c>
      <c r="D24" s="19" t="str">
        <f aca="false">IFERROR(__xludf.dummyfunction("""COMPUTED_VALUE"""),"My name is Mandy Slaton. And although I'm not a citizen of Atlanta, my family frequently visit there for entertainment purposes or just to introduce my children to the culture in Atlanta. And if the police department is defunded there we will no longer be"&amp;" visiting. I do support the men and women who protect that city and help me to feel calm. trouble getting into that city. I just wanted to let you know my opinion. Thank you.")</f>
        <v>My name is Mandy Slaton. And although I'm not a citizen of Atlanta, my family frequently visit there for entertainment purposes or just to introduce my children to the culture in Atlanta. And if the police department is defunded there we will no longer be visiting. I do support the men and women who protect that city and help me to feel calm. trouble getting into that city. I just wanted to let you know my opinion. Thank you.</v>
      </c>
    </row>
    <row r="25" customFormat="false" ht="15.75" hidden="false" customHeight="false" outlineLevel="0" collapsed="false">
      <c r="A25" s="33" t="s">
        <v>1096</v>
      </c>
      <c r="C25" s="19" t="str">
        <f aca="false">IFERROR(__xludf.dummyfunction("""COMPUTED_VALUE"""),"22:06")</f>
        <v>22:06</v>
      </c>
      <c r="D25" s="19" t="str">
        <f aca="false">IFERROR(__xludf.dummyfunction("""COMPUTED_VALUE"""),"This is Trisha Lv. I'm 54 years old. I live in Atlanta and I was born at Piedmont hospital. I am ashamed of the city right now. Never have I thought I would want to leave. And I support our police. I vote and with the recent surge in violent crime in Atla"&amp;"nta, I find it outrageous that you would even consider trying to defund the police. Please continue to fund the police give them raises. They are protecting our city and we need them.")</f>
        <v>This is Trisha Lv. I'm 54 years old. I live in Atlanta and I was born at Piedmont hospital. I am ashamed of the city right now. Never have I thought I would want to leave. And I support our police. I vote and with the recent surge in violent crime in Atlanta, I find it outrageous that you would even consider trying to defund the police. Please continue to fund the police give them raises. They are protecting our city and we need them.</v>
      </c>
    </row>
    <row r="26" customFormat="false" ht="15.75" hidden="false" customHeight="false" outlineLevel="0" collapsed="false">
      <c r="A26" s="33" t="s">
        <v>618</v>
      </c>
      <c r="C26" s="19" t="str">
        <f aca="false">IFERROR(__xludf.dummyfunction("""COMPUTED_VALUE"""),"22:36")</f>
        <v>22:36</v>
      </c>
      <c r="D26" s="19" t="str">
        <f aca="false">IFERROR(__xludf.dummyfunction("""COMPUTED_VALUE"""),"Job Hogan. I'm a lifetime resident of Atlanta. I grew up here I'm 71 years old. Understand there's going to be another vote on defunding the police department it just I just shudder to think of the idea that that's even on the table to defund that would b"&amp;"e a huge mistake.")</f>
        <v>Job Hogan. I'm a lifetime resident of Atlanta. I grew up here I'm 71 years old. Understand there's going to be another vote on defunding the police department it just I just shudder to think of the idea that that's even on the table to defund that would be a huge mistake.</v>
      </c>
    </row>
    <row r="27" customFormat="false" ht="15.75" hidden="false" customHeight="false" outlineLevel="0" collapsed="false">
      <c r="A27" s="34"/>
      <c r="C27" s="19" t="str">
        <f aca="false">IFERROR(__xludf.dummyfunction("""COMPUTED_VALUE"""),"23:02")</f>
        <v>23:02</v>
      </c>
      <c r="D27" s="19" t="str">
        <f aca="false">IFERROR(__xludf.dummyfunction("""COMPUTED_VALUE"""),"My name is Lisa Sullivan. My husband and I have lived in Atlanta our whole lives. And we are totally against defunding the police. It is this city has gone crazy. It is not what it ever was. And I'm scared. It's never going to be what it was, again, with "&amp;"the violence and and the police not being supported by the mayor. It's awful.")</f>
        <v>My name is Lisa Sullivan. My husband and I have lived in Atlanta our whole lives. And we are totally against defunding the police. It is this city has gone crazy. It is not what it ever was. And I'm scared. It's never going to be what it was, again, with the violence and and the police not being supported by the mayor. It's awful.</v>
      </c>
    </row>
    <row r="28" customFormat="false" ht="15.75" hidden="false" customHeight="false" outlineLevel="0" collapsed="false">
      <c r="A28" s="33" t="s">
        <v>1097</v>
      </c>
      <c r="C28" s="19" t="str">
        <f aca="false">IFERROR(__xludf.dummyfunction("""COMPUTED_VALUE"""),"23:35")</f>
        <v>23:35</v>
      </c>
      <c r="D28" s="19" t="str">
        <f aca="false">IFERROR(__xludf.dummyfunction("""COMPUTED_VALUE"""),"And I'm Timothy shit and I wanted to call because I have things where they're talking about defunding the police department in Atlanta. There's already a major issue with morale there. So the concept of defunding the police department is completely I don'"&amp;"t even know how to this just completely ignorant. So if you want that city to be written the cram, that's your best option. Otherwise, I think you probably want to add more money to the police. apartment and try to inspire the officers to stay there and w"&amp;"ork.")</f>
        <v>And I'm Timothy shit and I wanted to call because I have things where they're talking about defunding the police department in Atlanta. There's already a major issue with morale there. So the concept of defunding the police department is completely I don't even know how to this just completely ignorant. So if you want that city to be written the cram, that's your best option. Otherwise, I think you probably want to add more money to the police. apartment and try to inspire the officers to stay there and work.</v>
      </c>
    </row>
    <row r="29" customFormat="false" ht="15.75" hidden="false" customHeight="false" outlineLevel="0" collapsed="false">
      <c r="A29" s="33" t="s">
        <v>619</v>
      </c>
      <c r="C29" s="19" t="str">
        <f aca="false">IFERROR(__xludf.dummyfunction("""COMPUTED_VALUE"""),"24:06")</f>
        <v>24:06</v>
      </c>
      <c r="D29" s="19" t="str">
        <f aca="false">IFERROR(__xludf.dummyfunction("""COMPUTED_VALUE"""),"My name is William McKinley. I'm calling to express my displeasure and astonishment that the counts are what even considered the funding the police of Atlanta, Georgia. This just opens up the general public to more abuses and crime doesn't because we don'"&amp;"t have enough police as it is. So I urge you to vote against any type of motion to defund the police department in Atlanta. I'm a resident of Roswell, Georgia, but anything that happens in Atlanta, well, that will affect people living in the communities a"&amp;"ll around Atlanta if it involves increases in crime In the area, thank you.")</f>
        <v>My name is William McKinley. I'm calling to express my displeasure and astonishment that the counts are what even considered the funding the police of Atlanta, Georgia. This just opens up the general public to more abuses and crime doesn't because we don't have enough police as it is. So I urge you to vote against any type of motion to defund the police department in Atlanta. I'm a resident of Roswell, Georgia, but anything that happens in Atlanta, well, that will affect people living in the communities all around Atlanta if it involves increases in crime In the area, thank you.</v>
      </c>
    </row>
    <row r="30" customFormat="false" ht="15.75" hidden="false" customHeight="false" outlineLevel="0" collapsed="false">
      <c r="A30" s="34"/>
      <c r="C30" s="19" t="str">
        <f aca="false">IFERROR(__xludf.dummyfunction("""COMPUTED_VALUE"""),"25:04")</f>
        <v>25:04</v>
      </c>
      <c r="D30" s="19" t="str">
        <f aca="false">IFERROR(__xludf.dummyfunction("""COMPUTED_VALUE"""),"My name is Connie Shannon. And I've lived in Georgia my whole entire life. I'm 61 years old. And I think it's just crazy. If anybody's thinking about defunding our police department, I don't feel safe right now going into Atlanta, because you know, their "&amp;"hands are so tired right now. They can't protect their own citizens. I feel like that everybody deserves protection. I feel like if we take and actually let these people come in here and destroy our police department, they're going to destroy the rest of "&amp;"our city. What's left of it right now. Enough is enough. And I've had enough I want to put a stop to this. I think it's just absolutely ridiculous that anybody would consider defunding our police department. We need these brave men and women who put on th"&amp;"at uniform every day and put their lives on the line for us. And I really love and respect them for what they do. I just wanted to get my you know, voice into this and I will show up at your vote. meetings and any other thing I can do to support our men a"&amp;"nd women who wear that uniform every day. Thank you and God bless us all because we're all going to need his blessings.")</f>
        <v>My name is Connie Shannon. And I've lived in Georgia my whole entire life. I'm 61 years old. And I think it's just crazy. If anybody's thinking about defunding our police department, I don't feel safe right now going into Atlanta, because you know, their hands are so tired right now. They can't protect their own citizens. I feel like that everybody deserves protection. I feel like if we take and actually let these people come in here and destroy our police department, they're going to destroy the rest of our city. What's left of it right now. Enough is enough. And I've had enough I want to put a stop to this. I think it's just absolutely ridiculous that anybody would consider defunding our police department. We need these brave men and women who put on that uniform every day and put their lives on the line for us. And I really love and respect them for what they do. I just wanted to get my you know, voice into this and I will show up at your vote. meetings and any other thing I can do to support our men and women who wear that uniform every day. Thank you and God bless us all because we're all going to need his blessings.</v>
      </c>
    </row>
    <row r="31" customFormat="false" ht="15.75" hidden="false" customHeight="false" outlineLevel="0" collapsed="false">
      <c r="A31" s="33" t="s">
        <v>1098</v>
      </c>
      <c r="C31" s="19" t="str">
        <f aca="false">IFERROR(__xludf.dummyfunction("""COMPUTED_VALUE"""),"26:13")</f>
        <v>26:13</v>
      </c>
      <c r="D31" s="19" t="str">
        <f aca="false">IFERROR(__xludf.dummyfunction("""COMPUTED_VALUE"""),"My name is Susan hurt and I think it's totally stupid to defund the police in Atlanta. Look at all the crap that's going on. And they want to defund the police. How about they defund the city of Atlanta and get rid of some of them. Thank you.")</f>
        <v>My name is Susan hurt and I think it's totally stupid to defund the police in Atlanta. Look at all the crap that's going on. And they want to defund the police. How about they defund the city of Atlanta and get rid of some of them. Thank you.</v>
      </c>
    </row>
    <row r="32" customFormat="false" ht="15.75" hidden="false" customHeight="false" outlineLevel="0" collapsed="false">
      <c r="A32" s="33" t="s">
        <v>620</v>
      </c>
      <c r="C32" s="19" t="str">
        <f aca="false">IFERROR(__xludf.dummyfunction("""COMPUTED_VALUE"""),"26:27")</f>
        <v>26:27</v>
      </c>
      <c r="D32" s="19" t="str">
        <f aca="false">IFERROR(__xludf.dummyfunction("""COMPUTED_VALUE"""),"Good morning. My name is Tracy Oliver, and I'm calling to offer my support for the men and women of the Atlanta police department as well as other police departments who put their lives on the line for us every day. Please do not defund the police departm"&amp;"ent.")</f>
        <v>Good morning. My name is Tracy Oliver, and I'm calling to offer my support for the men and women of the Atlanta police department as well as other police departments who put their lives on the line for us every day. Please do not defund the police department.</v>
      </c>
    </row>
    <row r="33" customFormat="false" ht="15.75" hidden="false" customHeight="false" outlineLevel="0" collapsed="false">
      <c r="A33" s="34"/>
      <c r="C33" s="19" t="str">
        <f aca="false">IFERROR(__xludf.dummyfunction("""COMPUTED_VALUE"""),"26:44")</f>
        <v>26:44</v>
      </c>
      <c r="D33" s="19" t="str">
        <f aca="false">IFERROR(__xludf.dummyfunction("""COMPUTED_VALUE"""),"My name is Haley Flynn. I've lived in Georgia my entire life, not far from Atlanta. I am completely against the funding of the police. Again, I oppose the defunding of the Atlanta police department.")</f>
        <v>My name is Haley Flynn. I've lived in Georgia my entire life, not far from Atlanta. I am completely against the funding of the police. Again, I oppose the defunding of the Atlanta police department.</v>
      </c>
    </row>
    <row r="34" customFormat="false" ht="15.75" hidden="false" customHeight="false" outlineLevel="0" collapsed="false">
      <c r="A34" s="33" t="s">
        <v>1099</v>
      </c>
      <c r="C34" s="19" t="str">
        <f aca="false">IFERROR(__xludf.dummyfunction("""COMPUTED_VALUE"""),"26:59")</f>
        <v>26:59</v>
      </c>
      <c r="D34" s="19" t="str">
        <f aca="false">IFERROR(__xludf.dummyfunction("""COMPUTED_VALUE"""),"My name is Robin bat. I have lived in Atlanta, the majority of my life. And I have seen Atlanta get through a lot of changes to be a more safe and less safe city. I think defunding the police would be a massive mistake. We are already struggling with our "&amp;"tax base and you are only going to encourage businesses to leave. retraining of the police. It's an entirely different matter, that defunding the police is that irresponsible and will lead to further deaths particularly among poorer neighborhoods that nee"&amp;"d increased police presence not decreased police presence. Please don't bow to public pressure by a few and indeed Truth in majority of your constituents. Thank you.")</f>
        <v>My name is Robin bat. I have lived in Atlanta, the majority of my life. And I have seen Atlanta get through a lot of changes to be a more safe and less safe city. I think defunding the police would be a massive mistake. We are already struggling with our tax base and you are only going to encourage businesses to leave. retraining of the police. It's an entirely different matter, that defunding the police is that irresponsible and will lead to further deaths particularly among poorer neighborhoods that need increased police presence not decreased police presence. Please don't bow to public pressure by a few and indeed Truth in majority of your constituents. Thank you.</v>
      </c>
    </row>
    <row r="35" customFormat="false" ht="15.75" hidden="false" customHeight="false" outlineLevel="0" collapsed="false">
      <c r="A35" s="33" t="s">
        <v>621</v>
      </c>
      <c r="C35" s="19" t="str">
        <f aca="false">IFERROR(__xludf.dummyfunction("""COMPUTED_VALUE"""),"28:06")</f>
        <v>28:06</v>
      </c>
      <c r="D35" s="19" t="str">
        <f aca="false">IFERROR(__xludf.dummyfunction("""COMPUTED_VALUE"""),"My name is Jeremy Peters. This is in reference to the city council meeting Monday, the sixth of July. In reference to the funding the police, I would just like to state first, that I am a 30 year low enforcement officer. before me, my father worked 22 yea"&amp;"rs for the Atlanta Police Department transferred and helped form the original Fulton County Police Department. And I just want you to really think about what you're doing. defunding the police, I can't even fathom that. With the words coming out of my own"&amp;" mouth. I understand that there are issues but I believe those issues most of those issues can be fixed administrative, like, not taken away from already underpaid law enforcement officers and police departments. social programs, yes, they're great. I've "&amp;"seen in my 30 year career that they only partially work. If you want to enact more social programs, you're looking at years for those to take effect. Who's gonna handle the chaos until those social programs work? or start working? This is a decision that "&amp;"can't be made in a month it can't be made in two months. Take a really deep dive into the social programs that are there now. Look at the statistics. See that they're not doing what will a year decision. Thank you for listening.")</f>
        <v>My name is Jeremy Peters. This is in reference to the city council meeting Monday, the sixth of July. In reference to the funding the police, I would just like to state first, that I am a 30 year low enforcement officer. before me, my father worked 22 years for the Atlanta Police Department transferred and helped form the original Fulton County Police Department. And I just want you to really think about what you're doing. defunding the police, I can't even fathom that. With the words coming out of my own mouth. I understand that there are issues but I believe those issues most of those issues can be fixed administrative, like, not taken away from already underpaid law enforcement officers and police departments. social programs, yes, they're great. I've seen in my 30 year career that they only partially work. If you want to enact more social programs, you're looking at years for those to take effect. Who's gonna handle the chaos until those social programs work? or start working? This is a decision that can't be made in a month it can't be made in two months. Take a really deep dive into the social programs that are there now. Look at the statistics. See that they're not doing what will a year decision. Thank you for listening.</v>
      </c>
    </row>
    <row r="36" customFormat="false" ht="15.75" hidden="false" customHeight="false" outlineLevel="0" collapsed="false">
      <c r="A36" s="34"/>
      <c r="C36" s="19" t="str">
        <f aca="false">IFERROR(__xludf.dummyfunction("""COMPUTED_VALUE"""),"29:55")</f>
        <v>29:55</v>
      </c>
      <c r="D36" s="19" t="str">
        <f aca="false">IFERROR(__xludf.dummyfunction("""COMPUTED_VALUE"""),"Yes, my name is Torie green. I am married with two And children and have owned property, a home and land in the city of Atlanta in Buckhead. I am calling to vote. No, I'm not for defunding the police. In fact, I wish I could give more of my tax dollars fo"&amp;"r them. I feel that what we've been watching through Atlanta lately is a left wing lawlessness, very upset and concerned things are 20 and 20 and 30 year olds dictating to us changes that are literally lawlessness. This is extreme radical behavior. We nee"&amp;"d more police, if anything, without law and order, you cannot have at all a peaceful and prosperous society. very troubling, that we would even be discussing such an option Say more police more money to them. Maybe more training in these situations that w"&amp;"e will encounter from here on out. But again, this is left wing lawlessness. And I am 100% against defending totally defunding, not at all, for defunding the police department. Thank you.")</f>
        <v>Yes, my name is Torie green. I am married with two And children and have owned property, a home and land in the city of Atlanta in Buckhead. I am calling to vote. No, I'm not for defunding the police. In fact, I wish I could give more of my tax dollars for them. I feel that what we've been watching through Atlanta lately is a left wing lawlessness, very upset and concerned things are 20 and 20 and 30 year olds dictating to us changes that are literally lawlessness. This is extreme radical behavior. We need more police, if anything, without law and order, you cannot have at all a peaceful and prosperous society. very troubling, that we would even be discussing such an option Say more police more money to them. Maybe more training in these situations that we will encounter from here on out. But again, this is left wing lawlessness. And I am 100% against defending totally defunding, not at all, for defunding the police department. Thank you.</v>
      </c>
    </row>
    <row r="37" customFormat="false" ht="15.75" hidden="false" customHeight="false" outlineLevel="0" collapsed="false">
      <c r="A37" s="33" t="s">
        <v>1100</v>
      </c>
      <c r="C37" s="19" t="str">
        <f aca="false">IFERROR(__xludf.dummyfunction("""COMPUTED_VALUE"""),"31:30")</f>
        <v>31:30</v>
      </c>
      <c r="D37" s="19" t="str">
        <f aca="false">IFERROR(__xludf.dummyfunction("""COMPUTED_VALUE"""),"Amy Dickie district seven. I'm calling to ask you not to be influenced by mob rule. Us Council have already voted on defunding and it did not pass. Thank goodness. The funding is not the answer. We are not buying into your semantics of just shifting money"&amp;" or holding it. We do not buy into this explanation of holding City Council and the mayor are responsible. If that's really what you're trying to do, then take a portion of your salary and the mayor salary and hold them instead of the APD salary that we w"&amp;"orked so very, very hard to pass in 2018, we looked at the Mercer study and came down and spoke to you on on an often basis to try to push this through. All of you supported this bill to push the legislation to push through funding our APD. According to w"&amp;"hat Mercer said was appropriate. We still have less than 800 APD officers and now you want to defund in 28 days, we have seen an increase in murders by 133% shooting 104% up to hundred percent since last year. This is what is going to happen if you defund"&amp;". I hold city council partly responsible for this. Those of you who went on social media and demonize the APD along with the mayor or for APD not showing up and causing the rest of the crime to look like it's going down. It's because they're not out there"&amp;" making traffic arrest warrant arrest, but we all know crime is up. vote no to defunding the police.")</f>
        <v>Amy Dickie district seven. I'm calling to ask you not to be influenced by mob rule. Us Council have already voted on defunding and it did not pass. Thank goodness. The funding is not the answer. We are not buying into your semantics of just shifting money or holding it. We do not buy into this explanation of holding City Council and the mayor are responsible. If that's really what you're trying to do, then take a portion of your salary and the mayor salary and hold them instead of the APD salary that we worked so very, very hard to pass in 2018, we looked at the Mercer study and came down and spoke to you on on an often basis to try to push this through. All of you supported this bill to push the legislation to push through funding our APD. According to what Mercer said was appropriate. We still have less than 800 APD officers and now you want to defund in 28 days, we have seen an increase in murders by 133% shooting 104% up to hundred percent since last year. This is what is going to happen if you defund. I hold city council partly responsible for this. Those of you who went on social media and demonize the APD along with the mayor or for APD not showing up and causing the rest of the crime to look like it's going down. It's because they're not out there making traffic arrest warrant arrest, but we all know crime is up. vote no to defunding the police.</v>
      </c>
    </row>
    <row r="38" customFormat="false" ht="15.75" hidden="false" customHeight="false" outlineLevel="0" collapsed="false">
      <c r="A38" s="33" t="s">
        <v>623</v>
      </c>
      <c r="C38" s="19" t="str">
        <f aca="false">IFERROR(__xludf.dummyfunction("""COMPUTED_VALUE"""),"33:29")</f>
        <v>33:29</v>
      </c>
      <c r="D38" s="19" t="str">
        <f aca="false">IFERROR(__xludf.dummyfunction("""COMPUTED_VALUE"""),"My name is Linda Dyer. I'm calling to request that you do not vote to defund the police department. If anything, vote to fund them more so. Thank you for your time.")</f>
        <v>My name is Linda Dyer. I'm calling to request that you do not vote to defund the police department. If anything, vote to fund them more so. Thank you for your time.</v>
      </c>
    </row>
    <row r="39" customFormat="false" ht="15.75" hidden="false" customHeight="false" outlineLevel="0" collapsed="false">
      <c r="A39" s="34"/>
      <c r="C39" s="19" t="str">
        <f aca="false">IFERROR(__xludf.dummyfunction("""COMPUTED_VALUE"""),"33:45")</f>
        <v>33:45</v>
      </c>
      <c r="D39" s="19" t="str">
        <f aca="false">IFERROR(__xludf.dummyfunction("""COMPUTED_VALUE"""),"My name is Tatiana harshal. I definitely do not think that police should be defunded in a city of Atlanta. In that regard. How are we going to continuously fund programs like PAL or the summer work program that hires at-risk youth? Those who may find prob"&amp;"lems with seeking an employment. It gives children give it gives children something to do place to go exposes them to new sights and activities that they otherwise may not be exposed to if they weren't sitting at home all summer. It allows them to be enga"&amp;"ged in extracurriculars such as boxing, or playing with instruments. Or what about the fact that please buy toys and gifts around the holidays and give it to children and families in need. They assist with utilities, even the internship, police a CF after"&amp;" hours when they don't have to police who used to be school resource officers when APD was in school. They're still mentor and many of those students. What about those things? Those things are not spoken about? Atlanta is a city that has nearly 60% black "&amp;"officers and not to say that just because they're going to be put off as excuses to potential for misconduct or But we're Black Lives Matter right? How is encroaching upon other black lives when they are representative in the police force have a stake on "&amp;"the progressive. We talked about representation. But we're steadily trying to remove the presence of black people who are police officers. If anything, we need to start holding each other accountable for some of the excess. All of these delinquents who ar"&amp;"e out on the streets, why aren't we charging their fathers and mothers")</f>
        <v>My name is Tatiana harshal. I definitely do not think that police should be defunded in a city of Atlanta. In that regard. How are we going to continuously fund programs like PAL or the summer work program that hires at-risk youth? Those who may find problems with seeking an employment. It gives children give it gives children something to do place to go exposes them to new sights and activities that they otherwise may not be exposed to if they weren't sitting at home all summer. It allows them to be engaged in extracurriculars such as boxing, or playing with instruments. Or what about the fact that please buy toys and gifts around the holidays and give it to children and families in need. They assist with utilities, even the internship, police a CF after hours when they don't have to police who used to be school resource officers when APD was in school. They're still mentor and many of those students. What about those things? Those things are not spoken about? Atlanta is a city that has nearly 60% black officers and not to say that just because they're going to be put off as excuses to potential for misconduct or But we're Black Lives Matter right? How is encroaching upon other black lives when they are representative in the police force have a stake on the progressive. We talked about representation. But we're steadily trying to remove the presence of black people who are police officers. If anything, we need to start holding each other accountable for some of the excess. All of these delinquents who are out on the streets, why aren't we charging their fathers and mothers</v>
      </c>
    </row>
    <row r="40" customFormat="false" ht="15.75" hidden="false" customHeight="false" outlineLevel="0" collapsed="false">
      <c r="A40" s="33" t="s">
        <v>1101</v>
      </c>
      <c r="C40" s="19" t="str">
        <f aca="false">IFERROR(__xludf.dummyfunction("""COMPUTED_VALUE"""),"35:29")</f>
        <v>35:29</v>
      </c>
      <c r="D40" s="19" t="str">
        <f aca="false">IFERROR(__xludf.dummyfunction("""COMPUTED_VALUE"""),"passing on the harsher again, defunding the police, we may end up in the city of Atlanta, more areas, we continuously have people moving here from across the globe. How is defunding that the police punishing them wants to help the city when as I already s"&amp;"tated have several programs that play such as pal they assist with homeless needs of at risk groups such as the LGBT community if anything, we need to be putting more money into APD to better funds. programs and also just considering the dynamics of the l"&amp;"esson of the gun and the gang culture, all zones and turf wars. We're punishing officers who are doing their job who do have morality and if they were punishing them by taking money away by taking away their raises when they are actually putting themselve"&amp;"s at risk as a whale. They're putting they're exposing themselves to many of the dangers that are present in our streets. Think about the blue cameras to roll those areas. They have to have a certain level of mental capacity, strength and endurance to the"&amp;" opposite in your city. They start also thinking about accountability. Poverty does account for many of the crimes that we have for much of the crime that we have in America, but not ever do I hear the black race. Thinking about accountability? Why are yo"&amp;"u we're now 10 year olds at the price robbing people in the middle of the day. Where are these people Pam's? We've been searching for the past. Three, four months. So a lot of excuse can be the fact that their parents aren't at work and don't have anybody"&amp;" to watch their churches. Let's start with accountability. We can't blame the police because two black males decided to have a shootout with each other as I keep getting cut it off, whatever.")</f>
        <v>passing on the harsher again, defunding the police, we may end up in the city of Atlanta, more areas, we continuously have people moving here from across the globe. How is defunding that the police punishing them wants to help the city when as I already stated have several programs that play such as pal they assist with homeless needs of at risk groups such as the LGBT community if anything, we need to be putting more money into APD to better funds. programs and also just considering the dynamics of the lesson of the gun and the gang culture, all zones and turf wars. We're punishing officers who are doing their job who do have morality and if they were punishing them by taking money away by taking away their raises when they are actually putting themselves at risk as a whale. They're putting they're exposing themselves to many of the dangers that are present in our streets. Think about the blue cameras to roll those areas. They have to have a certain level of mental capacity, strength and endurance to the opposite in your city. They start also thinking about accountability. Poverty does account for many of the crimes that we have for much of the crime that we have in America, but not ever do I hear the black race. Thinking about accountability? Why are you we're now 10 year olds at the price robbing people in the middle of the day. Where are these people Pam's? We've been searching for the past. Three, four months. So a lot of excuse can be the fact that their parents aren't at work and don't have anybody to watch their churches. Let's start with accountability. We can't blame the police because two black males decided to have a shootout with each other as I keep getting cut it off, whatever.</v>
      </c>
    </row>
    <row r="41" customFormat="false" ht="15.75" hidden="false" customHeight="false" outlineLevel="0" collapsed="false">
      <c r="A41" s="33" t="s">
        <v>625</v>
      </c>
      <c r="C41" s="19" t="str">
        <f aca="false">IFERROR(__xludf.dummyfunction("""COMPUTED_VALUE"""),"37:16")</f>
        <v>37:16</v>
      </c>
      <c r="D41" s="19" t="str">
        <f aca="false">IFERROR(__xludf.dummyfunction("""COMPUTED_VALUE"""),"Let's play low, please support the police. Do not defund them. We enjoy going to Atlanta as a family and as of right now, we are not going to Atlanta. Please support your policemen. Thank you.")</f>
        <v>Let's play low, please support the police. Do not defund them. We enjoy going to Atlanta as a family and as of right now, we are not going to Atlanta. Please support your policemen. Thank you.</v>
      </c>
    </row>
    <row r="42" customFormat="false" ht="15.75" hidden="false" customHeight="false" outlineLevel="0" collapsed="false">
      <c r="A42" s="34"/>
      <c r="C42" s="19" t="str">
        <f aca="false">IFERROR(__xludf.dummyfunction("""COMPUTED_VALUE"""),"37:31")</f>
        <v>37:31</v>
      </c>
      <c r="D42" s="19" t="str">
        <f aca="false">IFERROR(__xludf.dummyfunction("""COMPUTED_VALUE"""),"Hey, my name is Luke garland and I've a lifetime resident of Atlanta. I've lived here 71 years and I currently live in the 11th. district for the last 37 years of the 71. I just want you all to know that I stand with law enforcement and the eight council "&amp;"members who are fighting to keep our city safe. All probably opposed to defunding the police. I think defunding the police is going to increase. it'll, it'll decrease my family's safety and it's going to decrease property values and it'll have a terrible "&amp;"effect. So the one thing resin is a safe living environment. And this is a great city and we need to keep it that way. And I want to thank each one of you for what you do to try to help our city move forward and keep it great. Thanks so much and appreciat"&amp;"e your listening to my message.")</f>
        <v>Hey, my name is Luke garland and I've a lifetime resident of Atlanta. I've lived here 71 years and I currently live in the 11th. district for the last 37 years of the 71. I just want you all to know that I stand with law enforcement and the eight council members who are fighting to keep our city safe. All probably opposed to defunding the police. I think defunding the police is going to increase. it'll, it'll decrease my family's safety and it's going to decrease property values and it'll have a terrible effect. So the one thing resin is a safe living environment. And this is a great city and we need to keep it that way. And I want to thank each one of you for what you do to try to help our city move forward and keep it great. Thanks so much and appreciate your listening to my message.</v>
      </c>
    </row>
    <row r="43" customFormat="false" ht="15.75" hidden="false" customHeight="false" outlineLevel="0" collapsed="false">
      <c r="A43" s="33" t="s">
        <v>1102</v>
      </c>
      <c r="C43" s="19" t="str">
        <f aca="false">IFERROR(__xludf.dummyfunction("""COMPUTED_VALUE"""),"38:48")</f>
        <v>38:48</v>
      </c>
      <c r="D43" s="19" t="str">
        <f aca="false">IFERROR(__xludf.dummyfunction("""COMPUTED_VALUE"""),"Hello, my name is Charles guys. They're GZD er, I just wanted to voice my support of the police in Atlanta and really disappointed and be we've been discussing The possibility of defunding the heroes that the police are. I have a business in Atlanta, and "&amp;"I live in Buford now. But I just want to again, voice my support for the police. Have a nice day.")</f>
        <v>Hello, my name is Charles guys. They're GZD er, I just wanted to voice my support of the police in Atlanta and really disappointed and be we've been discussing The possibility of defunding the heroes that the police are. I have a business in Atlanta, and I live in Buford now. But I just want to again, voice my support for the police. Have a nice day.</v>
      </c>
    </row>
    <row r="44" customFormat="false" ht="15.75" hidden="false" customHeight="false" outlineLevel="0" collapsed="false">
      <c r="A44" s="33" t="s">
        <v>626</v>
      </c>
      <c r="C44" s="19" t="str">
        <f aca="false">IFERROR(__xludf.dummyfunction("""COMPUTED_VALUE"""),"39:14")</f>
        <v>39:14</v>
      </c>
      <c r="D44" s="19" t="str">
        <f aca="false">IFERROR(__xludf.dummyfunction("""COMPUTED_VALUE"""),"Hi, this is Connie Davis. I'm a native to Georgia. And I am a registered voter have been since I was of age, and I'm calling from district nine to tell you to voice my opinion about defunding the police. I am against it. 100%. I believe you should have th"&amp;"is way out. This should be on the voting ballot. At the very minimum. If you're going to do it. It's going to change everyone's mind that doesn't even live in Atlanta that wants to come in and have dinner or go to the tourist attractions. They're already "&amp;"afraid. So I'm 100% against it. Please vote no.")</f>
        <v>Hi, this is Connie Davis. I'm a native to Georgia. And I am a registered voter have been since I was of age, and I'm calling from district nine to tell you to voice my opinion about defunding the police. I am against it. 100%. I believe you should have this way out. This should be on the voting ballot. At the very minimum. If you're going to do it. It's going to change everyone's mind that doesn't even live in Atlanta that wants to come in and have dinner or go to the tourist attractions. They're already afraid. So I'm 100% against it. Please vote no.</v>
      </c>
    </row>
    <row r="45" customFormat="false" ht="15.75" hidden="false" customHeight="false" outlineLevel="0" collapsed="false">
      <c r="A45" s="34"/>
      <c r="C45" s="19" t="str">
        <f aca="false">IFERROR(__xludf.dummyfunction("""COMPUTED_VALUE"""),"39:58")</f>
        <v>39:58</v>
      </c>
      <c r="D45" s="19" t="str">
        <f aca="false">IFERROR(__xludf.dummyfunction("""COMPUTED_VALUE"""),"Yes, I'm Laila Messer. I hope to goodness that you're smart enough to support the police. It is stupid for you to defund the police. God help you if you do.")</f>
        <v>Yes, I'm Laila Messer. I hope to goodness that you're smart enough to support the police. It is stupid for you to defund the police. God help you if you do.</v>
      </c>
    </row>
    <row r="46" customFormat="false" ht="15.75" hidden="false" customHeight="false" outlineLevel="0" collapsed="false">
      <c r="A46" s="33" t="s">
        <v>1103</v>
      </c>
      <c r="C46" s="19" t="str">
        <f aca="false">IFERROR(__xludf.dummyfunction("""COMPUTED_VALUE"""),"40:13")</f>
        <v>40:13</v>
      </c>
      <c r="D46" s="19" t="str">
        <f aca="false">IFERROR(__xludf.dummyfunction("""COMPUTED_VALUE"""),"Hello, my name is Sean Dawson. I am a resident for the city inside the city of Atlanta. I am calling me going to be defunding the Atlanta police department. I feel like the defunding Atlanta police department is gonna increase our crime. They're gonna hav"&amp;"e more violent crimes in the area less police officers to cover our area. Tiffany also gonna take away the training ability for the police department, which will also create more armed black men to be shot if you take away the training. Also, the equipmen"&amp;"t as a police officer need to be able to tackle this these crimes and our area in our community. Also that big funding isn't, as I say defunding is not a good thing. Thank you")</f>
        <v>Hello, my name is Sean Dawson. I am a resident for the city inside the city of Atlanta. I am calling me going to be defunding the Atlanta police department. I feel like the defunding Atlanta police department is gonna increase our crime. They're gonna have more violent crimes in the area less police officers to cover our area. Tiffany also gonna take away the training ability for the police department, which will also create more armed black men to be shot if you take away the training. Also, the equipment as a police officer need to be able to tackle this these crimes and our area in our community. Also that big funding isn't, as I say defunding is not a good thing. Thank you</v>
      </c>
    </row>
    <row r="47" customFormat="false" ht="15.75" hidden="false" customHeight="false" outlineLevel="0" collapsed="false">
      <c r="A47" s="33" t="s">
        <v>627</v>
      </c>
      <c r="C47" s="19" t="str">
        <f aca="false">IFERROR(__xludf.dummyfunction("""COMPUTED_VALUE"""),"41:00")</f>
        <v>41:00</v>
      </c>
      <c r="D47" s="19" t="str">
        <f aca="false">IFERROR(__xludf.dummyfunction("""COMPUTED_VALUE"""),". Take the other direction He can't do it don't put in your drive. Time. ship the game. One you can hit me")</f>
        <v>. Take the other direction He can't do it don't put in your drive. Time. ship the game. One you can hit me</v>
      </c>
    </row>
    <row r="48" customFormat="false" ht="15.75" hidden="false" customHeight="false" outlineLevel="0" collapsed="false">
      <c r="A48" s="34"/>
      <c r="C48" s="19" t="str">
        <f aca="false">IFERROR(__xludf.dummyfunction("""COMPUTED_VALUE"""),"43:05")</f>
        <v>43:05</v>
      </c>
      <c r="D48" s="19" t="str">
        <f aca="false">IFERROR(__xludf.dummyfunction("""COMPUTED_VALUE"""),"Janet, how again, I have been nearly a lifetime citizen of Buckhead in Atlanta, Georgia. And I'm very distressed that the city is planning on defunding of police. I am nearly 65 years old and desperately need to be protected. Not just left out to dry. Ple"&amp;"ase rethink this.")</f>
        <v>Janet, how again, I have been nearly a lifetime citizen of Buckhead in Atlanta, Georgia. And I'm very distressed that the city is planning on defunding of police. I am nearly 65 years old and desperately need to be protected. Not just left out to dry. Please rethink this.</v>
      </c>
    </row>
    <row r="49" customFormat="false" ht="15.75" hidden="false" customHeight="false" outlineLevel="0" collapsed="false">
      <c r="A49" s="33" t="s">
        <v>1104</v>
      </c>
      <c r="C49" s="19" t="str">
        <f aca="false">IFERROR(__xludf.dummyfunction("""COMPUTED_VALUE"""),"43:35")</f>
        <v>43:35</v>
      </c>
      <c r="D49" s="19" t="str">
        <f aca="false">IFERROR(__xludf.dummyfunction("""COMPUTED_VALUE"""),"Yes, my name is Patricia Wolfson and I have been born and raised around Atlanta for 79 years. And I was 16 years old before I ever saw the very first policeman. And I want to tell you how much I admire them, pray for them, respect them, and could not even"&amp;" imagine not having full force policeman out there every day to protect me and my family and I took a bunch of Debbie cakes to our local police they should and I want it in my small way to show them how much I admire them love them and pray for them. I wo"&amp;"uld not want to go to sleep a single night in this state without knowing that they were out there protected me in my family. Thank you very much.")</f>
        <v>Yes, my name is Patricia Wolfson and I have been born and raised around Atlanta for 79 years. And I was 16 years old before I ever saw the very first policeman. And I want to tell you how much I admire them, pray for them, respect them, and could not even imagine not having full force policeman out there every day to protect me and my family and I took a bunch of Debbie cakes to our local police they should and I want it in my small way to show them how much I admire them love them and pray for them. I would not want to go to sleep a single night in this state without knowing that they were out there protected me in my family. Thank you very much.</v>
      </c>
    </row>
    <row r="50" customFormat="false" ht="15.75" hidden="false" customHeight="false" outlineLevel="0" collapsed="false">
      <c r="A50" s="33" t="s">
        <v>629</v>
      </c>
      <c r="C50" s="19" t="str">
        <f aca="false">IFERROR(__xludf.dummyfunction("""COMPUTED_VALUE"""),"44:24")</f>
        <v>44:24</v>
      </c>
      <c r="D50" s="19" t="str">
        <f aca="false">IFERROR(__xludf.dummyfunction("""COMPUTED_VALUE"""),"Hi my name is Ashley herd. I am calling to leave a message in regards to mine My family support for the men and women in blue. We do not support the funding police officers. We appreciate them and all their hard work. We do not want them to go anywhere. W"&amp;"e need them for safety and security reasons. And for this, I do not support the plan and the police. We need them out here. And thank you for your time.")</f>
        <v>Hi my name is Ashley herd. I am calling to leave a message in regards to mine My family support for the men and women in blue. We do not support the funding police officers. We appreciate them and all their hard work. We do not want them to go anywhere. We need them for safety and security reasons. And for this, I do not support the plan and the police. We need them out here. And thank you for your time.</v>
      </c>
    </row>
    <row r="51" customFormat="false" ht="15.75" hidden="false" customHeight="false" outlineLevel="0" collapsed="false">
      <c r="A51" s="34"/>
      <c r="C51" s="19" t="str">
        <f aca="false">IFERROR(__xludf.dummyfunction("""COMPUTED_VALUE"""),"44:56")</f>
        <v>44:56</v>
      </c>
      <c r="D51" s="19" t="str">
        <f aca="false">IFERROR(__xludf.dummyfunction("""COMPUTED_VALUE"""),"Hi my name is Sandra Stargell. I'm how concerned about the defunding of our police department. It would be a bad mistake to do that. We need our police officers. Now police officers are bad and all this stuff that's going on and it's just awful and I pray"&amp;" that God will help you make the right decision. Please do not defund our police officers. I beg of you, thank you.")</f>
        <v>Hi my name is Sandra Stargell. I'm how concerned about the defunding of our police department. It would be a bad mistake to do that. We need our police officers. Now police officers are bad and all this stuff that's going on and it's just awful and I pray that God will help you make the right decision. Please do not defund our police officers. I beg of you, thank you.</v>
      </c>
    </row>
    <row r="52" customFormat="false" ht="15.75" hidden="false" customHeight="false" outlineLevel="0" collapsed="false">
      <c r="A52" s="33" t="s">
        <v>1105</v>
      </c>
      <c r="C52" s="19" t="str">
        <f aca="false">IFERROR(__xludf.dummyfunction("""COMPUTED_VALUE"""),"45:28")</f>
        <v>45:28</v>
      </c>
      <c r="D52" s="19" t="str">
        <f aca="false">IFERROR(__xludf.dummyfunction("""COMPUTED_VALUE"""),"Hello, my name is Heather Merritt. And I just moved my daughter downtown. into zone six. She transferred to Georgia State this year. And as a mother, I am horrified at the thoughts that you are considering defunding the police. Having a child that is goin"&amp;"g to college there I'm seriously considering pulling her out. It does not make me feel safe at all to have her live. Down, they're going to school down, they're coming down there to work. So I hope that you will seriously reconsider this because we are in"&amp;" Atlanta all the time and we will no longer feel safe coming down there if you do that. Thank you.")</f>
        <v>Hello, my name is Heather Merritt. And I just moved my daughter downtown. into zone six. She transferred to Georgia State this year. And as a mother, I am horrified at the thoughts that you are considering defunding the police. Having a child that is going to college there I'm seriously considering pulling her out. It does not make me feel safe at all to have her live. Down, they're going to school down, they're coming down there to work. So I hope that you will seriously reconsider this because we are in Atlanta all the time and we will no longer feel safe coming down there if you do that. Thank you.</v>
      </c>
    </row>
    <row r="53" customFormat="false" ht="15.75" hidden="false" customHeight="false" outlineLevel="0" collapsed="false">
      <c r="A53" s="33" t="s">
        <v>631</v>
      </c>
      <c r="C53" s="19" t="str">
        <f aca="false">IFERROR(__xludf.dummyfunction("""COMPUTED_VALUE"""),"46:16")</f>
        <v>46:16</v>
      </c>
      <c r="D53" s="19" t="str">
        <f aca="false">IFERROR(__xludf.dummyfunction("""COMPUTED_VALUE"""),"My name is Shirley. I'm calling because from what I understand that there is going to be a discussion on Monday July 6 about defunding the police department and I strongly urge you to not even begin to consider such a stupid idea. to police. Our city is s"&amp;"uch a massive it is it would be a total disarray. Without the police. They have done they have gone above and beyond. Every single day they have put up with so much disrespect that has been absolutely done. Nothing has been done about it. So I strongly ur"&amp;"ge you for no other reason, Atlanta happens to still be the capital of human trafficking in the world. So for that reason alone, I strongly discourage any further discussion of defunding our police department. Thank you and have a good day.")</f>
        <v>My name is Shirley. I'm calling because from what I understand that there is going to be a discussion on Monday July 6 about defunding the police department and I strongly urge you to not even begin to consider such a stupid idea. to police. Our city is such a massive it is it would be a total disarray. Without the police. They have done they have gone above and beyond. Every single day they have put up with so much disrespect that has been absolutely done. Nothing has been done about it. So I strongly urge you for no other reason, Atlanta happens to still be the capital of human trafficking in the world. So for that reason alone, I strongly discourage any further discussion of defunding our police department. Thank you and have a good day.</v>
      </c>
    </row>
    <row r="54" customFormat="false" ht="15.75" hidden="false" customHeight="false" outlineLevel="0" collapsed="false">
      <c r="A54" s="34"/>
      <c r="C54" s="19" t="str">
        <f aca="false">IFERROR(__xludf.dummyfunction("""COMPUTED_VALUE"""),"47:27")</f>
        <v>47:27</v>
      </c>
      <c r="D54" s="19" t="str">
        <f aca="false">IFERROR(__xludf.dummyfunction("""COMPUTED_VALUE"""),"Good morning. This is my name is not dialogue. I am a and lastname de I I wanted to make sure that our police is backed all the way we have to have law and order. That is our right also for our citizens. And so we do need a law enforcement. It cannot last"&amp;" be criminal having right the rest of us have also right okay. QI")</f>
        <v>Good morning. This is my name is not dialogue. I am a and lastname de I I wanted to make sure that our police is backed all the way we have to have law and order. That is our right also for our citizens. And so we do need a law enforcement. It cannot last be criminal having right the rest of us have also right okay. QI</v>
      </c>
    </row>
    <row r="55" customFormat="false" ht="15.75" hidden="false" customHeight="false" outlineLevel="0" collapsed="false">
      <c r="A55" s="33" t="s">
        <v>1106</v>
      </c>
      <c r="C55" s="19" t="str">
        <f aca="false">IFERROR(__xludf.dummyfunction("""COMPUTED_VALUE"""),"48:02")</f>
        <v>48:02</v>
      </c>
      <c r="D55" s="19" t="str">
        <f aca="false">IFERROR(__xludf.dummyfunction("""COMPUTED_VALUE"""),"Hi, Crystal agonda stopped in Georgia I dropped in Atlanta to visit family a lot less by live nearby, or that or to go to the airport. And if you're on if you have trouble car travel on the side of a 10 lane highway, and there's not enough police to come "&amp;"out, then what we can do after that, or you know, whatever. So, we would like to keep enough police for Atlanta to service the whole community. Thank you very much.")</f>
        <v>Hi, Crystal agonda stopped in Georgia I dropped in Atlanta to visit family a lot less by live nearby, or that or to go to the airport. And if you're on if you have trouble car travel on the side of a 10 lane highway, and there's not enough police to come out, then what we can do after that, or you know, whatever. So, we would like to keep enough police for Atlanta to service the whole community. Thank you very much.</v>
      </c>
    </row>
    <row r="56" customFormat="false" ht="15.75" hidden="false" customHeight="false" outlineLevel="0" collapsed="false">
      <c r="A56" s="33" t="s">
        <v>632</v>
      </c>
      <c r="C56" s="19" t="str">
        <f aca="false">IFERROR(__xludf.dummyfunction("""COMPUTED_VALUE"""),"48:30")</f>
        <v>48:30</v>
      </c>
      <c r="D56" s="19" t="str">
        <f aca="false">IFERROR(__xludf.dummyfunction("""COMPUTED_VALUE"""),"Hi, this is Anne Butler. I am calling regarding the meeting for defunding the police. If this is true, y'all need to look at the headlines and look at the news from over the weekend. For Fourth of July alone, these thugs who are part of three black panthe"&amp;"r groups that have formed in the city of Atlanta and decay One of which is calling themselves nsca or something to that effect, that they are not only walking around the streets carrying a rifle, they're responsible for killing an eight year old child las"&amp;"t night. So if you think it's a good idea to fund the police, you probably want to rethink that. And go back and look at the crime statistics which are up at least 100% over the last month, the shootings that car jackings the rioting. If you think that co"&amp;"mmunity policing is the answer, you're just asking for more people to be murdered. So I strongly, strongly encourage you to really sit back and think about the intelligence behind just funding the place")</f>
        <v>Hi, this is Anne Butler. I am calling regarding the meeting for defunding the police. If this is true, y'all need to look at the headlines and look at the news from over the weekend. For Fourth of July alone, these thugs who are part of three black panther groups that have formed in the city of Atlanta and decay One of which is calling themselves nsca or something to that effect, that they are not only walking around the streets carrying a rifle, they're responsible for killing an eight year old child last night. So if you think it's a good idea to fund the police, you probably want to rethink that. And go back and look at the crime statistics which are up at least 100% over the last month, the shootings that car jackings the rioting. If you think that community policing is the answer, you're just asking for more people to be murdered. So I strongly, strongly encourage you to really sit back and think about the intelligence behind just funding the place</v>
      </c>
    </row>
    <row r="57" customFormat="false" ht="15.75" hidden="false" customHeight="false" outlineLevel="0" collapsed="false">
      <c r="A57" s="34"/>
      <c r="C57" s="19" t="str">
        <f aca="false">IFERROR(__xludf.dummyfunction("""COMPUTED_VALUE"""),"50:00")</f>
        <v>50:00</v>
      </c>
      <c r="D57" s="19" t="str">
        <f aca="false">IFERROR(__xludf.dummyfunction("""COMPUTED_VALUE"""),"My name is Allison Hearn. I am calling to leave this comment regarding the vote to defund the Atlanta police. I strongly oppose this motion that the city council is going to vote on. I do think there are changes that need to be made. There are other alter"&amp;"natives, such as police training reform, there is a way to there's a way to provide funding for for more extensive training or to have police be involved in a longer training period before they actually become police have a year or two in some other place"&amp;", and other countries have longer training periods. That would be a great alternative. But I think it would be a very negative detriment to our city. If the police were defunded, I believe the mayor could do much better job of supporting the police that s"&amp;"he has. I don't blame the police for walking off. They are putting their lives on the line every day for the citizens of Atlanta. And just like in any job, if you don't feel like you're supported, you're not going to do a great job and you're going to loo"&amp;"k for employment somewhere else. So the mayor needs to step up and do her job. So please do not vote to defund the police. I think this would be a horrible decision for the city of Atlanta and I love Atlanta and wanted to stay safe and want the citizens t"&amp;"o stay safe as well. Thank you.")</f>
        <v>My name is Allison Hearn. I am calling to leave this comment regarding the vote to defund the Atlanta police. I strongly oppose this motion that the city council is going to vote on. I do think there are changes that need to be made. There are other alternatives, such as police training reform, there is a way to there's a way to provide funding for for more extensive training or to have police be involved in a longer training period before they actually become police have a year or two in some other place, and other countries have longer training periods. That would be a great alternative. But I think it would be a very negative detriment to our city. If the police were defunded, I believe the mayor could do much better job of supporting the police that she has. I don't blame the police for walking off. They are putting their lives on the line every day for the citizens of Atlanta. And just like in any job, if you don't feel like you're supported, you're not going to do a great job and you're going to look for employment somewhere else. So the mayor needs to step up and do her job. So please do not vote to defund the police. I think this would be a horrible decision for the city of Atlanta and I love Atlanta and wanted to stay safe and want the citizens to stay safe as well. Thank you.</v>
      </c>
    </row>
    <row r="58" customFormat="false" ht="15.75" hidden="false" customHeight="false" outlineLevel="0" collapsed="false">
      <c r="A58" s="33" t="s">
        <v>1107</v>
      </c>
      <c r="C58" s="19" t="str">
        <f aca="false">IFERROR(__xludf.dummyfunction("""COMPUTED_VALUE"""),"51:45")</f>
        <v>51:45</v>
      </c>
      <c r="D58" s="19" t="str">
        <f aca="false">IFERROR(__xludf.dummyfunction("""COMPUTED_VALUE"""),"My name is Robert Pittman. I live in the state of Pennsylvania. I don't even live in your in your state. But I can tell you that I will never go to your state. If you decided to fund the police. I don't understand why you think this is a good idea. Who's "&amp;"protecting you right now? Who protected the people in chop and Chaz in Seattle? When they took the police out of that area would not let them go back into that area who protected those people? Nobody. That's his people were murdered. People were dragged o"&amp;"ut of their houses or their businesses, their cars and broad daylight. And you guys wouldn't you guys are gonna defund the police in your area. You guys are ludicrous. There's no reason to do this. If you do this, and you do defund the police in your area"&amp;", you are also going to become targets. There will be no one to protect you either. I hope you realize this. Make the right call. Do not defund the police. That is that's crazy talk.")</f>
        <v>My name is Robert Pittman. I live in the state of Pennsylvania. I don't even live in your in your state. But I can tell you that I will never go to your state. If you decided to fund the police. I don't understand why you think this is a good idea. Who's protecting you right now? Who protected the people in chop and Chaz in Seattle? When they took the police out of that area would not let them go back into that area who protected those people? Nobody. That's his people were murdered. People were dragged out of their houses or their businesses, their cars and broad daylight. And you guys wouldn't you guys are gonna defund the police in your area. You guys are ludicrous. There's no reason to do this. If you do this, and you do defund the police in your area, you are also going to become targets. There will be no one to protect you either. I hope you realize this. Make the right call. Do not defund the police. That is that's crazy talk.</v>
      </c>
    </row>
    <row r="59" customFormat="false" ht="15.75" hidden="false" customHeight="false" outlineLevel="0" collapsed="false">
      <c r="A59" s="33" t="s">
        <v>633</v>
      </c>
      <c r="C59" s="19" t="str">
        <f aca="false">IFERROR(__xludf.dummyfunction("""COMPUTED_VALUE"""),"52:59")</f>
        <v>52:59</v>
      </c>
      <c r="D59" s="19" t="str">
        <f aca="false">IFERROR(__xludf.dummyfunction("""COMPUTED_VALUE"""),"My name is Andrea Stein, I live in the Buckhead district and I am completely against defunding the police. Since all of this began, the crime has increased and there is very little police presence to keep the residents safe. The answer is not to take mone"&amp;"y away. The answer is to fund them more thoroughly. Have body cams on every police. This will protect not only the victim, but the police officer and the wrongdoing will be easily discernible rather than done by the public court. And the media. Please vot"&amp;"e against defunding the police. It will hurt our city. It will lower tourism people are already afraid to come and visit here. property values will decrease which means fewer property taxes will be paid. It's an all around terrible idea. Please vote again"&amp;"st defunding the police. Thank you")</f>
        <v>My name is Andrea Stein, I live in the Buckhead district and I am completely against defunding the police. Since all of this began, the crime has increased and there is very little police presence to keep the residents safe. The answer is not to take money away. The answer is to fund them more thoroughly. Have body cams on every police. This will protect not only the victim, but the police officer and the wrongdoing will be easily discernible rather than done by the public court. And the media. Please vote against defunding the police. It will hurt our city. It will lower tourism people are already afraid to come and visit here. property values will decrease which means fewer property taxes will be paid. It's an all around terrible idea. Please vote against defunding the police. Thank you</v>
      </c>
    </row>
    <row r="60" customFormat="false" ht="15.75" hidden="false" customHeight="false" outlineLevel="0" collapsed="false">
      <c r="A60" s="34"/>
      <c r="C60" s="19" t="str">
        <f aca="false">IFERROR(__xludf.dummyfunction("""COMPUTED_VALUE"""),"54:00")</f>
        <v>54:00</v>
      </c>
      <c r="D60" s="19" t="str">
        <f aca="false">IFERROR(__xludf.dummyfunction("""COMPUTED_VALUE"""),"Hello, this is Elizabeth Davies, City of Atlanta resident. I am calling to vote my support for non defunding our police. We are in a state of of need to continue with a police force in the city of Atlanta, there is way too much crime and just people that "&amp;"are truly scared. We need to protect all of the city of Atlanta residents and those that choose to visit our city. We have to have a police force. So just wanted to voice my opinion and support of our police force. And please continue to support them and "&amp;"fund them. Thank you.")</f>
        <v>Hello, this is Elizabeth Davies, City of Atlanta resident. I am calling to vote my support for non defunding our police. We are in a state of of need to continue with a police force in the city of Atlanta, there is way too much crime and just people that are truly scared. We need to protect all of the city of Atlanta residents and those that choose to visit our city. We have to have a police force. So just wanted to voice my opinion and support of our police force. And please continue to support them and fund them. Thank you.</v>
      </c>
    </row>
    <row r="61" customFormat="false" ht="15.75" hidden="false" customHeight="false" outlineLevel="0" collapsed="false">
      <c r="A61" s="33" t="s">
        <v>1108</v>
      </c>
      <c r="C61" s="19" t="str">
        <f aca="false">IFERROR(__xludf.dummyfunction("""COMPUTED_VALUE"""),"54:42")</f>
        <v>54:42</v>
      </c>
      <c r="D61" s="19" t="str">
        <f aca="false">IFERROR(__xludf.dummyfunction("""COMPUTED_VALUE"""),"Hi, this is David Foster, resident of Atlanta, Georgia, and I'm against the funding any typos. Pulling back from the police officers. We need to be able to support them. They protect our us and our families. Thank you for listening.")</f>
        <v>Hi, this is David Foster, resident of Atlanta, Georgia, and I'm against the funding any typos. Pulling back from the police officers. We need to be able to support them. They protect our us and our families. Thank you for listening.</v>
      </c>
    </row>
    <row r="62" customFormat="false" ht="15.75" hidden="false" customHeight="false" outlineLevel="0" collapsed="false">
      <c r="A62" s="33" t="s">
        <v>634</v>
      </c>
      <c r="C62" s="19" t="str">
        <f aca="false">IFERROR(__xludf.dummyfunction("""COMPUTED_VALUE"""),"54:58")</f>
        <v>54:58</v>
      </c>
      <c r="D62" s="19" t="str">
        <f aca="false">IFERROR(__xludf.dummyfunction("""COMPUTED_VALUE"""),"Good morning. This is Jennifer Foster. I am calling it to express my opinion against the defunding of the police. I understand that there are issues that need to be resolved within police departments but defunding them is not the way to solve these soluti"&amp;"ons. If anything, we need more funding for more officers and more training to help them do their jobs more effectively. Thank you.")</f>
        <v>Good morning. This is Jennifer Foster. I am calling it to express my opinion against the defunding of the police. I understand that there are issues that need to be resolved within police departments but defunding them is not the way to solve these solutions. If anything, we need more funding for more officers and more training to help them do their jobs more effectively. Thank you.</v>
      </c>
    </row>
    <row r="63" customFormat="false" ht="15.75" hidden="false" customHeight="false" outlineLevel="0" collapsed="false">
      <c r="A63" s="34"/>
      <c r="C63" s="19" t="str">
        <f aca="false">IFERROR(__xludf.dummyfunction("""COMPUTED_VALUE"""),"55:20")</f>
        <v>55:20</v>
      </c>
      <c r="D63" s="19" t="str">
        <f aca="false">IFERROR(__xludf.dummyfunction("""COMPUTED_VALUE"""),"Hello, my name is Michael maily. I have been a resident of the city of Atlanta for the past 18 years. I've lived in district two for the entire time. I am against the defunding the police I support the eight councilmen who stood in support of the law enfo"&amp;"rcement any change that needs to be made to be done after extensive studies and thoughtful discussion last minute decisions based on emotional knee jerk reactions are unwise and will have long term and unintended consequences. defunding the police departm"&amp;"ent police will cause public safety To decrease property values to decrease businesses to leave and dramatically reduce the tax base. Let's all make this flip all make sure that we do not defund the police. Thank you.")</f>
        <v>Hello, my name is Michael maily. I have been a resident of the city of Atlanta for the past 18 years. I've lived in district two for the entire time. I am against the defunding the police I support the eight councilmen who stood in support of the law enforcement any change that needs to be made to be done after extensive studies and thoughtful discussion last minute decisions based on emotional knee jerk reactions are unwise and will have long term and unintended consequences. defunding the police department police will cause public safety To decrease property values to decrease businesses to leave and dramatically reduce the tax base. Let's all make this flip all make sure that we do not defund the police. Thank you.</v>
      </c>
    </row>
    <row r="64" customFormat="false" ht="15.75" hidden="false" customHeight="false" outlineLevel="0" collapsed="false">
      <c r="A64" s="33" t="s">
        <v>1109</v>
      </c>
      <c r="C64" s="19" t="str">
        <f aca="false">IFERROR(__xludf.dummyfunction("""COMPUTED_VALUE"""),"56:14")</f>
        <v>56:14</v>
      </c>
      <c r="D64" s="19" t="str">
        <f aca="false">IFERROR(__xludf.dummyfunction("""COMPUTED_VALUE"""),"Hi, my name is keshawn manly. I've been a resident in Atlanta in the Buckhead area for 18 years. I'm calling to voice my opinion, which is to support the police department. I do not believe we should defund the police. In fact, I'm appalled at City city c"&amp;"ouncil members Dickens, Westmoreland and I'd and others for voting to defund the police. defunding The police will have catastrophic impact to the safety of our citizens, our tax base property values, and I do not support defunding the police in fact, I s"&amp;"upport funding more police, giving them more training and hiring more police officers. Do not vote to defund Please.")</f>
        <v>Hi, my name is keshawn manly. I've been a resident in Atlanta in the Buckhead area for 18 years. I'm calling to voice my opinion, which is to support the police department. I do not believe we should defund the police. In fact, I'm appalled at City city council members Dickens, Westmoreland and I'd and others for voting to defund the police. defunding The police will have catastrophic impact to the safety of our citizens, our tax base property values, and I do not support defunding the police in fact, I support funding more police, giving them more training and hiring more police officers. Do not vote to defund Please.</v>
      </c>
    </row>
    <row r="65" customFormat="false" ht="15.75" hidden="false" customHeight="false" outlineLevel="0" collapsed="false">
      <c r="A65" s="33" t="s">
        <v>636</v>
      </c>
      <c r="C65" s="19" t="str">
        <f aca="false">IFERROR(__xludf.dummyfunction("""COMPUTED_VALUE"""),"57:01")</f>
        <v>57:01</v>
      </c>
      <c r="D65" s="19" t="str">
        <f aca="false">IFERROR(__xludf.dummyfunction("""COMPUTED_VALUE"""),"Yes, my name is Brandon hamburger. I worked for the city of Atlanta for 21 years. I'm calling in support of law enforcement and the city council members that voted to keep the police department funded. Please do not feel intimidated by the other seven cou"&amp;"ncil members who are voting for the latest hashtag of the fund the police. There's nothing more than a slogan and a T shirt of the week. Please make adult decisions. We're talking about this city. Thank you.")</f>
        <v>Yes, my name is Brandon hamburger. I worked for the city of Atlanta for 21 years. I'm calling in support of law enforcement and the city council members that voted to keep the police department funded. Please do not feel intimidated by the other seven council members who are voting for the latest hashtag of the fund the police. There's nothing more than a slogan and a T shirt of the week. Please make adult decisions. We're talking about this city. Thank you.</v>
      </c>
    </row>
    <row r="66" customFormat="false" ht="15.75" hidden="false" customHeight="false" outlineLevel="0" collapsed="false">
      <c r="A66" s="34"/>
      <c r="C66" s="19" t="str">
        <f aca="false">IFERROR(__xludf.dummyfunction("""COMPUTED_VALUE"""),"57:35")</f>
        <v>57:35</v>
      </c>
      <c r="D66" s="19" t="str">
        <f aca="false">IFERROR(__xludf.dummyfunction("""COMPUTED_VALUE"""),"Hi, this is Nancy and Massa. We live in zone two and we support the police department. We do not agree with the defunding of the police department. So I wish that you would bring that up at your city council meeting and vote down. Thank you. Bye")</f>
        <v>Hi, this is Nancy and Massa. We live in zone two and we support the police department. We do not agree with the defunding of the police department. So I wish that you would bring that up at your city council meeting and vote down. Thank you. Bye</v>
      </c>
    </row>
    <row r="67" customFormat="false" ht="15.75" hidden="false" customHeight="false" outlineLevel="0" collapsed="false">
      <c r="A67" s="33" t="s">
        <v>1110</v>
      </c>
      <c r="C67" s="19" t="str">
        <f aca="false">IFERROR(__xludf.dummyfunction("""COMPUTED_VALUE"""),"57:59")</f>
        <v>57:59</v>
      </c>
      <c r="D67" s="19" t="str">
        <f aca="false">IFERROR(__xludf.dummyfunction("""COMPUTED_VALUE"""),"I'm a taxpaying, citizen of Atlanta, I live in Fulton County and have been paying Texas and supporting our city. I'm a teacher as well. And my name is Charlotte McGuire, and for up in pain, Texas and living here since 1990. Actually a little before and de"&amp;"finitely definitely wholeheartedly support the place. I do not at all support defunding the police in any measure. And if a decision gets made, it needs to be looked at or before a decision needs to be made. In regards to how articulate our police force i"&amp;"s paid, and how it operates, it needs to be after very careful research and study. And so I definitely support the council members who are against defunding the place That place have served us well as a whole, and we need them to be able to have a safe co"&amp;"mmunity. And I just thank you for what the place is. And also thank you for what y'all are doing. And it takes everyone to do their part to be good citizens and to do what is good. Do what is constructive and law and order is so vital. Thank you very much"&amp;" by telephone numbers 4462560.")</f>
        <v>I'm a taxpaying, citizen of Atlanta, I live in Fulton County and have been paying Texas and supporting our city. I'm a teacher as well. And my name is Charlotte McGuire, and for up in pain, Texas and living here since 1990. Actually a little before and definitely definitely wholeheartedly support the place. I do not at all support defunding the police in any measure. And if a decision gets made, it needs to be looked at or before a decision needs to be made. In regards to how articulate our police force is paid, and how it operates, it needs to be after very careful research and study. And so I definitely support the council members who are against defunding the place That place have served us well as a whole, and we need them to be able to have a safe community. And I just thank you for what the place is. And also thank you for what y'all are doing. And it takes everyone to do their part to be good citizens and to do what is good. Do what is constructive and law and order is so vital. Thank you very much by telephone numbers 4462560.</v>
      </c>
    </row>
    <row r="68" customFormat="false" ht="15.75" hidden="false" customHeight="false" outlineLevel="0" collapsed="false">
      <c r="A68" s="33" t="s">
        <v>637</v>
      </c>
      <c r="C68" s="19" t="str">
        <f aca="false">IFERROR(__xludf.dummyfunction("""COMPUTED_VALUE"""),"59:37")</f>
        <v>59:37</v>
      </c>
      <c r="D68" s="19" t="str">
        <f aca="false">IFERROR(__xludf.dummyfunction("""COMPUTED_VALUE"""),"Good morning. Good afternoon. My name is Deborah Fowler, I'm in district day. I want to say that I support the eight council members who stood up in support of our law enforcement. Any changes may need to be done after extensive studies and thoughtful dis"&amp;"cussions have been completed. Last minute decisions and knee jerk reaction Are unwise and will have many unintended consequences. defunding The police will decrease public safety, decreased property value, take businesses out of the city, dramatically dec"&amp;"rease tax basis and dramatically force people that have been paying all these taxes to lead the city of Atlanta. If you take a look around there are already a flight of people with for sale signs up trying to exit the city, which would be disastrous. Plea"&amp;"se give the district number which is a and I would appreciate the support of all the eight that did support it and more that could and should support it. Thank you very much for your service.")</f>
        <v>Good morning. Good afternoon. My name is Deborah Fowler, I'm in district day. I want to say that I support the eight council members who stood up in support of our law enforcement. Any changes may need to be done after extensive studies and thoughtful discussions have been completed. Last minute decisions and knee jerk reaction Are unwise and will have many unintended consequences. defunding The police will decrease public safety, decreased property value, take businesses out of the city, dramatically decrease tax basis and dramatically force people that have been paying all these taxes to lead the city of Atlanta. If you take a look around there are already a flight of people with for sale signs up trying to exit the city, which would be disastrous. Please give the district number which is a and I would appreciate the support of all the eight that did support it and more that could and should support it. Thank you very much for your service.</v>
      </c>
    </row>
    <row r="69" customFormat="false" ht="15.75" hidden="false" customHeight="false" outlineLevel="0" collapsed="false">
      <c r="A69" s="34"/>
      <c r="C69" s="19" t="str">
        <f aca="false">IFERROR(__xludf.dummyfunction("""COMPUTED_VALUE"""),"1:00:49")</f>
        <v>1:00:49</v>
      </c>
      <c r="D69" s="19" t="str">
        <f aca="false">IFERROR(__xludf.dummyfunction("""COMPUTED_VALUE"""),"Hi, my name is Leah Kelly and I have been a resident of Atlanta for 15 years. I would like to let the council know that I'm against defunding public. Release. We already do not feel safe. And the police are giving us help when we need it right now. Not so"&amp;" much because the more the low but we do need their help and we need more officers and more training. We should not be taking any money out of the pockets of the police. These are our people who help us and anyone who needs help they are there. So please "&amp;"do not defund the police.")</f>
        <v>Hi, my name is Leah Kelly and I have been a resident of Atlanta for 15 years. I would like to let the council know that I'm against defunding public. Release. We already do not feel safe. And the police are giving us help when we need it right now. Not so much because the more the low but we do need their help and we need more officers and more training. We should not be taking any money out of the pockets of the police. These are our people who help us and anyone who needs help they are there. So please do not defund the police.</v>
      </c>
    </row>
    <row r="70" customFormat="false" ht="15.75" hidden="false" customHeight="false" outlineLevel="0" collapsed="false">
      <c r="A70" s="33" t="s">
        <v>1111</v>
      </c>
      <c r="C70" s="19" t="str">
        <f aca="false">IFERROR(__xludf.dummyfunction("""COMPUTED_VALUE"""),"1:01:31")</f>
        <v>1:01:31</v>
      </c>
      <c r="D70" s="19" t="str">
        <f aca="false">IFERROR(__xludf.dummyfunction("""COMPUTED_VALUE"""),"Hey, this is Mary Katherine Aronson I'm calling from district Ay, ay ay ay would like to support the eight council members who stood up in support of our law enforcement and encourage everyone to please not defund the police or the crime in Atlanta has go"&amp;"tten really out of control lightly. Unfortunately, like my best friend that just been broken into. I'm seeing all these shootings. I know, along with many others, a lot of people are looking to leave the city and these are good law abiding, taxpaying citi"&amp;"zens and fear of being involved with crime committed upon them or violence. Nobody wants to be around that we need police to enforce this. And defunding police is going to really ruin our cities, businesses will leave, people will leave, you're not going "&amp;"to have a good response to that. You may not be hearing that but there's a lot of people that feel this way and I just wanted to send the information to encourage you to please actually fund our police more and make an increase protection and decrease cri"&amp;"me in the city. We really need this right now. We want to support Our study and be a part of it. But we also like we're being betrayed at this moment, especially with the high property taxes and everything that we're paying. It's just not worth it. Thank "&amp;"you very much, and I hope that everybody Alright, thank you very much and please make the right decision to increase funding for police instead of decrease. Thank you.")</f>
        <v>Hey, this is Mary Katherine Aronson I'm calling from district Ay, ay ay ay would like to support the eight council members who stood up in support of our law enforcement and encourage everyone to please not defund the police or the crime in Atlanta has gotten really out of control lightly. Unfortunately, like my best friend that just been broken into. I'm seeing all these shootings. I know, along with many others, a lot of people are looking to leave the city and these are good law abiding, taxpaying citizens and fear of being involved with crime committed upon them or violence. Nobody wants to be around that we need police to enforce this. And defunding police is going to really ruin our cities, businesses will leave, people will leave, you're not going to have a good response to that. You may not be hearing that but there's a lot of people that feel this way and I just wanted to send the information to encourage you to please actually fund our police more and make an increase protection and decrease crime in the city. We really need this right now. We want to support Our study and be a part of it. But we also like we're being betrayed at this moment, especially with the high property taxes and everything that we're paying. It's just not worth it. Thank you very much, and I hope that everybody Alright, thank you very much and please make the right decision to increase funding for police instead of decrease. Thank you.</v>
      </c>
    </row>
    <row r="71" customFormat="false" ht="15.75" hidden="false" customHeight="false" outlineLevel="0" collapsed="false">
      <c r="A71" s="33" t="s">
        <v>639</v>
      </c>
      <c r="C71" s="19" t="str">
        <f aca="false">IFERROR(__xludf.dummyfunction("""COMPUTED_VALUE"""),"1:03:25")</f>
        <v>1:03:25</v>
      </c>
      <c r="D71" s="19" t="str">
        <f aca="false">IFERROR(__xludf.dummyfunction("""COMPUTED_VALUE"""),"My name is Tim Tom's as a resident of the city of Atlanta. I find it insane that people are trying to defund the police department, the only people that are out here to keep us safe. If mistakes happen understood that people need to be held liable. Howeve"&amp;"r, police are doing their job accordingly. acting on emotion and getting upset about things is not how you create change. And defunding the police department will not create positive change as seen in Chicago, LA, New York where crime is all skyrocketing "&amp;"because of the same situation that we are closely following here in the city of Atlanta, Councilmember Antonio Brown is a lia... liability for the city. And I don't believe anybody should be following anything that he's saying.")</f>
        <v>My name is Tim Tom's as a resident of the city of Atlanta. I find it insane that people are trying to defund the police department, the only people that are out here to keep us safe. If mistakes happen understood that people need to be held liable. However, police are doing their job accordingly. acting on emotion and getting upset about things is not how you create change. And defunding the police department will not create positive change as seen in Chicago, LA, New York where crime is all skyrocketing because of the same situation that we are closely following here in the city of Atlanta, Councilmember Antonio Brown is a lia... liability for the city. And I don't believe anybody should be following anything that he's saying.</v>
      </c>
    </row>
    <row r="72" customFormat="false" ht="15.75" hidden="false" customHeight="false" outlineLevel="0" collapsed="false">
      <c r="A72" s="34"/>
      <c r="C72" s="19" t="str">
        <f aca="false">IFERROR(__xludf.dummyfunction("""COMPUTED_VALUE"""),"1:04:15")</f>
        <v>1:04:15</v>
      </c>
      <c r="D72" s="19" t="str">
        <f aca="false">IFERROR(__xludf.dummyfunction("""COMPUTED_VALUE"""),"Hi, my name is Tracy Cole, and I'm calling to support the council members who voted not to defund the police. I believe that we are in a state of grave danger, and that lawlessness is on the rise and is being encouraged. And I strongly support the council"&amp;" members who were brave enough to oppose defunding the police department and I respectfully ask that you do the right thing and keep the city safe. Thank you.")</f>
        <v>Hi, my name is Tracy Cole, and I'm calling to support the council members who voted not to defund the police. I believe that we are in a state of grave danger, and that lawlessness is on the rise and is being encouraged. And I strongly support the council members who were brave enough to oppose defunding the police department and I respectfully ask that you do the right thing and keep the city safe. Thank you.</v>
      </c>
    </row>
    <row r="73" customFormat="false" ht="15.75" hidden="false" customHeight="false" outlineLevel="0" collapsed="false">
      <c r="A73" s="33" t="s">
        <v>1112</v>
      </c>
      <c r="C73" s="19" t="str">
        <f aca="false">IFERROR(__xludf.dummyfunction("""COMPUTED_VALUE"""),"1:04:53")</f>
        <v>1:04:53</v>
      </c>
      <c r="D73" s="19" t="str">
        <f aca="false">IFERROR(__xludf.dummyfunction("""COMPUTED_VALUE"""),"This is Bill Ernest Manor Ridge drive, Atlanta, 30305 in district eight I just wanted to call because of concern having to do with funding of the police. As I understand it, there are council members who who have stood in support of our law enforcement an"&amp;"d I want to support them. I do think if there's any changes in funding, you need to have a thorough and thoughtful study of that before any decisions are made, because those decisions are so important. So but we would be your I would be in favor of not no"&amp;"t not decreasing the funding and always maintain at least maintain sufficient funding and if some changes need to be made, then that's fine and retraining or re emphasis but not to take away the funds of the police department. Thank you so much. Bye.")</f>
        <v>This is Bill Ernest Manor Ridge drive, Atlanta, 30305 in district eight I just wanted to call because of concern having to do with funding of the police. As I understand it, there are council members who who have stood in support of our law enforcement and I want to support them. I do think if there's any changes in funding, you need to have a thorough and thoughtful study of that before any decisions are made, because those decisions are so important. So but we would be your I would be in favor of not not not decreasing the funding and always maintain at least maintain sufficient funding and if some changes need to be made, then that's fine and retraining or re emphasis but not to take away the funds of the police department. Thank you so much. Bye.</v>
      </c>
    </row>
    <row r="74" customFormat="false" ht="15.75" hidden="false" customHeight="false" outlineLevel="0" collapsed="false">
      <c r="A74" s="33" t="s">
        <v>641</v>
      </c>
      <c r="C74" s="19" t="str">
        <f aca="false">IFERROR(__xludf.dummyfunction("""COMPUTED_VALUE"""),"1:05:54")</f>
        <v>1:05:54</v>
      </c>
      <c r="D74" s="19" t="str">
        <f aca="false">IFERROR(__xludf.dummyfunction("""COMPUTED_VALUE"""),"Stuart Canzeri. Comments regarding defunding the police. First, there are a few issues with this. It will increase crime and most importantly, it will increase crime in areas where the police are most needed. Secondly, what it will do is it will create mo"&amp;"re affluent areas to create their own cities – Buckhead as a great example. So you will lose a lot of tax revenue in Buckhead becomes a city. Additionally, by defunding the police department, you're also going to lose officers to these newer cities like B"&amp;"rookhaven, Sandy Springs, where they support their police. All of this will create an environment where the city of Atlanta will no longer get conventions, no longer get sporting events, and will unfortunately, really go backwards to all of the great achi"&amp;"evements that was created through the Olympics. So defunding the police department is a huge mistake. Again, it's you know, don't let the politics of today affect the future of the city. City has done tremendous things over the last two decades and you'll"&amp;" set it back, probably a full century if you defund the police. Again, Stuart Canzeri. Bye.")</f>
        <v>Stuart Canzeri. Comments regarding defunding the police. First, there are a few issues with this. It will increase crime and most importantly, it will increase crime in areas where the police are most needed. Secondly, what it will do is it will create more affluent areas to create their own cities – Buckhead as a great example. So you will lose a lot of tax revenue in Buckhead becomes a city. Additionally, by defunding the police department, you're also going to lose officers to these newer cities like Brookhaven, Sandy Springs, where they support their police. All of this will create an environment where the city of Atlanta will no longer get conventions, no longer get sporting events, and will unfortunately, really go backwards to all of the great achievements that was created through the Olympics. So defunding the police department is a huge mistake. Again, it's you know, don't let the politics of today affect the future of the city. City has done tremendous things over the last two decades and you'll set it back, probably a full century if you defund the police. Again, Stuart Canzeri. Bye.</v>
      </c>
    </row>
    <row r="75" customFormat="false" ht="15.75" hidden="false" customHeight="false" outlineLevel="0" collapsed="false">
      <c r="A75" s="34"/>
      <c r="C75" s="19" t="str">
        <f aca="false">IFERROR(__xludf.dummyfunction("""COMPUTED_VALUE"""),"1:07:12")</f>
        <v>1:07:12</v>
      </c>
      <c r="D75" s="19" t="str">
        <f aca="false">IFERROR(__xludf.dummyfunction("""COMPUTED_VALUE"""),"This is Matthew Tully. I live in Atlanta by phone numbers 404-351-5198. I support the eight council members who stood up in support of our law enforcement. Any changes need to be made need to be done after extensive studies and thoughtful discussions have"&amp;" been completed. Last minute decisions and knee jerk reactions are unwise and will have many unintended unintended consequences. Defending defunding police will decrease public safety, decrease property value, Chase businesses out of the city and dramatic"&amp;"ally decrease the tax base. Again, it's Matthew totally I live in the city of Atlanta. My phone number is 404-351-5198. Thank you.")</f>
        <v>This is Matthew Tully. I live in Atlanta by phone numbers 404-351-5198. I support the eight council members who stood up in support of our law enforcement. Any changes need to be made need to be done after extensive studies and thoughtful discussions have been completed. Last minute decisions and knee jerk reactions are unwise and will have many unintended unintended consequences. Defending defunding police will decrease public safety, decrease property value, Chase businesses out of the city and dramatically decrease the tax base. Again, it's Matthew totally I live in the city of Atlanta. My phone number is 404-351-5198. Thank you.</v>
      </c>
    </row>
    <row r="76" customFormat="false" ht="15.75" hidden="false" customHeight="false" outlineLevel="0" collapsed="false">
      <c r="A76" s="33" t="s">
        <v>1113</v>
      </c>
      <c r="C76" s="19" t="str">
        <f aca="false">IFERROR(__xludf.dummyfunction("""COMPUTED_VALUE"""),"1:08:00")</f>
        <v>1:08:00</v>
      </c>
      <c r="D76" s="19" t="str">
        <f aca="false">IFERROR(__xludf.dummyfunction("""COMPUTED_VALUE"""),"My name is Veronica Copeland and I think it I think you guys really need to take an account about defunding the police. I work in Atlanta and honestly I am scared to death to go to Atlanta. The police have no control and and it's because they're trying to"&amp;" do their job. And by you taking money away, you're going to drive so many businesses away from Atlanta people are going to be killed last night, a 10 year old was killed in the intersection, because I'm protesters were there. Come on, people wake up. Thi"&amp;"s is America. This. We're supposed to protect our citizens. That's what your job is to do. But you're going to take away the police. The funding for the police. That doesn't even make sense. All you're going to do is put the power in the hands of the prot"&amp;"esters, the ones that want to ruin Atlanta. Atlanta was a good city. It still is but what you guys are doing, you guys are going to kill it. Nobody is going to want to come to Atlanta. You guys really need to think hard about it and do not defund the poli"&amp;"ce.")</f>
        <v>My name is Veronica Copeland and I think it I think you guys really need to take an account about defunding the police. I work in Atlanta and honestly I am scared to death to go to Atlanta. The police have no control and and it's because they're trying to do their job. And by you taking money away, you're going to drive so many businesses away from Atlanta people are going to be killed last night, a 10 year old was killed in the intersection, because I'm protesters were there. Come on, people wake up. This is America. This. We're supposed to protect our citizens. That's what your job is to do. But you're going to take away the police. The funding for the police. That doesn't even make sense. All you're going to do is put the power in the hands of the protesters, the ones that want to ruin Atlanta. Atlanta was a good city. It still is but what you guys are doing, you guys are going to kill it. Nobody is going to want to come to Atlanta. You guys really need to think hard about it and do not defund the police.</v>
      </c>
    </row>
    <row r="77" customFormat="false" ht="15.75" hidden="false" customHeight="false" outlineLevel="0" collapsed="false">
      <c r="A77" s="33" t="s">
        <v>643</v>
      </c>
      <c r="C77" s="19" t="str">
        <f aca="false">IFERROR(__xludf.dummyfunction("""COMPUTED_VALUE"""),"1:09:05")</f>
        <v>1:09:05</v>
      </c>
      <c r="D77" s="19" t="str">
        <f aca="false">IFERROR(__xludf.dummyfunction("""COMPUTED_VALUE"""),"Hi, this is Helen Stewart. I am calling from district eight. I am calling to encourage the council to vote against defunding the police. I am very concerned about our public safety there were as I'm sure you're aware, quanti treat people shot last night a"&amp;"nd five different shootings, including an eight year old girl. And we're in the middle of a pandemic. And I do not feel like this is the time to take any resources away from our police department. I would like us to see, I would like us to work with the b"&amp;"udget that we currently have to make any reforms and believe that there are some changes that need to be made, but I do not believe in defunding the police. And I find it astonishing that we are talking about doing that when we're in the middle of a crime"&amp;" spree in our city. Thank you.")</f>
        <v>Hi, this is Helen Stewart. I am calling from district eight. I am calling to encourage the council to vote against defunding the police. I am very concerned about our public safety there were as I'm sure you're aware, quanti treat people shot last night and five different shootings, including an eight year old girl. And we're in the middle of a pandemic. And I do not feel like this is the time to take any resources away from our police department. I would like us to see, I would like us to work with the budget that we currently have to make any reforms and believe that there are some changes that need to be made, but I do not believe in defunding the police. And I find it astonishing that we are talking about doing that when we're in the middle of a crime spree in our city. Thank you.</v>
      </c>
    </row>
    <row r="78" customFormat="false" ht="15.75" hidden="false" customHeight="false" outlineLevel="0" collapsed="false">
      <c r="A78" s="34"/>
      <c r="C78" s="19" t="str">
        <f aca="false">IFERROR(__xludf.dummyfunction("""COMPUTED_VALUE"""),"1:10:00")</f>
        <v>1:10:00</v>
      </c>
      <c r="D78" s="19" t="str">
        <f aca="false">IFERROR(__xludf.dummyfunction("""COMPUTED_VALUE"""),"Kayleigh Melton I do not support making amendments to defund the police. I support the Atlanta police department and I will not be coming into Atlanta. If there is no police. I wouldn't feel comfortable. The rioting and protesting has begun. There's been "&amp;"an 86% increase in murder in Atlanta. The police department has my full support. And I do not agree with the amendments that are trying to be passed to defund the police.")</f>
        <v>Kayleigh Melton I do not support making amendments to defund the police. I support the Atlanta police department and I will not be coming into Atlanta. If there is no police. I wouldn't feel comfortable. The rioting and protesting has begun. There's been an 86% increase in murder in Atlanta. The police department has my full support. And I do not agree with the amendments that are trying to be passed to defund the police.</v>
      </c>
    </row>
    <row r="79" customFormat="false" ht="15.75" hidden="false" customHeight="false" outlineLevel="0" collapsed="false">
      <c r="A79" s="33" t="s">
        <v>1114</v>
      </c>
      <c r="C79" s="19" t="str">
        <f aca="false">IFERROR(__xludf.dummyfunction("""COMPUTED_VALUE"""),"1:10:47")</f>
        <v>1:10:47</v>
      </c>
      <c r="D79" s="19" t="str">
        <f aca="false">IFERROR(__xludf.dummyfunction("""COMPUTED_VALUE"""),"I am Patricia Floyd, president of Boulder Park area Neighborhood Association. I am urging each council member not to cut Any funds from the police department. This should not be done without further research. Do not cut any funds that have been earmarked "&amp;"for public safety.")</f>
        <v>I am Patricia Floyd, president of Boulder Park area Neighborhood Association. I am urging each council member not to cut Any funds from the police department. This should not be done without further research. Do not cut any funds that have been earmarked for public safety.</v>
      </c>
    </row>
    <row r="80" customFormat="false" ht="15.75" hidden="false" customHeight="false" outlineLevel="0" collapsed="false">
      <c r="A80" s="33" t="s">
        <v>644</v>
      </c>
      <c r="C80" s="19" t="str">
        <f aca="false">IFERROR(__xludf.dummyfunction("""COMPUTED_VALUE"""),"1:11:21")</f>
        <v>1:11:21</v>
      </c>
      <c r="D80" s="19" t="str">
        <f aca="false">IFERROR(__xludf.dummyfunction("""COMPUTED_VALUE"""),"My name is Kimberly saben Yato and I'm calling on behalf of my community who deeply oppose the resolution 20 dash r dash 4068, also known as the Rayshard Brooks bill. Councilman Antonio Brown is clearly irresponsible from proposing this bill and supportin"&amp;"g it, and the community does not support the funding, please. Thank you.")</f>
        <v>My name is Kimberly saben Yato and I'm calling on behalf of my community who deeply oppose the resolution 20 dash r dash 4068, also known as the Rayshard Brooks bill. Councilman Antonio Brown is clearly irresponsible from proposing this bill and supporting it, and the community does not support the funding, please. Thank you.</v>
      </c>
    </row>
    <row r="81" customFormat="false" ht="15.75" hidden="false" customHeight="false" outlineLevel="0" collapsed="false">
      <c r="A81" s="34"/>
      <c r="C81" s="19" t="str">
        <f aca="false">IFERROR(__xludf.dummyfunction("""COMPUTED_VALUE"""),"1:11:49")</f>
        <v>1:11:49</v>
      </c>
      <c r="D81" s="19" t="str">
        <f aca="false">IFERROR(__xludf.dummyfunction("""COMPUTED_VALUE"""),"Yes, hi, my name is Kristen Rodriguez. I live in Zone 6. And I was calling to support the members of City Council who voted to not fund the fund the Atlanta police. I myself would vote to not defund the Atlanta police. I support the eight council members "&amp;"who stood in support of our law enforcement. I do believe that any changes that are made to the funding of the police department in Atlanta, that needs to be done after extensive studies and thoughtful discussions have been completed. Any last minute deci"&amp;"sions and knee jerk reactions are unwise, because they're not considering the whole everybody is very emotional right now and emotions need to be put aside. And real change can only happen if looked at from a broader spectrum and with research and and wit"&amp;"h committees who actually look at this and other cities that have done this and how successful they have been. It's my understanding that there aren't many places that have been very successful in defunding their police. Also, defunding The police will de"&amp;"crease public safety as it's very, very unsafe right now to live in Atlanta to begin with. Seeing is how there's been over 20 shootings in the city of Atlanta over this holiday weekend. I don't feel very safe. I don't feel very safe when people attacked m"&amp;"e. While I am trying to bring my family to the grocery store, trying to sell me water and when I don't want to buy the after, you say you don't want to buy their water, they throw things at you at your car and hit your car. I also don't feel very comforta"&amp;"ble with the road racers who are on the road that once again, Atlanta police have been told absolutely not to stop.")</f>
        <v>Yes, hi, my name is Kristen Rodriguez. I live in Zone 6. And I was calling to support the members of City Council who voted to not fund the fund the Atlanta police. I myself would vote to not defund the Atlanta police. I support the eight council members who stood in support of our law enforcement. I do believe that any changes that are made to the funding of the police department in Atlanta, that needs to be done after extensive studies and thoughtful discussions have been completed. Any last minute decisions and knee jerk reactions are unwise, because they're not considering the whole everybody is very emotional right now and emotions need to be put aside. And real change can only happen if looked at from a broader spectrum and with research and and with committees who actually look at this and other cities that have done this and how successful they have been. It's my understanding that there aren't many places that have been very successful in defunding their police. Also, defunding The police will decrease public safety as it's very, very unsafe right now to live in Atlanta to begin with. Seeing is how there's been over 20 shootings in the city of Atlanta over this holiday weekend. I don't feel very safe. I don't feel very safe when people attacked me. While I am trying to bring my family to the grocery store, trying to sell me water and when I don't want to buy the after, you say you don't want to buy their water, they throw things at you at your car and hit your car. I also don't feel very comfortable with the road racers who are on the road that once again, Atlanta police have been told absolutely not to stop.</v>
      </c>
    </row>
    <row r="82" customFormat="false" ht="15.75" hidden="false" customHeight="false" outlineLevel="0" collapsed="false">
      <c r="A82" s="33" t="s">
        <v>1115</v>
      </c>
      <c r="C82" s="19" t="str">
        <f aca="false">IFERROR(__xludf.dummyfunction("""COMPUTED_VALUE"""),"1:13:48")</f>
        <v>1:13:48</v>
      </c>
      <c r="D82" s="19" t="str">
        <f aca="false">IFERROR(__xludf.dummyfunction("""COMPUTED_VALUE"""),"First of all, thank you so much for not be funding the police. But there is a rumor going around that you are going to vote again. Tomorrow the sixth to defund The police again. And that is just unbelievable. Consuming. We just had 23 people shot yesterda"&amp;"y and it's a continuous murder shooting Atlanta that I pay taxes for. We were already over 400 police down from my understanding of my neighborhood. Why would we want to defund the police when we don't even have enough police. I live in the old Fourth War"&amp;"d under gunshots every single night. I hear things in old Fourth Ward Park all the time. Our bicycles, our cars get smashed, their bicycles get stolen, our cars get smashed, and they try to rob us on the street. It's ridiculous. The crime that we are faci"&amp;"ng. I've lived in the old Fourth Ward for 25 years. Until it started to grow. We never had crime like this. And now we have so much crime. We funding the police is not the answer. We actually need more police. When we put police on bicycles on the beltlin"&amp;"e the crime actually stopped until we start taking them off the beltline. Again, this is ridiculous. Do not defund the police do not cave in to the minority of people that the majority of the people in Atlanta want the police. We think the police do the r"&amp;"ight thing. Even though there have been a few bad apples. Please do not be from the police. Thank you.")</f>
        <v>First of all, thank you so much for not be funding the police. But there is a rumor going around that you are going to vote again. Tomorrow the sixth to defund The police again. And that is just unbelievable. Consuming. We just had 23 people shot yesterday and it's a continuous murder shooting Atlanta that I pay taxes for. We were already over 400 police down from my understanding of my neighborhood. Why would we want to defund the police when we don't even have enough police. I live in the old Fourth Ward under gunshots every single night. I hear things in old Fourth Ward Park all the time. Our bicycles, our cars get smashed, their bicycles get stolen, our cars get smashed, and they try to rob us on the street. It's ridiculous. The crime that we are facing. I've lived in the old Fourth Ward for 25 years. Until it started to grow. We never had crime like this. And now we have so much crime. We funding the police is not the answer. We actually need more police. When we put police on bicycles on the beltline the crime actually stopped until we start taking them off the beltline. Again, this is ridiculous. Do not defund the police do not cave in to the minority of people that the majority of the people in Atlanta want the police. We think the police do the right thing. Even though there have been a few bad apples. Please do not be from the police. Thank you.</v>
      </c>
    </row>
    <row r="83" customFormat="false" ht="15.75" hidden="false" customHeight="false" outlineLevel="0" collapsed="false">
      <c r="A83" s="33" t="s">
        <v>645</v>
      </c>
      <c r="C83" s="19" t="str">
        <f aca="false">IFERROR(__xludf.dummyfunction("""COMPUTED_VALUE"""),"1:15:46")</f>
        <v>1:15:46</v>
      </c>
      <c r="D83" s="19" t="str">
        <f aca="false">IFERROR(__xludf.dummyfunction("""COMPUTED_VALUE"""),"My name is Brianne Coons and I'm very concerned about the violence that's going on in the city of Atlanta, including the protests that was done in Stone Mountain last yesterday. That was armed. I do hope that you We'll do something to try to take and say "&amp;"tech care and save our city. Thank you.")</f>
        <v>My name is Brianne Coons and I'm very concerned about the violence that's going on in the city of Atlanta, including the protests that was done in Stone Mountain last yesterday. That was armed. I do hope that you We'll do something to try to take and say tech care and save our city. Thank you.</v>
      </c>
    </row>
    <row r="84" customFormat="false" ht="15.75" hidden="false" customHeight="false" outlineLevel="0" collapsed="false">
      <c r="A84" s="34"/>
      <c r="C84" s="19" t="str">
        <f aca="false">IFERROR(__xludf.dummyfunction("""COMPUTED_VALUE"""),"1:16:07")</f>
        <v>1:16:07</v>
      </c>
      <c r="D84" s="19" t="str">
        <f aca="false">IFERROR(__xludf.dummyfunction("""COMPUTED_VALUE"""),"Ray McGinnis, though I realized that you've already voted not to defund the police. Please do not have an additional vote. If you do again vote Oh, do not defund. The police. We have a lot of text money invested. Officers are already understaffed. You don"&amp;"'t need to lose any more officers. Please not be on the police. Thank you.")</f>
        <v>Ray McGinnis, though I realized that you've already voted not to defund the police. Please do not have an additional vote. If you do again vote Oh, do not defund. The police. We have a lot of text money invested. Officers are already understaffed. You don't need to lose any more officers. Please not be on the police. Thank you.</v>
      </c>
    </row>
    <row r="85" customFormat="false" ht="15.75" hidden="false" customHeight="false" outlineLevel="0" collapsed="false">
      <c r="A85" s="33" t="s">
        <v>1116</v>
      </c>
      <c r="C85" s="19" t="str">
        <f aca="false">IFERROR(__xludf.dummyfunction("""COMPUTED_VALUE"""),"1:16:34")</f>
        <v>1:16:34</v>
      </c>
      <c r="D85" s="19" t="str">
        <f aca="false">IFERROR(__xludf.dummyfunction("""COMPUTED_VALUE"""),"I conduct a lot of business in the city of Atlanta. And I was delighted when it was voted not to defend defund the police. I don't want them to fund it. I want to feel safe. And I know that y'all are looking at voting again about that because there's been"&amp;" some dissension you really need the police to feel to have a safe environment. And I would hate to have to take all of my business away from Atlanta, because I don't feel safe in at this point in time, it's getting very questionable about whether I want "&amp;"to continue to do business in Atlanta. Thank you.")</f>
        <v>I conduct a lot of business in the city of Atlanta. And I was delighted when it was voted not to defend defund the police. I don't want them to fund it. I want to feel safe. And I know that y'all are looking at voting again about that because there's been some dissension you really need the police to feel to have a safe environment. And I would hate to have to take all of my business away from Atlanta, because I don't feel safe in at this point in time, it's getting very questionable about whether I want to continue to do business in Atlanta. Thank you.</v>
      </c>
    </row>
    <row r="86" customFormat="false" ht="15.75" hidden="false" customHeight="false" outlineLevel="0" collapsed="false">
      <c r="A86" s="33" t="s">
        <v>648</v>
      </c>
      <c r="C86" s="19" t="str">
        <f aca="false">IFERROR(__xludf.dummyfunction("""COMPUTED_VALUE"""),"1:17:11")</f>
        <v>1:17:11</v>
      </c>
      <c r="D86" s="19" t="str">
        <f aca="false">IFERROR(__xludf.dummyfunction("""COMPUTED_VALUE"""),"Hello, I'm Jeff maitri. I'm an 18 year old living in Ansley Park in Midtown Atlanta, and tomorrow. The Atlanta city council is supposed to make a decision about defunding the police. I believe that defunding the police will not help the city. It will caus"&amp;"e more crime, the spark and crime has been an all time high for the past few weeks. And please do not defund the police. It will not solve anything. It will only make matters worse, we have to come together as a city. And in all this lawlessness, crime. I"&amp;"t's not the Atlanta way the funding the police will not do anything. Thank you.")</f>
        <v>Hello, I'm Jeff maitri. I'm an 18 year old living in Ansley Park in Midtown Atlanta, and tomorrow. The Atlanta city council is supposed to make a decision about defunding the police. I believe that defunding the police will not help the city. It will cause more crime, the spark and crime has been an all time high for the past few weeks. And please do not defund the police. It will not solve anything. It will only make matters worse, we have to come together as a city. And in all this lawlessness, crime. It's not the Atlanta way the funding the police will not do anything. Thank you.</v>
      </c>
    </row>
    <row r="87" customFormat="false" ht="15.75" hidden="false" customHeight="false" outlineLevel="0" collapsed="false">
      <c r="A87" s="34"/>
      <c r="C87" s="19" t="str">
        <f aca="false">IFERROR(__xludf.dummyfunction("""COMPUTED_VALUE"""),"1:17:56")</f>
        <v>1:17:56</v>
      </c>
      <c r="D87" s="19" t="str">
        <f aca="false">IFERROR(__xludf.dummyfunction("""COMPUTED_VALUE"""),"Yes, good to have to know and my name is Chris Lloyd of the chalet. community, I request that each of you strongly consider not reducing any funding for the Atlanta police department. This action does not provide any solutions to the problems our communit"&amp;"ies are currently experiencing. additional training with policy and procedural changes are more viable alternatives.")</f>
        <v>Yes, good to have to know and my name is Chris Lloyd of the chalet. community, I request that each of you strongly consider not reducing any funding for the Atlanta police department. This action does not provide any solutions to the problems our communities are currently experiencing. additional training with policy and procedural changes are more viable alternatives.</v>
      </c>
    </row>
    <row r="88" customFormat="false" ht="15.75" hidden="false" customHeight="false" outlineLevel="0" collapsed="false">
      <c r="A88" s="33" t="s">
        <v>1117</v>
      </c>
      <c r="C88" s="19" t="str">
        <f aca="false">IFERROR(__xludf.dummyfunction("""COMPUTED_VALUE"""),"1:18:27")</f>
        <v>1:18:27</v>
      </c>
      <c r="D88" s="19" t="str">
        <f aca="false">IFERROR(__xludf.dummyfunction("""COMPUTED_VALUE"""),"Good afternoon. This call is in regard to the city council meeting on Monday, July 5. My name is Brett Hogan and I live in district eight in Buckhead and I am calling in full support of the police officers and have no funding of their funds. We need to su"&amp;"pport our police officers as much as they can as we can have all seen the city has had so much crime and that past few weeks since Mayor bottoms decided to show that she is no longer standing in support with them in all of this divots event is having a te"&amp;"rrible impact on our city on our communities and assistance, please. City Council members do not vote to defund these police men and women they work so hard for us. Thank you so much.")</f>
        <v>Good afternoon. This call is in regard to the city council meeting on Monday, July 5. My name is Brett Hogan and I live in district eight in Buckhead and I am calling in full support of the police officers and have no funding of their funds. We need to support our police officers as much as they can as we can have all seen the city has had so much crime and that past few weeks since Mayor bottoms decided to show that she is no longer standing in support with them in all of this divots event is having a terrible impact on our city on our communities and assistance, please. City Council members do not vote to defund these police men and women they work so hard for us. Thank you so much.</v>
      </c>
    </row>
    <row r="89" customFormat="false" ht="15.75" hidden="false" customHeight="false" outlineLevel="0" collapsed="false">
      <c r="A89" s="33" t="s">
        <v>650</v>
      </c>
      <c r="C89" s="19" t="str">
        <f aca="false">IFERROR(__xludf.dummyfunction("""COMPUTED_VALUE"""),"1:19:28")</f>
        <v>1:19:28</v>
      </c>
      <c r="D89" s="19" t="str">
        <f aca="false">IFERROR(__xludf.dummyfunction("""COMPUTED_VALUE"""),"Hi, my name is Jenna Fletcher. And I live in Atlanta in 30306. Jennifer is my council person and I 100% do not support her vote. I am very disappointed in how she has voted. She does not represent my thoughts. And I support the eight council members who s"&amp;"tood in support of our law enforcement enforcement. I do not believe we should be fine The police Atlanta's crime is up. You can see it everywhere and taking away our police officers and putting money in other places is not going to help. Thank you.")</f>
        <v>Hi, my name is Jenna Fletcher. And I live in Atlanta in 30306. Jennifer is my council person and I 100% do not support her vote. I am very disappointed in how she has voted. She does not represent my thoughts. And I support the eight council members who stood in support of our law enforcement enforcement. I do not believe we should be fine The police Atlanta's crime is up. You can see it everywhere and taking away our police officers and putting money in other places is not going to help. Thank you.</v>
      </c>
    </row>
    <row r="90" customFormat="false" ht="15.75" hidden="false" customHeight="false" outlineLevel="0" collapsed="false">
      <c r="A90" s="34"/>
      <c r="C90" s="19" t="str">
        <f aca="false">IFERROR(__xludf.dummyfunction("""COMPUTED_VALUE"""),"1:20:15")</f>
        <v>1:20:15</v>
      </c>
      <c r="D90" s="19" t="str">
        <f aca="false">IFERROR(__xludf.dummyfunction("""COMPUTED_VALUE"""),"Hi, I can miss can McCafferty support the eight council members who stood in support of our light law enforcement. Any changes need to be made or done after extensive studies and thought and discussion that have been completed. Last minute decisions and k"&amp;"nee jerk reactions are unwise and will have unintended consequences. defunding The police will decrease public safety, decreased public property value and chased businesses out of the city and dramatically decrease the tax base. I live in district number "&amp;"two. Please do not defund the police")</f>
        <v>Hi, I can miss can McCafferty support the eight council members who stood in support of our light law enforcement. Any changes need to be made or done after extensive studies and thought and discussion that have been completed. Last minute decisions and knee jerk reactions are unwise and will have unintended consequences. defunding The police will decrease public safety, decreased public property value and chased businesses out of the city and dramatically decrease the tax base. I live in district number two. Please do not defund the police</v>
      </c>
    </row>
    <row r="91" customFormat="false" ht="15.75" hidden="false" customHeight="false" outlineLevel="0" collapsed="false">
      <c r="A91" s="33" t="s">
        <v>1118</v>
      </c>
      <c r="C91" s="19" t="str">
        <f aca="false">IFERROR(__xludf.dummyfunction("""COMPUTED_VALUE"""),"1:20:58")</f>
        <v>1:20:58</v>
      </c>
      <c r="D91" s="19" t="str">
        <f aca="false">IFERROR(__xludf.dummyfunction("""COMPUTED_VALUE"""),"Hi, this is Karen Taylor My husband, Hanes, Taylor and I live in district eight. Our representatives JP Matzigkeit. And we are both calling to state. Our extreme wish to continue and for continue supporting law enforcement. We do not want to defund the po"&amp;"lice. I repeat, we do not believe defunding the police is at all the right way to go. We both agree that there are changes that can be made to improve the way that police are trained to police. But all of this is a complete knee jerk reaction that is made"&amp;" my family I have two teenagers physically unsafe in our house. We feel that we have to arm ourselves now and to see what happened last night July 4 around Atlanta with absolutely No police presence is abominable for the taxes that we pay. And it's becaus"&amp;"e nobody is supporting the police. So this is outrageous that this has even gotten this far. Eight to seven devote to defund the police. So this is one more family. Every family that I've been talking to agrees changes need to be made. This is not the way"&amp;" to make the changes. We all agree that things need to improve, but this is not the way to do it. Thank you. Goodbye.")</f>
        <v>Hi, this is Karen Taylor My husband, Hanes, Taylor and I live in district eight. Our representatives JP Matzigkeit. And we are both calling to state. Our extreme wish to continue and for continue supporting law enforcement. We do not want to defund the police. I repeat, we do not believe defunding the police is at all the right way to go. We both agree that there are changes that can be made to improve the way that police are trained to police. But all of this is a complete knee jerk reaction that is made my family I have two teenagers physically unsafe in our house. We feel that we have to arm ourselves now and to see what happened last night July 4 around Atlanta with absolutely No police presence is abominable for the taxes that we pay. And it's because nobody is supporting the police. So this is outrageous that this has even gotten this far. Eight to seven devote to defund the police. So this is one more family. Every family that I've been talking to agrees changes need to be made. This is not the way to make the changes. We all agree that things need to improve, but this is not the way to do it. Thank you. Goodbye.</v>
      </c>
    </row>
    <row r="92" customFormat="false" ht="15.75" hidden="false" customHeight="false" outlineLevel="0" collapsed="false">
      <c r="A92" s="33" t="s">
        <v>652</v>
      </c>
      <c r="C92" s="19" t="str">
        <f aca="false">IFERROR(__xludf.dummyfunction("""COMPUTED_VALUE"""),"1:22:36")</f>
        <v>1:22:36</v>
      </c>
      <c r="D92" s="19" t="str">
        <f aca="false">IFERROR(__xludf.dummyfunction("""COMPUTED_VALUE"""),"This is crystal Goldie. Please do not defund our policemen. We need them. Please do not defnd our defund our police department. Thank you.")</f>
        <v>This is crystal Goldie. Please do not defund our policemen. We need them. Please do not defnd our defund our police department. Thank you.</v>
      </c>
    </row>
    <row r="93" customFormat="false" ht="15.75" hidden="false" customHeight="false" outlineLevel="0" collapsed="false">
      <c r="A93" s="34"/>
      <c r="C93" s="19" t="str">
        <f aca="false">IFERROR(__xludf.dummyfunction("""COMPUTED_VALUE"""),"1:22:48")</f>
        <v>1:22:48</v>
      </c>
      <c r="D93" s="19" t="str">
        <f aca="false">IFERROR(__xludf.dummyfunction("""COMPUTED_VALUE"""),"Yes, my name is Joanne Walter. Wha lt er. I've lived in Atlanta, Georgia in the city of Atlanta for 20 I listen to the city council, Felicia and everyone else on line. And I just wanted to leave word that I am totally against defunding the police. I suppo"&amp;"rt the eight council members who stood in support of our law enforcement. Anything that's done about the defunding of the police needs extensive studies and thoughtful discussion. We need to really think about this. We are in a very bad situation right no"&amp;"w. And we do not feel safe in the city of Atlanta. It is lawless. It is terrible. We are afraid to go outside. We are afraid to drive around. And if you defund the police, it's going to be worse. We're all gonna leaf. Everybody will have to leave the city"&amp;" of Atlanta because you can't live here. This is really sad. So I would like to state my case. And for those of you that think we need to defund it like Matt, who I'm very disappointed in, I know your family. And I'm really shocked that you're voting to d"&amp;"efund the police and everyone else that's against it. Think about it. Think about what your life's gonna be like. Thank you. I am finished. Thank you.")</f>
        <v>Yes, my name is Joanne Walter. Wha lt er. I've lived in Atlanta, Georgia in the city of Atlanta for 20 I listen to the city council, Felicia and everyone else on line. And I just wanted to leave word that I am totally against defunding the police. I support the eight council members who stood in support of our law enforcement. Anything that's done about the defunding of the police needs extensive studies and thoughtful discussion. We need to really think about this. We are in a very bad situation right now. And we do not feel safe in the city of Atlanta. It is lawless. It is terrible. We are afraid to go outside. We are afraid to drive around. And if you defund the police, it's going to be worse. We're all gonna leaf. Everybody will have to leave the city of Atlanta because you can't live here. This is really sad. So I would like to state my case. And for those of you that think we need to defund it like Matt, who I'm very disappointed in, I know your family. And I'm really shocked that you're voting to defund the police and everyone else that's against it. Think about it. Think about what your life's gonna be like. Thank you. I am finished. Thank you.</v>
      </c>
    </row>
    <row r="94" customFormat="false" ht="15.75" hidden="false" customHeight="false" outlineLevel="0" collapsed="false">
      <c r="A94" s="33" t="s">
        <v>1119</v>
      </c>
      <c r="C94" s="19" t="str">
        <f aca="false">IFERROR(__xludf.dummyfunction("""COMPUTED_VALUE"""),"1:24:35")</f>
        <v>1:24:35</v>
      </c>
      <c r="D94" s="19" t="str">
        <f aca="false">IFERROR(__xludf.dummyfunction("""COMPUTED_VALUE"""),"My name is Craig Cronin Berger. And my wife is Liz Cronenberg. We live in the fifth district in the Morningside area. I'm calling in regards to the potential discussions around defunding the Atlanta police department and I wanted to state that we are agai"&amp;"nst the idea of defunding the police department. We believe there needs to be further research and insights gathered in order to try to understand the problem. Understand the best possible solution. We do not believe that taking money away from the police"&amp;" department is a solution. And Matter of fact, we actually think it may create more problems than anything. Thank you.")</f>
        <v>My name is Craig Cronin Berger. And my wife is Liz Cronenberg. We live in the fifth district in the Morningside area. I'm calling in regards to the potential discussions around defunding the Atlanta police department and I wanted to state that we are against the idea of defunding the police department. We believe there needs to be further research and insights gathered in order to try to understand the problem. Understand the best possible solution. We do not believe that taking money away from the police department is a solution. And Matter of fact, we actually think it may create more problems than anything. Thank you.</v>
      </c>
    </row>
    <row r="95" customFormat="false" ht="15.75" hidden="false" customHeight="false" outlineLevel="0" collapsed="false">
      <c r="A95" s="33" t="s">
        <v>654</v>
      </c>
      <c r="C95" s="19" t="str">
        <f aca="false">IFERROR(__xludf.dummyfunction("""COMPUTED_VALUE"""),"1:25:25")</f>
        <v>1:25:25</v>
      </c>
      <c r="D95" s="19" t="str">
        <f aca="false">IFERROR(__xludf.dummyfunction("""COMPUTED_VALUE"""),"Hi, my name is Heather Metzler and I am in district eight and I have been a homeowner in Buckhead for 11 years. Growing up in Roseville, a longtime resident of the area, and I am calling to support the eight council members who supported our law enforceme"&amp;"nt and we're not in favor of defunding the police. I am not in favor of defunding the police. This this decision just feels very knee jerk and emotional and There are no facts. There's no studies. There's no real thoughtful, you know, planning that's gone"&amp;" into this. I fear you know, there was 23 shootings in Atlanta last night. An innocent eight year old girl is dead. There are ATVs driving down Peachtree Road at 7:20pm uh sorry ATVs multiple I've seen videos. It's mind boggling that this is allowed and t"&amp;"he police have been told to stand down or and Keith has nowhere to be found. I it's it's all just so. So frustrating and I just can't even believe that the discussion to defund Atlanta police department is even on the table. This was already voted against"&amp;". I don't know why it's coming back on the table tomorrow. Again, I support the eight council members who stood in support of Atlanta police department, and I do not believe that defunding The police is the right decision. My phone number is 448052347. My"&amp;" district again is eight. And I appreciate you taking the time to listen. Thank you.")</f>
        <v>Hi, my name is Heather Metzler and I am in district eight and I have been a homeowner in Buckhead for 11 years. Growing up in Roseville, a longtime resident of the area, and I am calling to support the eight council members who supported our law enforcement and we're not in favor of defunding the police. I am not in favor of defunding the police. This this decision just feels very knee jerk and emotional and There are no facts. There's no studies. There's no real thoughtful, you know, planning that's gone into this. I fear you know, there was 23 shootings in Atlanta last night. An innocent eight year old girl is dead. There are ATVs driving down Peachtree Road at 7:20pm uh sorry ATVs multiple I've seen videos. It's mind boggling that this is allowed and the police have been told to stand down or and Keith has nowhere to be found. I it's it's all just so. So frustrating and I just can't even believe that the discussion to defund Atlanta police department is even on the table. This was already voted against. I don't know why it's coming back on the table tomorrow. Again, I support the eight council members who stood in support of Atlanta police department, and I do not believe that defunding The police is the right decision. My phone number is 448052347. My district again is eight. And I appreciate you taking the time to listen. Thank you.</v>
      </c>
    </row>
    <row r="96" customFormat="false" ht="15.75" hidden="false" customHeight="false" outlineLevel="0" collapsed="false">
      <c r="A96" s="34"/>
      <c r="C96" s="19" t="str">
        <f aca="false">IFERROR(__xludf.dummyfunction("""COMPUTED_VALUE"""),"1:27:10")</f>
        <v>1:27:10</v>
      </c>
      <c r="D96" s="19" t="str">
        <f aca="false">IFERROR(__xludf.dummyfunction("""COMPUTED_VALUE"""),"My name is Eve, Ernest AR Naft and I live in district eight, and I support the eight council members who stood in support of our law enforcement. And I really believe it's very important that any changes that need to be made, be done after extensive studi"&amp;"es and discussion have been completed, not just last minute decisions. I know we're all angry about what happened. But I think it we need to be very thoughtful and careful about the decisions made because public safety is so important. And it's why I live"&amp;" in Atlanta and I really want to make sure that Ark feel safe in my city. Thank you very much. Please, in the like defunding the police will decrease public safety. Thank you very much.")</f>
        <v>My name is Eve, Ernest AR Naft and I live in district eight, and I support the eight council members who stood in support of our law enforcement. And I really believe it's very important that any changes that need to be made, be done after extensive studies and discussion have been completed, not just last minute decisions. I know we're all angry about what happened. But I think it we need to be very thoughtful and careful about the decisions made because public safety is so important. And it's why I live in Atlanta and I really want to make sure that Ark feel safe in my city. Thank you very much. Please, in the like defunding the police will decrease public safety. Thank you very much.</v>
      </c>
    </row>
    <row r="97" customFormat="false" ht="15.75" hidden="false" customHeight="false" outlineLevel="0" collapsed="false">
      <c r="A97" s="33" t="s">
        <v>1120</v>
      </c>
      <c r="C97" s="19" t="str">
        <f aca="false">IFERROR(__xludf.dummyfunction("""COMPUTED_VALUE"""),"1:28:12")</f>
        <v>1:28:12</v>
      </c>
      <c r="D97" s="19" t="str">
        <f aca="false">IFERROR(__xludf.dummyfunction("""COMPUTED_VALUE"""),"Hi there. My name is Nick Fletcher and I live in Atlanta. I'm calling because I would like the council to rethink the defunding of the police. I'm not in support of this. I support the eight council members who stood in support of our long format enforcem"&amp;"ent. And I think that any changes that are made need to be done after extensive studies and thoughtful discussion, because I feel that a lot of the changes that are proposed are being based on knee jerk reactions. Our crime has been up significantly over "&amp;"the past year, and there has not been adequate research into the cause and etiology of this. I think that last minute decisions are unwise and may have unintended consequences and the defunding The police will decrease public safety lower property value c"&amp;"hiefs, important businesses out of our city and dramatically decrease the tax base. I'm in district six, and I thank you for your time.")</f>
        <v>Hi there. My name is Nick Fletcher and I live in Atlanta. I'm calling because I would like the council to rethink the defunding of the police. I'm not in support of this. I support the eight council members who stood in support of our long format enforcement. And I think that any changes that are made need to be done after extensive studies and thoughtful discussion, because I feel that a lot of the changes that are proposed are being based on knee jerk reactions. Our crime has been up significantly over the past year, and there has not been adequate research into the cause and etiology of this. I think that last minute decisions are unwise and may have unintended consequences and the defunding The police will decrease public safety lower property value chiefs, important businesses out of our city and dramatically decrease the tax base. I'm in district six, and I thank you for your time.</v>
      </c>
    </row>
    <row r="98" customFormat="false" ht="15.75" hidden="false" customHeight="false" outlineLevel="0" collapsed="false">
      <c r="A98" s="33" t="s">
        <v>656</v>
      </c>
      <c r="C98" s="19" t="str">
        <f aca="false">IFERROR(__xludf.dummyfunction("""COMPUTED_VALUE"""),"1:29:10")</f>
        <v>1:29:10</v>
      </c>
      <c r="D98" s="19" t="str">
        <f aca="false">IFERROR(__xludf.dummyfunction("""COMPUTED_VALUE"""),"My name is Nancy nags at 30305. District. I wanted to make a comment that defunding the police, which I think is extremely bad idea. Thank you.")</f>
        <v>My name is Nancy nags at 30305. District. I wanted to make a comment that defunding the police, which I think is extremely bad idea. Thank you.</v>
      </c>
    </row>
    <row r="99" customFormat="false" ht="15.75" hidden="false" customHeight="false" outlineLevel="0" collapsed="false">
      <c r="A99" s="34"/>
      <c r="C99" s="19" t="str">
        <f aca="false">IFERROR(__xludf.dummyfunction("""COMPUTED_VALUE"""),"1:29:26")</f>
        <v>1:29:26</v>
      </c>
      <c r="D99" s="19" t="str">
        <f aca="false">IFERROR(__xludf.dummyfunction("""COMPUTED_VALUE"""),"Yes, this is Mrs. Marion Simmons calling. We lived in the great city of Atlanta for 35 years. And I want to thank you for the vote to not to defund the police department. A few recently, your recent vote, and I want to implore you to vote no on these amen"&amp;"dments that would further curtail any funding that any ideas of taking some Those funds to divert away from the police department we stand with them and safety, safety, safety is the most important thing that we have to deal with at this point. I apprecia"&amp;"te your time and hope that you will consider this carefully. Please vote no on those amendments. We stand behind the Atlanta police department and they dim so severely, especially at this time. Thank you. Bye.")</f>
        <v>Yes, this is Mrs. Marion Simmons calling. We lived in the great city of Atlanta for 35 years. And I want to thank you for the vote to not to defund the police department. A few recently, your recent vote, and I want to implore you to vote no on these amendments that would further curtail any funding that any ideas of taking some Those funds to divert away from the police department we stand with them and safety, safety, safety is the most important thing that we have to deal with at this point. I appreciate your time and hope that you will consider this carefully. Please vote no on those amendments. We stand behind the Atlanta police department and they dim so severely, especially at this time. Thank you. Bye.</v>
      </c>
    </row>
    <row r="100" customFormat="false" ht="15.75" hidden="false" customHeight="false" outlineLevel="0" collapsed="false">
      <c r="A100" s="33" t="s">
        <v>1121</v>
      </c>
      <c r="C100" s="19" t="str">
        <f aca="false">IFERROR(__xludf.dummyfunction("""COMPUTED_VALUE"""),"1:30:28")</f>
        <v>1:30:28</v>
      </c>
      <c r="D100" s="19" t="str">
        <f aca="false">IFERROR(__xludf.dummyfunction("""COMPUTED_VALUE"""),"Hi, my name is Katie Cullen. I live on Eastwood Valley in Buckhead. We have three to seven. I please I beg of you to not defund the police. On Friday my home was burglarized. A black male had come into my home, stolen jewelry, had kicked my door in, Frenc"&amp;"h doors that even had a club on it. I feel very violated. Four years ago, I had a man try to do a home invasion at four in the morning with my three children. My husband was out of town. My youngest was three months old. The police could not have been mor"&amp;"e wonderful. Came, searched, did everything. This city is not safe without the police. I live in an area of town where I pay $20,000 in property taxes and I do not feel safe in my own city. I cannot go pump gas by West paces. I have to drive all the way t"&amp;"o Costco because it's a carjacking. I have small children and I am over it. I've had neighbors that are robbed. If we defund the police, then you will have a mass exodus from the families with good hard working families that live in Buckhead that helps su"&amp;"pport all of the poor of this of this town. This would be a huge, huge mistake. And I promise you, so many of our neighbors and friends are talking about leaving the city. Thank you for listening, and please do the right thing and protect your citizens an"&amp;"d all of the citizens who helps fund the rest of the city. Thank you.")</f>
        <v>Hi, my name is Katie Cullen. I live on Eastwood Valley in Buckhead. We have three to seven. I please I beg of you to not defund the police. On Friday my home was burglarized. A black male had come into my home, stolen jewelry, had kicked my door in, French doors that even had a club on it. I feel very violated. Four years ago, I had a man try to do a home invasion at four in the morning with my three children. My husband was out of town. My youngest was three months old. The police could not have been more wonderful. Came, searched, did everything. This city is not safe without the police. I live in an area of town where I pay $20,000 in property taxes and I do not feel safe in my own city. I cannot go pump gas by West paces. I have to drive all the way to Costco because it's a carjacking. I have small children and I am over it. I've had neighbors that are robbed. If we defund the police, then you will have a mass exodus from the families with good hard working families that live in Buckhead that helps support all of the poor of this of this town. This would be a huge, huge mistake. And I promise you, so many of our neighbors and friends are talking about leaving the city. Thank you for listening, and please do the right thing and protect your citizens and all of the citizens who helps fund the rest of the city. Thank you.</v>
      </c>
    </row>
    <row r="101" customFormat="false" ht="15.75" hidden="false" customHeight="false" outlineLevel="0" collapsed="false">
      <c r="A101" s="33" t="s">
        <v>658</v>
      </c>
      <c r="C101" s="19" t="str">
        <f aca="false">IFERROR(__xludf.dummyfunction("""COMPUTED_VALUE"""),"1:32:23")</f>
        <v>1:32:23</v>
      </c>
      <c r="D101" s="19" t="str">
        <f aca="false">IFERROR(__xludf.dummyfunction("""COMPUTED_VALUE"""),"My name is Marie Edwards, and I support the council members to support our law enforcement. Please do not defund the law enforcement. It will decrease public safety and decrease property values, Chase businesses out of the city and decrease the tax base. "&amp;"I strongly encourage you to support the police department. Thank you very much goodbye. No, it's not I just have been printing and coming to look at it with me. It's something I'm about to open another cartridge thinking this cartridge is is not working. "&amp;"What I needed was a threat I guess. I tried to get only black and white and this color will work in black and white. Okay, this is what I did. This is the black and white came at me This is the black cartridge. The cartridges that I purchased online to re"&amp;"flect it says the same number. They just this is just adult. Okay. Yeah, okay. They look just alike. So I have another one here that I had not open. And when I was considering opening tuition, it's not because it sits right in. In the seventh, you put it "&amp;"work right? That's correct. Yes, because let me show you one. This fit in there just like this one. Right in the middle. This goes right there. And then I just think there's no we don't. What was it brand new? brand new. But nothing.")</f>
        <v>My name is Marie Edwards, and I support the council members to support our law enforcement. Please do not defund the law enforcement. It will decrease public safety and decrease property values, Chase businesses out of the city and decrease the tax base. I strongly encourage you to support the police department. Thank you very much goodbye. No, it's not I just have been printing and coming to look at it with me. It's something I'm about to open another cartridge thinking this cartridge is is not working. What I needed was a threat I guess. I tried to get only black and white and this color will work in black and white. Okay, this is what I did. This is the black and white came at me This is the black cartridge. The cartridges that I purchased online to reflect it says the same number. They just this is just adult. Okay. Yeah, okay. They look just alike. So I have another one here that I had not open. And when I was considering opening tuition, it's not because it sits right in. In the seventh, you put it work right? That's correct. Yes, because let me show you one. This fit in there just like this one. Right in the middle. This goes right there. And then I just think there's no we don't. What was it brand new? brand new. But nothing.</v>
      </c>
    </row>
    <row r="102" customFormat="false" ht="15.75" hidden="false" customHeight="false" outlineLevel="0" collapsed="false">
      <c r="A102" s="34"/>
      <c r="C102" s="19" t="str">
        <f aca="false">IFERROR(__xludf.dummyfunction("""COMPUTED_VALUE"""),"1:34:22")</f>
        <v>1:34:22</v>
      </c>
      <c r="D102" s="19" t="str">
        <f aca="false">IFERROR(__xludf.dummyfunction("""COMPUTED_VALUE"""),"Yeah, Hello. My name is Zack Collins and I live at 3122 Eastwood Valley Road in Atlanta. And I would like to voice my opinion on the matter of defunding the police. I was actually just broken into this weekend over the July 4 holiday while I was out of to"&amp;"wn from a young intruder who broke in and stole jewelry from my house when I was out of town and the Atlanta police department did a fantastic job of showing up and helping to look to arrest this young man's And also to help make sure that our neighborhoo"&amp;"d was secure to the rest of the weekend. I hope that you vote to not defund the police. And please think about all of the citizens that are impacted by that type of a decision. It's the wrong decision and do not defund the place. Thank you.")</f>
        <v>Yeah, Hello. My name is Zack Collins and I live at 3122 Eastwood Valley Road in Atlanta. And I would like to voice my opinion on the matter of defunding the police. I was actually just broken into this weekend over the July 4 holiday while I was out of town from a young intruder who broke in and stole jewelry from my house when I was out of town and the Atlanta police department did a fantastic job of showing up and helping to look to arrest this young man's And also to help make sure that our neighborhood was secure to the rest of the weekend. I hope that you vote to not defund the police. And please think about all of the citizens that are impacted by that type of a decision. It's the wrong decision and do not defund the place. Thank you.</v>
      </c>
    </row>
    <row r="103" customFormat="false" ht="15.75" hidden="false" customHeight="false" outlineLevel="0" collapsed="false">
      <c r="A103" s="33" t="s">
        <v>1122</v>
      </c>
      <c r="C103" s="19" t="str">
        <f aca="false">IFERROR(__xludf.dummyfunction("""COMPUTED_VALUE"""),"1:35:22")</f>
        <v>1:35:22</v>
      </c>
      <c r="D103" s="19" t="str">
        <f aca="false">IFERROR(__xludf.dummyfunction("""COMPUTED_VALUE"""),"This is an Bosco, I would like to go on record as supporting the eight members of the Atlanta city council who have stood up for the police. I do not think in this heated environment that we are in Currently, we need to even talk about defunding the belie"&amp;"f. What we need to do is to wait until cooler heads prevail and have an extensive and thoughtful discussion. I think there are some groups and some places in Atlanta that want to have a different type of policing. But I would like to continue with the pol"&amp;"icing that We have, and I would like for it to be supported by the City Council. If you do fund the police, you will decrease public safety, you will also decrease the property value that we have, and you will decrease the tax base. I don't think any of t"&amp;"his would be good for the city that we all live in. So I would appreciate it if you would listen to the eight members who are supporting the police and vote with them to have a study when cooler heads are in place, that we we may want to make some changes"&amp;", but I don't think that we want to defund or disband our police force. Thank you for your help and make you have good wisdom. God you as you make this decision.")</f>
        <v>This is an Bosco, I would like to go on record as supporting the eight members of the Atlanta city council who have stood up for the police. I do not think in this heated environment that we are in Currently, we need to even talk about defunding the belief. What we need to do is to wait until cooler heads prevail and have an extensive and thoughtful discussion. I think there are some groups and some places in Atlanta that want to have a different type of policing. But I would like to continue with the policing that We have, and I would like for it to be supported by the City Council. If you do fund the police, you will decrease public safety, you will also decrease the property value that we have, and you will decrease the tax base. I don't think any of this would be good for the city that we all live in. So I would appreciate it if you would listen to the eight members who are supporting the police and vote with them to have a study when cooler heads are in place, that we we may want to make some changes, but I don't think that we want to defund or disband our police force. Thank you for your help and make you have good wisdom. God you as you make this decision.</v>
      </c>
    </row>
    <row r="104" customFormat="false" ht="15.75" hidden="false" customHeight="false" outlineLevel="0" collapsed="false">
      <c r="A104" s="33" t="s">
        <v>659</v>
      </c>
      <c r="C104" s="19" t="str">
        <f aca="false">IFERROR(__xludf.dummyfunction("""COMPUTED_VALUE"""),"1:36:52")</f>
        <v>1:36:52</v>
      </c>
      <c r="D104" s="19" t="str">
        <f aca="false">IFERROR(__xludf.dummyfunction("""COMPUTED_VALUE"""),"My message My name is Fred Simmons. I do live in Atlanta and have lived here for a while and I'm calling regret During the matter of police funding, I appreciate your interest in my opinion. And thank you for listening. I'm pleased that you did not defund"&amp;" the police on the previous vote. But I understand now you're considering amendments that would put a hold on some of the funding. I'm opposed to that. I believe the police should be funded according to their needs. And I believe the needs are adequate to"&amp;" to justify the funding provided. I acknowledge that you deal with many other complex issues. I encourage you to do so and to fund them but not at the expense of the police. So please, vote against any amendments that would detract from the funding of the"&amp;" place. Thank you very much, and God bless.")</f>
        <v>My message My name is Fred Simmons. I do live in Atlanta and have lived here for a while and I'm calling regret During the matter of police funding, I appreciate your interest in my opinion. And thank you for listening. I'm pleased that you did not defund the police on the previous vote. But I understand now you're considering amendments that would put a hold on some of the funding. I'm opposed to that. I believe the police should be funded according to their needs. And I believe the needs are adequate to to justify the funding provided. I acknowledge that you deal with many other complex issues. I encourage you to do so and to fund them but not at the expense of the police. So please, vote against any amendments that would detract from the funding of the place. Thank you very much, and God bless.</v>
      </c>
    </row>
    <row r="105" customFormat="false" ht="15.75" hidden="false" customHeight="false" outlineLevel="0" collapsed="false">
      <c r="A105" s="34"/>
      <c r="C105" s="19" t="str">
        <f aca="false">IFERROR(__xludf.dummyfunction("""COMPUTED_VALUE"""),"1:37:56")</f>
        <v>1:37:56</v>
      </c>
      <c r="D105" s="19" t="str">
        <f aca="false">IFERROR(__xludf.dummyfunction("""COMPUTED_VALUE"""),"Hi, this is Elizabeth chase in and I live in district eight Buckhead, Atlanta, Georgia, and I just wanted to call and read my thoughts on the current climate and the defunding the police aspect. I think that more than ever, the police actually need or enc"&amp;"ouragement and they actually probably need more funds to hopefully, you know, give pay raises and better training and things that could help improve the police department. I think the funding will only take away from true change in a positive direction. I"&amp;" love the city of Atlanta and I love our police and I know that we do city needs work hundred percent. And we do need to make change, but I do not think that defunding The police is how we are going to get there. So I definitely hope that this is heard an"&amp;"d that Nobody rushes to judgment. And that we realized that this is such a stressful time for everybody, not only in our city, but the country, the world, really. And I just I just feel like the police, you know, need our support, and of course, so do the"&amp;" citizens of the city, all of them. And I do think like I said that there should be change made absolutely, but I just don't think that will be accomplished. By defunding them. I think morale is probably already low, and they need to know that they are ap"&amp;"preciated. And that's all I have to say. And I hope that it's heard and I hope the city does make change. I just hope that defunding them. The police is not one of them. Thank you so much. Bye,")</f>
        <v>Hi, this is Elizabeth chase in and I live in district eight Buckhead, Atlanta, Georgia, and I just wanted to call and read my thoughts on the current climate and the defunding the police aspect. I think that more than ever, the police actually need or encouragement and they actually probably need more funds to hopefully, you know, give pay raises and better training and things that could help improve the police department. I think the funding will only take away from true change in a positive direction. I love the city of Atlanta and I love our police and I know that we do city needs work hundred percent. And we do need to make change, but I do not think that defunding The police is how we are going to get there. So I definitely hope that this is heard and that Nobody rushes to judgment. And that we realized that this is such a stressful time for everybody, not only in our city, but the country, the world, really. And I just I just feel like the police, you know, need our support, and of course, so do the citizens of the city, all of them. And I do think like I said that there should be change made absolutely, but I just don't think that will be accomplished. By defunding them. I think morale is probably already low, and they need to know that they are appreciated. And that's all I have to say. And I hope that it's heard and I hope the city does make change. I just hope that defunding them. The police is not one of them. Thank you so much. Bye,</v>
      </c>
    </row>
    <row r="106" customFormat="false" ht="15.75" hidden="false" customHeight="false" outlineLevel="0" collapsed="false">
      <c r="A106" s="33" t="s">
        <v>1123</v>
      </c>
      <c r="C106" s="19" t="str">
        <f aca="false">IFERROR(__xludf.dummyfunction("""COMPUTED_VALUE"""),"1:39:55")</f>
        <v>1:39:55</v>
      </c>
      <c r="D106" s="19" t="str">
        <f aca="false">IFERROR(__xludf.dummyfunction("""COMPUTED_VALUE"""),"Toronto. My name is Mamie Garrett. I'm the president and the West work community with To the agent and ask them that each council person please, please do not put bonds from the police department's budget trees up and discuss other means we need our polic"&amp;"e officers. So please do not put public safety bonds without further research. Thank you.")</f>
        <v>Toronto. My name is Mamie Garrett. I'm the president and the West work community with To the agent and ask them that each council person please, please do not put bonds from the police department's budget trees up and discuss other means we need our police officers. So please do not put public safety bonds without further research. Thank you.</v>
      </c>
    </row>
    <row r="107" customFormat="false" ht="15.75" hidden="false" customHeight="false" outlineLevel="0" collapsed="false">
      <c r="A107" s="33" t="s">
        <v>661</v>
      </c>
      <c r="C107" s="19" t="str">
        <f aca="false">IFERROR(__xludf.dummyfunction("""COMPUTED_VALUE"""),"1:40:23")</f>
        <v>1:40:23</v>
      </c>
      <c r="D107" s="19" t="str">
        <f aca="false">IFERROR(__xludf.dummyfunction("""COMPUTED_VALUE"""),"Betty Hightower, please do not call the police budget. Thank you.")</f>
        <v>Betty Hightower, please do not call the police budget. Thank you.</v>
      </c>
    </row>
    <row r="108" customFormat="false" ht="15.75" hidden="false" customHeight="false" outlineLevel="0" collapsed="false">
      <c r="A108" s="34"/>
      <c r="C108" s="19" t="str">
        <f aca="false">IFERROR(__xludf.dummyfunction("""COMPUTED_VALUE"""),"1:40:31")</f>
        <v>1:40:31</v>
      </c>
      <c r="D108" s="19" t="str">
        <f aca="false">IFERROR(__xludf.dummyfunction("""COMPUTED_VALUE"""),"Carolyn crew. Please do not cut the city police budget. Thank you.")</f>
        <v>Carolyn crew. Please do not cut the city police budget. Thank you.</v>
      </c>
    </row>
    <row r="109" customFormat="false" ht="15.75" hidden="false" customHeight="false" outlineLevel="0" collapsed="false">
      <c r="A109" s="33" t="s">
        <v>1124</v>
      </c>
      <c r="C109" s="19" t="str">
        <f aca="false">IFERROR(__xludf.dummyfunction("""COMPUTED_VALUE"""),"1:40:43")</f>
        <v>1:40:43</v>
      </c>
      <c r="D109" s="19" t="str">
        <f aca="false">IFERROR(__xludf.dummyfunction("""COMPUTED_VALUE"""),"Oh, nails sheets. I'm calling to tell the council. Please do not get the phones here. for public safety. I'm calling to tell the count. So please do not cut the font that has been here for public safety. Because we need our public safety people. Again, th"&amp;"is is O'Neill sheets from the width with terrorists community. Thank you in a part of the width with tears community organization. Thank you very much. The back.")</f>
        <v>Oh, nails sheets. I'm calling to tell the council. Please do not get the phones here. for public safety. I'm calling to tell the count. So please do not cut the font that has been here for public safety. Because we need our public safety people. Again, this is O'Neill sheets from the width with terrorists community. Thank you in a part of the width with tears community organization. Thank you very much. The back.</v>
      </c>
    </row>
    <row r="110" customFormat="false" ht="15.75" hidden="false" customHeight="false" outlineLevel="0" collapsed="false">
      <c r="A110" s="33" t="s">
        <v>662</v>
      </c>
      <c r="C110" s="19" t="str">
        <f aca="false">IFERROR(__xludf.dummyfunction("""COMPUTED_VALUE"""),"1:41:25")</f>
        <v>1:41:25</v>
      </c>
      <c r="D110" s="19" t="str">
        <f aca="false">IFERROR(__xludf.dummyfunction("""COMPUTED_VALUE"""),"Yeah, this is Tommy and Annabeth Ted. Well, JP, we really appreciate all the hard work you've done. And all the council members at this point to this very, very trying year. We are not in favor of defunding the police. In fact, we believe that we need the"&amp;" police to be bolstered and protect our area even more during this period of trying times. Thank you for all of your hard work. We appreciate it.")</f>
        <v>Yeah, this is Tommy and Annabeth Ted. Well, JP, we really appreciate all the hard work you've done. And all the council members at this point to this very, very trying year. We are not in favor of defunding the police. In fact, we believe that we need the police to be bolstered and protect our area even more during this period of trying times. Thank you for all of your hard work. We appreciate it.</v>
      </c>
    </row>
    <row r="111" customFormat="false" ht="15.75" hidden="false" customHeight="false" outlineLevel="0" collapsed="false">
      <c r="A111" s="34"/>
      <c r="C111" s="19" t="str">
        <f aca="false">IFERROR(__xludf.dummyfunction("""COMPUTED_VALUE"""),"1:41:55")</f>
        <v>1:41:55</v>
      </c>
      <c r="D111" s="19" t="str">
        <f aca="false">IFERROR(__xludf.dummyfunction("""COMPUTED_VALUE"""),"Hi, my name is Tracy Koll. K-O-L-L. And I have a question and a comment. The question Is was the request at 2:30am. On July 5 record requesting units to guard the door of the credit union. Was that in response to the request for an uprising that Councilma"&amp;"n Brown initiated? I legitimately am curious as to if if there's a correlation between those two events. And then my comment is I am absolutely vehemently against defunding the police for reasons such as the uprising or whatever happened last night, and a"&amp;"ll of the Civic disorder, looting, theft, debauchery, bad behavior that has been carried on in Buckhead and beyond the last multiple years, really. Anyway, thanks. I hope You will take my comments and questions seriously and I hope that you will do the ri"&amp;"ght thing and protect the city. Thanks in advance.")</f>
        <v>Hi, my name is Tracy Koll. K-O-L-L. And I have a question and a comment. The question Is was the request at 2:30am. On July 5 record requesting units to guard the door of the credit union. Was that in response to the request for an uprising that Councilman Brown initiated? I legitimately am curious as to if if there's a correlation between those two events. And then my comment is I am absolutely vehemently against defunding the police for reasons such as the uprising or whatever happened last night, and all of the Civic disorder, looting, theft, debauchery, bad behavior that has been carried on in Buckhead and beyond the last multiple years, really. Anyway, thanks. I hope You will take my comments and questions seriously and I hope that you will do the right thing and protect the city. Thanks in advance.</v>
      </c>
    </row>
    <row r="112" customFormat="false" ht="15.75" hidden="false" customHeight="false" outlineLevel="0" collapsed="false">
      <c r="A112" s="33" t="s">
        <v>1125</v>
      </c>
      <c r="C112" s="19" t="str">
        <f aca="false">IFERROR(__xludf.dummyfunction("""COMPUTED_VALUE"""),"1:43:13")</f>
        <v>1:43:13</v>
      </c>
      <c r="D112" s="19" t="str">
        <f aca="false">IFERROR(__xludf.dummyfunction("""COMPUTED_VALUE"""),"Hello, my name is john Cruz and I would like to voice a disapproval for room for reducing the Atlanta Police Department budget. Thank you.")</f>
        <v>Hello, my name is john Cruz and I would like to voice a disapproval for room for reducing the Atlanta Police Department budget. Thank you.</v>
      </c>
    </row>
    <row r="113" customFormat="false" ht="15.75" hidden="false" customHeight="false" outlineLevel="0" collapsed="false">
      <c r="A113" s="33" t="s">
        <v>664</v>
      </c>
      <c r="C113" s="19" t="str">
        <f aca="false">IFERROR(__xludf.dummyfunction("""COMPUTED_VALUE"""),"1:43:29")</f>
        <v>1:43:29</v>
      </c>
      <c r="D113" s="19" t="str">
        <f aca="false">IFERROR(__xludf.dummyfunction("""COMPUTED_VALUE"""),"Matthew woods, calling about any votes that's going on with the place right now. strong opposition to defunding the police. I'm open to speaking through all the issues and adjusting things. However I really would like you know our communities to be taken "&amp;"care of and safe and truly believe bullies have a big say in whether we are safe or not. So, please like to not be funded. I'm actually would like more funding there and or more training or whatever it takes. But having no poisoning is not the answer. Tha"&amp;"nk you.")</f>
        <v>Matthew woods, calling about any votes that's going on with the place right now. strong opposition to defunding the police. I'm open to speaking through all the issues and adjusting things. However I really would like you know our communities to be taken care of and safe and truly believe bullies have a big say in whether we are safe or not. So, please like to not be funded. I'm actually would like more funding there and or more training or whatever it takes. But having no poisoning is not the answer. Thank you.</v>
      </c>
    </row>
    <row r="114" customFormat="false" ht="15.75" hidden="false" customHeight="false" outlineLevel="0" collapsed="false">
      <c r="A114" s="34"/>
      <c r="C114" s="19" t="str">
        <f aca="false">IFERROR(__xludf.dummyfunction("""COMPUTED_VALUE"""),"1:44:16")</f>
        <v>1:44:16</v>
      </c>
      <c r="D114" s="19" t="str">
        <f aca="false">IFERROR(__xludf.dummyfunction("""COMPUTED_VALUE"""),"Hello, my name is Valerie, thanks. I'm a longtime resident of Atlanta taxpayer in a very long time. And I do not want the police to be defunded. This is just insanity. There's so much violence going on. People are being hassled on the streets is not safe "&amp;"anymore in Atlanta. People are getting hit by stray bullets. I know somebody's house I got hit with bullets just two nights ago. This has become extremely scary and very scary. Police is not safe for the citizens. We are taxpayers. We pay for the police t"&amp;"o protect us. Don't know why in the world. City Council would vote against The police, what are you doing? This is insanity. Keep the police funded. We need protection. all citizens need protection.")</f>
        <v>Hello, my name is Valerie, thanks. I'm a longtime resident of Atlanta taxpayer in a very long time. And I do not want the police to be defunded. This is just insanity. There's so much violence going on. People are being hassled on the streets is not safe anymore in Atlanta. People are getting hit by stray bullets. I know somebody's house I got hit with bullets just two nights ago. This has become extremely scary and very scary. Police is not safe for the citizens. We are taxpayers. We pay for the police to protect us. Don't know why in the world. City Council would vote against The police, what are you doing? This is insanity. Keep the police funded. We need protection. all citizens need protection.</v>
      </c>
    </row>
    <row r="115" customFormat="false" ht="15.75" hidden="false" customHeight="false" outlineLevel="0" collapsed="false">
      <c r="A115" s="33" t="s">
        <v>1126</v>
      </c>
      <c r="C115" s="19" t="str">
        <f aca="false">IFERROR(__xludf.dummyfunction("""COMPUTED_VALUE"""),"1:45:14")</f>
        <v>1:45:14</v>
      </c>
      <c r="D115" s="19" t="str">
        <f aca="false">IFERROR(__xludf.dummyfunction("""COMPUTED_VALUE"""),"I'd like to leave a message for the city council members to find out what they are going to do to address all the violence that is going on right now in the city of Atlanta. It was seven people shot at Auburn Avenue last night. That's about a mile from my"&amp;" house and I'm very concerned now that the city council wants to fund the police department. What are we supposed to do? Get our guns and have to have a carry or concealed carry license? Is that what all of you want? It's disturbing to me that you would d"&amp;"efund the police with all the violence that is going on in the city of Atlanta. Goodbye.")</f>
        <v>I'd like to leave a message for the city council members to find out what they are going to do to address all the violence that is going on right now in the city of Atlanta. It was seven people shot at Auburn Avenue last night. That's about a mile from my house and I'm very concerned now that the city council wants to fund the police department. What are we supposed to do? Get our guns and have to have a carry or concealed carry license? Is that what all of you want? It's disturbing to me that you would defund the police with all the violence that is going on in the city of Atlanta. Goodbye.</v>
      </c>
    </row>
    <row r="116" customFormat="false" ht="15.75" hidden="false" customHeight="false" outlineLevel="0" collapsed="false">
      <c r="A116" s="33" t="s">
        <v>666</v>
      </c>
      <c r="C116" s="19" t="str">
        <f aca="false">IFERROR(__xludf.dummyfunction("""COMPUTED_VALUE"""),"1:45:53")</f>
        <v>1:45:53</v>
      </c>
      <c r="D116" s="19" t="str">
        <f aca="false">IFERROR(__xludf.dummyfunction("""COMPUTED_VALUE"""),"My name is Rachel Thomas and I'm a 16 and a half year resident of the city of Atlanta city council district seven currently live in our home with my husband and two kids 15 in tune, cutting to the chase. I've never been as scared in our home. As I have be"&amp;"en in the last few weeks. Our home a stone's throw from each stream to sit after the May 29 ride because enough led to my parents house because I was scared to be in our own home another night. Imagine not feeling safe in your home. You want to defund pol"&amp;"ice seriously. If 529 prove anything is that we need more funding more police more training more resources for them more funding. We've already begun walking away with our wallet. I don't do any shopping in Buckhead anymore. We've always enjoyed eating ou"&amp;"t and shopping in Atlanta, especially favorites within walking distance but no more. We've started enjoying restaurants and stores in our sweet surrounding cities that support their police departments. We've always enjoyed exposing our kids to what Atlant"&amp;"a has to offer but no more. Quite frankly y'all need to get it land and act Gather are all productive and law abiding citizens will be long gone. Start by not defunding our police. Had we had more police there that were supported in their job. Maybe we wo"&amp;"uldn't have lost a mere baby last night in South Atlanta. We've already began taking our money elsewhere. It's up to you whether or not we spend our exorbitant property tax money elsewhere. Also, I don't need to stay here and be a city and help save this "&amp;"and be a hero and help save the city. I've got my family's safety to worry about.")</f>
        <v>My name is Rachel Thomas and I'm a 16 and a half year resident of the city of Atlanta city council district seven currently live in our home with my husband and two kids 15 in tune, cutting to the chase. I've never been as scared in our home. As I have been in the last few weeks. Our home a stone's throw from each stream to sit after the May 29 ride because enough led to my parents house because I was scared to be in our own home another night. Imagine not feeling safe in your home. You want to defund police seriously. If 529 prove anything is that we need more funding more police more training more resources for them more funding. We've already begun walking away with our wallet. I don't do any shopping in Buckhead anymore. We've always enjoyed eating out and shopping in Atlanta, especially favorites within walking distance but no more. We've started enjoying restaurants and stores in our sweet surrounding cities that support their police departments. We've always enjoyed exposing our kids to what Atlanta has to offer but no more. Quite frankly y'all need to get it land and act Gather are all productive and law abiding citizens will be long gone. Start by not defunding our police. Had we had more police there that were supported in their job. Maybe we wouldn't have lost a mere baby last night in South Atlanta. We've already began taking our money elsewhere. It's up to you whether or not we spend our exorbitant property tax money elsewhere. Also, I don't need to stay here and be a city and help save this and be a hero and help save the city. I've got my family's safety to worry about.</v>
      </c>
    </row>
    <row r="117" customFormat="false" ht="15.75" hidden="false" customHeight="false" outlineLevel="0" collapsed="false">
      <c r="A117" s="34"/>
      <c r="C117" s="19" t="str">
        <f aca="false">IFERROR(__xludf.dummyfunction("""COMPUTED_VALUE"""),"1:47:32")</f>
        <v>1:47:32</v>
      </c>
      <c r="D117" s="19" t="str">
        <f aca="false">IFERROR(__xludf.dummyfunction("""COMPUTED_VALUE"""),"This is West Bradshaw. I've been a resident of Atlanta for about my entire life. 43 years and I really appreciate what all of you do. I know it's a thankless job right now. I just hope and pray that you do not defund the police. I own a small business sun"&amp;"belt technology or in surveillance security and home theaters. My store was broken into on Father's Day which also happened to be my birthday. Zone 2 responded very quickly but of course they got away with a lot of merchandise. I know we've had many shoot"&amp;"ings lately. Another feature of last night was a drag racing Central. And we need all the people that we can get in good people on the floors and now the morale is low. It seems that they are doing a thankless job as well and we really need to boost them "&amp;"up and this is not a time to take away. We do not want to become Chicago and small business like mine cannot function without the support of the police. Please do it. You can My number is 404-643-4140 Thanks for all your help.")</f>
        <v>This is West Bradshaw. I've been a resident of Atlanta for about my entire life. 43 years and I really appreciate what all of you do. I know it's a thankless job right now. I just hope and pray that you do not defund the police. I own a small business sunbelt technology or in surveillance security and home theaters. My store was broken into on Father's Day which also happened to be my birthday. Zone 2 responded very quickly but of course they got away with a lot of merchandise. I know we've had many shootings lately. Another feature of last night was a drag racing Central. And we need all the people that we can get in good people on the floors and now the morale is low. It seems that they are doing a thankless job as well and we really need to boost them up and this is not a time to take away. We do not want to become Chicago and small business like mine cannot function without the support of the police. Please do it. You can My number is 404-643-4140 Thanks for all your help.</v>
      </c>
    </row>
    <row r="118" customFormat="false" ht="15.75" hidden="false" customHeight="false" outlineLevel="0" collapsed="false">
      <c r="A118" s="33" t="s">
        <v>1127</v>
      </c>
      <c r="C118" s="19" t="str">
        <f aca="false">IFERROR(__xludf.dummyfunction("""COMPUTED_VALUE"""),"1:48:39")</f>
        <v>1:48:39</v>
      </c>
      <c r="D118" s="19" t="str">
        <f aca="false">IFERROR(__xludf.dummyfunction("""COMPUTED_VALUE"""),"This message is for the Atlanta City Council. My name is Linda Luz. Also I am a senior citizen who has been a resident of Fulton County for over 35 years. I am appalled by what is happening in our great city of Atlanta. And I'm calling on you as leaders a"&amp;"nd council representatives to take a step inside have leadership and do something about the crime and one con rampage that is going on on our city streets. Many of us are afraid to drive on the streets because of car hijackings and other forms of attack. "&amp;"And we just can't quite believe that this isn't being handled any more than then it is not being handled right now. So we call on you, as leaders to accept a leadership role and please do something about this. Do not be fund our police. We all need to sup"&amp;"port them. Thank you.")</f>
        <v>This message is for the Atlanta City Council. My name is Linda Luz. Also I am a senior citizen who has been a resident of Fulton County for over 35 years. I am appalled by what is happening in our great city of Atlanta. And I'm calling on you as leaders and council representatives to take a step inside have leadership and do something about the crime and one con rampage that is going on on our city streets. Many of us are afraid to drive on the streets because of car hijackings and other forms of attack. And we just can't quite believe that this isn't being handled any more than then it is not being handled right now. So we call on you, as leaders to accept a leadership role and please do something about this. Do not be fund our police. We all need to support them. Thank you.</v>
      </c>
    </row>
    <row r="119" customFormat="false" ht="15.75" hidden="false" customHeight="false" outlineLevel="0" collapsed="false">
      <c r="A119" s="33" t="s">
        <v>668</v>
      </c>
      <c r="C119" s="19" t="str">
        <f aca="false">IFERROR(__xludf.dummyfunction("""COMPUTED_VALUE"""),"1:49:41")</f>
        <v>1:49:41</v>
      </c>
      <c r="D119" s="19" t="str">
        <f aca="false">IFERROR(__xludf.dummyfunction("""COMPUTED_VALUE"""),"Yeah. That's my work in the city. I was just down for members. Per Rep. Asking police officers make sure their funds are held up. This is your city. council members out there saying this to totally cast a vote with them and with Mayor t shirt a bottom to "&amp;"total disrespect, how can you sit there at your job and telling them if they're you're going to stop their pay? We stopped your pay. How about we stop that?")</f>
        <v>Yeah. That's my work in the city. I was just down for members. Per Rep. Asking police officers make sure their funds are held up. This is your city. council members out there saying this to totally cast a vote with them and with Mayor t shirt a bottom to total disrespect, how can you sit there at your job and telling them if they're you're going to stop their pay? We stopped your pay. How about we stop that?</v>
      </c>
    </row>
    <row r="120" customFormat="false" ht="15.75" hidden="false" customHeight="false" outlineLevel="0" collapsed="false">
      <c r="A120" s="34"/>
      <c r="C120" s="19" t="str">
        <f aca="false">IFERROR(__xludf.dummyfunction("""COMPUTED_VALUE"""),"1:50:27")</f>
        <v>1:50:27</v>
      </c>
      <c r="D120" s="19" t="str">
        <f aca="false">IFERROR(__xludf.dummyfunction("""COMPUTED_VALUE"""),"Yes, my name is Terry Sergeant calling, very opposed to defunding the police. Atlanta has got to where it has too much violence. They have been able to do these protests and get out of hand and killings taking place and I think it's time for somebody to s"&amp;"tand it put their foot down. This is a matte black lives matter. It seems like no Lives Matter. They're killing each other. This is not the way to stand out. And speak and want to express your freedom of speech and why this is doing the opposite. This is "&amp;"doing nothing because in chaos in our city, too many lives have been taken. an F is ness, I beg you to stop it could have stopped to this. Thank you.")</f>
        <v>Yes, my name is Terry Sergeant calling, very opposed to defunding the police. Atlanta has got to where it has too much violence. They have been able to do these protests and get out of hand and killings taking place and I think it's time for somebody to stand it put their foot down. This is a matte black lives matter. It seems like no Lives Matter. They're killing each other. This is not the way to stand out. And speak and want to express your freedom of speech and why this is doing the opposite. This is doing nothing because in chaos in our city, too many lives have been taken. an F is ness, I beg you to stop it could have stopped to this. Thank you.</v>
      </c>
    </row>
    <row r="121" customFormat="false" ht="15.75" hidden="false" customHeight="false" outlineLevel="0" collapsed="false">
      <c r="A121" s="33" t="s">
        <v>1128</v>
      </c>
      <c r="C121" s="19" t="str">
        <f aca="false">IFERROR(__xludf.dummyfunction("""COMPUTED_VALUE"""),"1:51:24")</f>
        <v>1:51:24</v>
      </c>
      <c r="D121" s="19" t="str">
        <f aca="false">IFERROR(__xludf.dummyfunction("""COMPUTED_VALUE"""),"Mrs. Kay Albelda. I call in the city council resident hotline. I've been a resident of the city of Atlanta since 1968. I'm against the funding the police. I support the eight council members who have stood in support of our law enforcement. Any changes th"&amp;"at need to be made need to be done after extensive studies and thoughtful discussion. Last minute decisions based on emotional knee jerk reactions are unwise and will have long term intent consequences, defunding the police will decrease public safety, de"&amp;"crease property values, Chase businesses out of the city and dramatically decrease the tax base. Thank you.")</f>
        <v>Mrs. Kay Albelda. I call in the city council resident hotline. I've been a resident of the city of Atlanta since 1968. I'm against the funding the police. I support the eight council members who have stood in support of our law enforcement. Any changes that need to be made need to be done after extensive studies and thoughtful discussion. Last minute decisions based on emotional knee jerk reactions are unwise and will have long term intent consequences, defunding the police will decrease public safety, decrease property values, Chase businesses out of the city and dramatically decrease the tax base. Thank you.</v>
      </c>
    </row>
    <row r="122" customFormat="false" ht="15.75" hidden="false" customHeight="false" outlineLevel="0" collapsed="false">
      <c r="A122" s="33" t="s">
        <v>671</v>
      </c>
      <c r="C122" s="19" t="str">
        <f aca="false">IFERROR(__xludf.dummyfunction("""COMPUTED_VALUE"""),"1:52:17")</f>
        <v>1:52:17</v>
      </c>
      <c r="D122" s="19" t="str">
        <f aca="false">IFERROR(__xludf.dummyfunction("""COMPUTED_VALUE"""),"Our Mario is also and have lived 35 years in the Atlanta area. And it frankly, it embarrasses me and breaks my heart to have to make a call like this, asking people who have jobs that describe him as leadership fail to see what is happening to our city an"&amp;"d to move on it in a non political way. I encourage you to do the right thing, including putting respect back on our police and and all the law and rules that we have brought about so that we could live the way we have up to now. Please do your job. Pleas"&amp;"e do what is right Thank you.")</f>
        <v>Our Mario is also and have lived 35 years in the Atlanta area. And it frankly, it embarrasses me and breaks my heart to have to make a call like this, asking people who have jobs that describe him as leadership fail to see what is happening to our city and to move on it in a non political way. I encourage you to do the right thing, including putting respect back on our police and and all the law and rules that we have brought about so that we could live the way we have up to now. Please do your job. Please do what is right Thank you.</v>
      </c>
    </row>
    <row r="123" customFormat="false" ht="15.75" hidden="false" customHeight="false" outlineLevel="0" collapsed="false">
      <c r="A123" s="34"/>
      <c r="C123" s="19" t="str">
        <f aca="false">IFERROR(__xludf.dummyfunction("""COMPUTED_VALUE"""),"1:53:03")</f>
        <v>1:53:03</v>
      </c>
      <c r="D123" s="19" t="str">
        <f aca="false">IFERROR(__xludf.dummyfunction("""COMPUTED_VALUE"""),"My name is Martha Hendrix. And my comment is concerning Atlanta city councilman Antonio Brown. I do not believe that the gentleman, and I use that term loosely, that is a communist, and a leader of black leaders, Black Lives Matter and action, our movemen"&amp;"t, which is destroying our country should be able to be held accountable First of all, and second of all, pushing an agenda to defund the police, which would stop some of this craziness is going on in Atlanta and around Atlanta. Our policemen need more fu"&amp;"nds not less. And people that are interested in destroying our country should not be in our government at all. If they want to help build our country is one thing to destroy it Another one, and Atlanta needs to remove these people immediately, including t"&amp;"his gentleman. Thank you.")</f>
        <v>My name is Martha Hendrix. And my comment is concerning Atlanta city councilman Antonio Brown. I do not believe that the gentleman, and I use that term loosely, that is a communist, and a leader of black leaders, Black Lives Matter and action, our movement, which is destroying our country should be able to be held accountable First of all, and second of all, pushing an agenda to defund the police, which would stop some of this craziness is going on in Atlanta and around Atlanta. Our policemen need more funds not less. And people that are interested in destroying our country should not be in our government at all. If they want to help build our country is one thing to destroy it Another one, and Atlanta needs to remove these people immediately, including this gentleman. Thank you.</v>
      </c>
    </row>
    <row r="124" customFormat="false" ht="15.75" hidden="false" customHeight="false" outlineLevel="0" collapsed="false">
      <c r="A124" s="33" t="s">
        <v>1129</v>
      </c>
      <c r="C124" s="19" t="str">
        <f aca="false">IFERROR(__xludf.dummyfunction("""COMPUTED_VALUE"""),"1:54:14")</f>
        <v>1:54:14</v>
      </c>
      <c r="D124" s="19" t="str">
        <f aca="false">IFERROR(__xludf.dummyfunction("""COMPUTED_VALUE"""),"Hello. I'm Allie. Please don't defund the police.")</f>
        <v>Hello. I'm Allie. Please don't defund the police.</v>
      </c>
    </row>
    <row r="125" customFormat="false" ht="15.75" hidden="false" customHeight="false" outlineLevel="0" collapsed="false">
      <c r="A125" s="33" t="s">
        <v>673</v>
      </c>
      <c r="C125" s="19" t="str">
        <f aca="false">IFERROR(__xludf.dummyfunction("""COMPUTED_VALUE"""),"1:54:24")</f>
        <v>1:54:24</v>
      </c>
      <c r="D125" s="19" t="str">
        <f aca="false">IFERROR(__xludf.dummyfunction("""COMPUTED_VALUE"""),"Yes, hi, this is fez mana to zone and I'm completely against defunding the police even a dime, on the contrary, that our police should get more funding. There are plenty of programs such as the welfare system that you can draw lots of money from, and give"&amp;" it to the police those those that actually deserve this funding. And this is how you're going to get better policing, better security for the police. They deserve it. They put their life on the line. And they need better technology. They Yes, of course. "&amp;"They shouldn't be putting their life and life on the line all the time, and then ending up killed themselves. So you are responsible also to protect them, you defund them, they will get hurt even more. So it is ridiculous that this notion actually exists "&amp;"is ridiculous that in this day done in they just defunding $1 billion. And I'm grateful that you guys had this opportunity for us to actually speak. I don't know if you're even going to listen to this. But don't do it. Have you even asked the public? How "&amp;"much how much of the public actually wants this? The public that you serve the public that puts you in office as the public that pays your salary, you work for us? You need to ask us what we think what we want not the mob that screaming outside. They're n"&amp;"ot the majority. they most likely don't even pay taxes. We do you survive so serve us doing disarm the police period.")</f>
        <v>Yes, hi, this is fez mana to zone and I'm completely against defunding the police even a dime, on the contrary, that our police should get more funding. There are plenty of programs such as the welfare system that you can draw lots of money from, and give it to the police those those that actually deserve this funding. And this is how you're going to get better policing, better security for the police. They deserve it. They put their life on the line. And they need better technology. They Yes, of course. They shouldn't be putting their life and life on the line all the time, and then ending up killed themselves. So you are responsible also to protect them, you defund them, they will get hurt even more. So it is ridiculous that this notion actually exists is ridiculous that in this day done in they just defunding $1 billion. And I'm grateful that you guys had this opportunity for us to actually speak. I don't know if you're even going to listen to this. But don't do it. Have you even asked the public? How much how much of the public actually wants this? The public that you serve the public that puts you in office as the public that pays your salary, you work for us? You need to ask us what we think what we want not the mob that screaming outside. They're not the majority. they most likely don't even pay taxes. We do you survive so serve us doing disarm the police period.</v>
      </c>
    </row>
    <row r="126" customFormat="false" ht="15.75" hidden="false" customHeight="false" outlineLevel="0" collapsed="false">
      <c r="A126" s="34"/>
      <c r="C126" s="19" t="str">
        <f aca="false">IFERROR(__xludf.dummyfunction("""COMPUTED_VALUE"""),"1:56:04")</f>
        <v>1:56:04</v>
      </c>
      <c r="D126" s="19" t="str">
        <f aca="false">IFERROR(__xludf.dummyfunction("""COMPUTED_VALUE"""),"My name is Daniel Elliot. I am a Georgia resident. I have lived in this state all my life. I have two children that are in the Atlanta area with my ex wife living and I am very concerned with the violence and the political and also political way of trying"&amp;" to handle the things that are happening there. Understand that sometimes people get out of hand and become abusive, rebellious, loot seal. And if they aren't addressed those issues, then it will increasingly get worse, which is what we're seeing in Atlan"&amp;"ta, Georgia and around our nation. I strongly advise and I will show my voice at the voting polls this year, and so on and so on. And all the small boats and the bigger ones to unelect move these people out of all 17 monsters that are calling yourself pol"&amp;"iticians and judges that are allowing nice things to happen in defunding the very thing that is protecting us, as a nation and a people and a Georgian, the police departments, we have to have police, we have to have lines drawn and boundaries enforced are"&amp;" the world, the nation, our country, our nation, everyone will be in a piece. This is not something that has just started. This is something that has grown all out of matter, not just a certain color. We have to take a stand and I I'm willing to do whatev"&amp;"er it takes within the means of law to make that happen. So I'm voicing my opinion. And I am voicing my strong belief that if something don't take place, and our children and maybe some others, children, and I just encouraged that we please not defund our"&amp;" police departments, but more increase the funding for our police departments to protect us law abiding citizens around the Atlanta area and in Georgia. Thank you very much. for allowing me to speak, God bless.")</f>
        <v>My name is Daniel Elliot. I am a Georgia resident. I have lived in this state all my life. I have two children that are in the Atlanta area with my ex wife living and I am very concerned with the violence and the political and also political way of trying to handle the things that are happening there. Understand that sometimes people get out of hand and become abusive, rebellious, loot seal. And if they aren't addressed those issues, then it will increasingly get worse, which is what we're seeing in Atlanta, Georgia and around our nation. I strongly advise and I will show my voice at the voting polls this year, and so on and so on. And all the small boats and the bigger ones to unelect move these people out of all 17 monsters that are calling yourself politicians and judges that are allowing nice things to happen in defunding the very thing that is protecting us, as a nation and a people and a Georgian, the police departments, we have to have police, we have to have lines drawn and boundaries enforced are the world, the nation, our country, our nation, everyone will be in a piece. This is not something that has just started. This is something that has grown all out of matter, not just a certain color. We have to take a stand and I I'm willing to do whatever it takes within the means of law to make that happen. So I'm voicing my opinion. And I am voicing my strong belief that if something don't take place, and our children and maybe some others, children, and I just encouraged that we please not defund our police departments, but more increase the funding for our police departments to protect us law abiding citizens around the Atlanta area and in Georgia. Thank you very much. for allowing me to speak, God bless.</v>
      </c>
    </row>
    <row r="127" customFormat="false" ht="15.75" hidden="false" customHeight="false" outlineLevel="0" collapsed="false">
      <c r="A127" s="33" t="s">
        <v>1130</v>
      </c>
      <c r="C127" s="19" t="str">
        <f aca="false">IFERROR(__xludf.dummyfunction("""COMPUTED_VALUE"""),"1:58:02")</f>
        <v>1:58:02</v>
      </c>
      <c r="D127" s="19" t="str">
        <f aca="false">IFERROR(__xludf.dummyfunction("""COMPUTED_VALUE"""),"Yes. My name is Carter Wilson and I am calling to leave a comment regarding the defunding of the police department. I feel that it is a tragedy that this is even being considered as American taxpaying citizens. We feel this is absolutely unjust. The amoun"&amp;"t of deaths that will occur because of this the amount of destruction that will occur for this is ridiculous. This is not acceptable. We do not agree with it. We 100% on our police department, intact, fully intact. We expect this to happen. And we will ke"&amp;"ep fighting for this. Thank you.")</f>
        <v>Yes. My name is Carter Wilson and I am calling to leave a comment regarding the defunding of the police department. I feel that it is a tragedy that this is even being considered as American taxpaying citizens. We feel this is absolutely unjust. The amount of deaths that will occur because of this the amount of destruction that will occur for this is ridiculous. This is not acceptable. We do not agree with it. We 100% on our police department, intact, fully intact. We expect this to happen. And we will keep fighting for this. Thank you.</v>
      </c>
    </row>
    <row r="128" customFormat="false" ht="15.75" hidden="false" customHeight="false" outlineLevel="0" collapsed="false">
      <c r="A128" s="33" t="s">
        <v>675</v>
      </c>
      <c r="C128" s="19" t="str">
        <f aca="false">IFERROR(__xludf.dummyfunction("""COMPUTED_VALUE"""),"1:58:52")</f>
        <v>1:58:52</v>
      </c>
      <c r="D128" s="19" t="str">
        <f aca="false">IFERROR(__xludf.dummyfunction("""COMPUTED_VALUE"""),"Yes, this is Wanda Davis. I live in Columbus, Georgia. I come to Atlanta, pretty regular to do shopping and To go to the IKEA store up there and if you date from the police department up there I will no longer come to Atlanta I will totally bypass it when"&amp;" going to Tennessee and Virginia and North Carolina or anywhere else. I will literally go out of my way because I will not come through Atlanta if there is no police.")</f>
        <v>Yes, this is Wanda Davis. I live in Columbus, Georgia. I come to Atlanta, pretty regular to do shopping and To go to the IKEA store up there and if you date from the police department up there I will no longer come to Atlanta I will totally bypass it when going to Tennessee and Virginia and North Carolina or anywhere else. I will literally go out of my way because I will not come through Atlanta if there is no police.</v>
      </c>
    </row>
    <row r="129" customFormat="false" ht="15.75" hidden="false" customHeight="false" outlineLevel="0" collapsed="false">
      <c r="A129" s="34"/>
      <c r="C129" s="19" t="str">
        <f aca="false">IFERROR(__xludf.dummyfunction("""COMPUTED_VALUE"""),"1:59:24")</f>
        <v>1:59:24</v>
      </c>
      <c r="D129" s="19" t="str">
        <f aca="false">IFERROR(__xludf.dummyfunction("""COMPUTED_VALUE"""),"Yes, this is Karen Baumgartner and I'm calling to say do not defund. The police department is not a good idea. And you know what happens? We see what's going on around the country. So keep Atlanta beautiful and the way it is and the people say and do not "&amp;"defund the police department. Thank you for your time. Good night.")</f>
        <v>Yes, this is Karen Baumgartner and I'm calling to say do not defund. The police department is not a good idea. And you know what happens? We see what's going on around the country. So keep Atlanta beautiful and the way it is and the people say and do not defund the police department. Thank you for your time. Good night.</v>
      </c>
    </row>
    <row r="130" customFormat="false" ht="15.75" hidden="false" customHeight="false" outlineLevel="0" collapsed="false">
      <c r="A130" s="33" t="s">
        <v>1131</v>
      </c>
      <c r="C130" s="19" t="str">
        <f aca="false">IFERROR(__xludf.dummyfunction("""COMPUTED_VALUE"""),"1:59:51")</f>
        <v>1:59:51</v>
      </c>
      <c r="D130" s="19" t="str">
        <f aca="false">IFERROR(__xludf.dummyfunction("""COMPUTED_VALUE"""),"Hey there, we are just calling to say that we request that they do not de fund the Atlanta police We we need our police in our city and would appreciate if we could continue to support them. The name is Susan Harris. Thank you.")</f>
        <v>Hey there, we are just calling to say that we request that they do not de fund the Atlanta police We we need our police in our city and would appreciate if we could continue to support them. The name is Susan Harris. Thank you.</v>
      </c>
    </row>
    <row r="131" customFormat="false" ht="15.75" hidden="false" customHeight="false" outlineLevel="0" collapsed="false">
      <c r="A131" s="33" t="s">
        <v>676</v>
      </c>
      <c r="C131" s="19" t="str">
        <f aca="false">IFERROR(__xludf.dummyfunction("""COMPUTED_VALUE"""),"2:00:11")</f>
        <v>2:00:11</v>
      </c>
      <c r="D131" s="19" t="str">
        <f aca="false">IFERROR(__xludf.dummyfunction("""COMPUTED_VALUE"""),"Hello, my name is Arlene nanny and I am calling from zone to precinct area of Atlanta. I am calling to meet to thank the council members who voted against any defunding, and we're holding back of funds to the police. After this weekend, I hope that the co"&amp;"uncil members can see that the police are absolutely required. They need to have their raises they need to have their funding maybe that their training, they need to have all the things that we can supply to them to make them a better force. There are hun"&amp;"dreds of wonderful cops out there. There may be a couple that bad that needs to be screamed out. I get it. But I think that is If we defund or withhold funds from the police department, we are just asking for the city to be to succumb to the mob rule that"&amp;" is currently occurring in various different areas. I'm heartbroken over the child that was shot and killed this weekend. And I think that that should be a point in record about how we have let the city become mob role instead of using lawn order, the way"&amp;" it's supposed to be used. I appreciate your time and your consideration. Thank you. Hi.")</f>
        <v>Hello, my name is Arlene nanny and I am calling from zone to precinct area of Atlanta. I am calling to meet to thank the council members who voted against any defunding, and we're holding back of funds to the police. After this weekend, I hope that the council members can see that the police are absolutely required. They need to have their raises they need to have their funding maybe that their training, they need to have all the things that we can supply to them to make them a better force. There are hundreds of wonderful cops out there. There may be a couple that bad that needs to be screamed out. I get it. But I think that is If we defund or withhold funds from the police department, we are just asking for the city to be to succumb to the mob rule that is currently occurring in various different areas. I'm heartbroken over the child that was shot and killed this weekend. And I think that that should be a point in record about how we have let the city become mob role instead of using lawn order, the way it's supposed to be used. I appreciate your time and your consideration. Thank you. Hi.</v>
      </c>
    </row>
    <row r="132" customFormat="false" ht="15.75" hidden="false" customHeight="false" outlineLevel="0" collapsed="false">
      <c r="A132" s="34"/>
      <c r="C132" s="19" t="str">
        <f aca="false">IFERROR(__xludf.dummyfunction("""COMPUTED_VALUE"""),"2:01:38")</f>
        <v>2:01:38</v>
      </c>
      <c r="D132" s="19" t="str">
        <f aca="false">IFERROR(__xludf.dummyfunction("""COMPUTED_VALUE"""),"My name is Pam Kimbrough. Please do not defund the police. I realized that there has to be some differences made. But not all police are bad. And I it would be criminal to defund the police and not protect the people of Atlanta. Atlanta is a beautiful cit"&amp;"y with beautiful history. But it has to be lawful cannot be. Thank you.")</f>
        <v>My name is Pam Kimbrough. Please do not defund the police. I realized that there has to be some differences made. But not all police are bad. And I it would be criminal to defund the police and not protect the people of Atlanta. Atlanta is a beautiful city with beautiful history. But it has to be lawful cannot be. Thank you.</v>
      </c>
    </row>
    <row r="133" customFormat="false" ht="15.75" hidden="false" customHeight="false" outlineLevel="0" collapsed="false">
      <c r="A133" s="33" t="s">
        <v>1132</v>
      </c>
      <c r="C133" s="19" t="str">
        <f aca="false">IFERROR(__xludf.dummyfunction("""COMPUTED_VALUE"""),"2:02:07")</f>
        <v>2:02:07</v>
      </c>
      <c r="D133" s="19" t="str">
        <f aca="false">IFERROR(__xludf.dummyfunction("""COMPUTED_VALUE"""),"Sam's been over. And I'm calling to tell you don't sleep on Atlanta PD. Thank you.")</f>
        <v>Sam's been over. And I'm calling to tell you don't sleep on Atlanta PD. Thank you.</v>
      </c>
    </row>
    <row r="134" customFormat="false" ht="15.75" hidden="false" customHeight="false" outlineLevel="0" collapsed="false">
      <c r="A134" s="33" t="s">
        <v>678</v>
      </c>
      <c r="C134" s="19" t="str">
        <f aca="false">IFERROR(__xludf.dummyfunction("""COMPUTED_VALUE"""),"2:02:22")</f>
        <v>2:02:22</v>
      </c>
      <c r="D134" s="19" t="str">
        <f aca="false">IFERROR(__xludf.dummyfunction("""COMPUTED_VALUE"""),"Hi, my name is Sharon Berg, and I live in Atlanta and I'm calling to ask you to please do not defund the police. I think this is a huge mistake. More people will be hurt, killed, raped. It's just if we expect to have a city that has law and order then we "&amp;"actually need to give the police more money because they can't even do their jobs now. So a lot of people are going to leave Atlanta if we defend the police because it'll be too dangerous. So I would really highly consider not defending the police. Thank "&amp;"you.")</f>
        <v>Hi, my name is Sharon Berg, and I live in Atlanta and I'm calling to ask you to please do not defund the police. I think this is a huge mistake. More people will be hurt, killed, raped. It's just if we expect to have a city that has law and order then we actually need to give the police more money because they can't even do their jobs now. So a lot of people are going to leave Atlanta if we defend the police because it'll be too dangerous. So I would really highly consider not defending the police. Thank you.</v>
      </c>
    </row>
    <row r="135" customFormat="false" ht="15.75" hidden="false" customHeight="false" outlineLevel="0" collapsed="false">
      <c r="A135" s="34"/>
      <c r="C135" s="19" t="str">
        <f aca="false">IFERROR(__xludf.dummyfunction("""COMPUTED_VALUE"""),"2:03:03")</f>
        <v>2:03:03</v>
      </c>
      <c r="D135" s="19" t="str">
        <f aca="false">IFERROR(__xludf.dummyfunction("""COMPUTED_VALUE"""),"Hi, my name is Lisa McMahon, and I'm calling in regards to the meeting that you guys are having tomorrow that I just heard about. I live in Fulton County. I'm a taxpayer and have been for 20 plus years now. Actually, gosh, wow, almost 30. I'm very disappo"&amp;"inted that I'm hearing this information tonight about defunding the police in Atlanta, and I'm trying to speak without anger. But it's very frustrating living in the city and watching everything that's happening and being helpless when some of our members"&amp;" of the council and I'm not going to say anything have provided dishonest information on TV. It's very biased, very obvious. Nothing has been done to take care of the issue that we've had on University Avenue. You've let sogs run up and down the streets. "&amp;"You've let people do whatever they wanted, because it's okay. We're in the culture where everything's okay. Don't worry about it. Everything will be fine. We don't need police. We don't need protection. I guess that's why that child got killed last night."&amp;" Right? on University. Right. Does that matter? To my care? I care. So I care about Stone Mountain, the group that showed up there. If I care, I care. I don't have private security. I can't afford private security. Most people can't. I don't break the law"&amp;". And these people need to obey the law like everybody else, and there wouldn't be any problems. Okay, thanks.")</f>
        <v>Hi, my name is Lisa McMahon, and I'm calling in regards to the meeting that you guys are having tomorrow that I just heard about. I live in Fulton County. I'm a taxpayer and have been for 20 plus years now. Actually, gosh, wow, almost 30. I'm very disappointed that I'm hearing this information tonight about defunding the police in Atlanta, and I'm trying to speak without anger. But it's very frustrating living in the city and watching everything that's happening and being helpless when some of our members of the council and I'm not going to say anything have provided dishonest information on TV. It's very biased, very obvious. Nothing has been done to take care of the issue that we've had on University Avenue. You've let sogs run up and down the streets. You've let people do whatever they wanted, because it's okay. We're in the culture where everything's okay. Don't worry about it. Everything will be fine. We don't need police. We don't need protection. I guess that's why that child got killed last night. Right? on University. Right. Does that matter? To my care? I care. So I care about Stone Mountain, the group that showed up there. If I care, I care. I don't have private security. I can't afford private security. Most people can't. I don't break the law. And these people need to obey the law like everybody else, and there wouldn't be any problems. Okay, thanks.</v>
      </c>
    </row>
    <row r="136" customFormat="false" ht="15.75" hidden="false" customHeight="false" outlineLevel="0" collapsed="false">
      <c r="A136" s="33" t="s">
        <v>1133</v>
      </c>
      <c r="C136" s="19" t="str">
        <f aca="false">IFERROR(__xludf.dummyfunction("""COMPUTED_VALUE"""),"2:04:57")</f>
        <v>2:04:57</v>
      </c>
      <c r="D136" s="19" t="str">
        <f aca="false">IFERROR(__xludf.dummyfunction("""COMPUTED_VALUE"""),"Hi, this is Kendra Whitson. I've already left the message I'm sure you're getting a lot of phone calls from a lot of people. Now this this eight year old girl has been killed. Now the mayor wants to say something now she thinks that it's time for this stu"&amp;"ff in Atlanta to stop. Y'all need to get rid of her. Get her gone. Thank you.")</f>
        <v>Hi, this is Kendra Whitson. I've already left the message I'm sure you're getting a lot of phone calls from a lot of people. Now this this eight year old girl has been killed. Now the mayor wants to say something now she thinks that it's time for this stuff in Atlanta to stop. Y'all need to get rid of her. Get her gone. Thank you.</v>
      </c>
    </row>
    <row r="137" customFormat="false" ht="15.75" hidden="false" customHeight="false" outlineLevel="0" collapsed="false">
      <c r="A137" s="33" t="s">
        <v>680</v>
      </c>
      <c r="C137" s="19" t="str">
        <f aca="false">IFERROR(__xludf.dummyfunction("""COMPUTED_VALUE"""),"2:05:19")</f>
        <v>2:05:19</v>
      </c>
      <c r="D137" s="19" t="str">
        <f aca="false">IFERROR(__xludf.dummyfunction("""COMPUTED_VALUE"""),"Hi, this is Elaine McMahon, and I wanted to give you a call in regards to the meeting being held tomorrow. I'm very disappointed in Atlanta for even considering defunding the police. I think it's ridiculous. And I think that we're doing exactly just what "&amp;"people want us to do and not what's right for the people. Y'all know, this is wrong. You know, it's wrong. And people are not gonna stop committing crime, because we're letting them out of jail early. And we're not letting them pay bell. Do you think peop"&amp;"le are just going to get in just start behaving and or do you think this is going to cause more Crime just curious. I think it's common sense question. If someone's a career criminal, do you think it's easier or harder for them now under what you want to "&amp;"propose for the community? You really think that that's good for everyone. got to be kidding me. I'm so appalled by your thought processes and pretty much the rest of Atlanta. And yeah, it's it's very obvious who side everybody wants to take and it's real"&amp;"ly disgusting. I really hope you reconsider what you're doing because you'll be seeing a lot of people Max, Exodus, Atlanta, is that what you want? All the business gone? Because that's what's gonna happen. But please reconsider what you're doing and make"&amp;" the right to smart decision. Thank you.")</f>
        <v>Hi, this is Elaine McMahon, and I wanted to give you a call in regards to the meeting being held tomorrow. I'm very disappointed in Atlanta for even considering defunding the police. I think it's ridiculous. And I think that we're doing exactly just what people want us to do and not what's right for the people. Y'all know, this is wrong. You know, it's wrong. And people are not gonna stop committing crime, because we're letting them out of jail early. And we're not letting them pay bell. Do you think people are just going to get in just start behaving and or do you think this is going to cause more Crime just curious. I think it's common sense question. If someone's a career criminal, do you think it's easier or harder for them now under what you want to propose for the community? You really think that that's good for everyone. got to be kidding me. I'm so appalled by your thought processes and pretty much the rest of Atlanta. And yeah, it's it's very obvious who side everybody wants to take and it's really disgusting. I really hope you reconsider what you're doing because you'll be seeing a lot of people Max, Exodus, Atlanta, is that what you want? All the business gone? Because that's what's gonna happen. But please reconsider what you're doing and make the right to smart decision. Thank you.</v>
      </c>
    </row>
    <row r="138" customFormat="false" ht="15.75" hidden="false" customHeight="false" outlineLevel="0" collapsed="false">
      <c r="A138" s="34"/>
      <c r="C138" s="19" t="str">
        <f aca="false">IFERROR(__xludf.dummyfunction("""COMPUTED_VALUE"""),"2:06:58")</f>
        <v>2:06:58</v>
      </c>
      <c r="D138" s="19" t="str">
        <f aca="false">IFERROR(__xludf.dummyfunction("""COMPUTED_VALUE"""),"My name is little detail. The column to close the two do not cut the city budget for the police department. Thank you very much.")</f>
        <v>My name is little detail. The column to close the two do not cut the city budget for the police department. Thank you very much.</v>
      </c>
    </row>
    <row r="139" customFormat="false" ht="15.75" hidden="false" customHeight="false" outlineLevel="0" collapsed="false">
      <c r="A139" s="33" t="s">
        <v>1134</v>
      </c>
      <c r="C139" s="19" t="str">
        <f aca="false">IFERROR(__xludf.dummyfunction("""COMPUTED_VALUE"""),"2:07:12")</f>
        <v>2:07:12</v>
      </c>
      <c r="D139" s="19" t="str">
        <f aca="false">IFERROR(__xludf.dummyfunction("""COMPUTED_VALUE"""),"This is Jennifer Beatty. I'm calling you not to be part of the insanity of defunding the police. I was born and raised in Georgia, on his own considered it My beloved Bahar of saying armed men and violent men who can only be considered terrorists roaming "&amp;"our streets threatening individuals, attacking elderly women destroying monuments and desecrated memorials to the men including my father and my husband, who fought and died to preserve the rights of Americans to peacefully protest. defunding The police i"&amp;"s a dangerous and irrational move. Drug Use property crimes personal assault will become an everyday occurrence. Without police any other first responders the majority of students will be unprotected from the danger and destruction of people Crace with a "&amp;"knowledge that they are no longer answerable to any crime. They commit from robbery, rape or motive. You have to know that Georgians will defend our homes and families by any means necessary. And without law enforcement officers to stop the resulting bloo"&amp;"dbath. This country will erupt in a true Civil War. Is that really what you want? Thank you.")</f>
        <v>This is Jennifer Beatty. I'm calling you not to be part of the insanity of defunding the police. I was born and raised in Georgia, on his own considered it My beloved Bahar of saying armed men and violent men who can only be considered terrorists roaming our streets threatening individuals, attacking elderly women destroying monuments and desecrated memorials to the men including my father and my husband, who fought and died to preserve the rights of Americans to peacefully protest. defunding The police is a dangerous and irrational move. Drug Use property crimes personal assault will become an everyday occurrence. Without police any other first responders the majority of students will be unprotected from the danger and destruction of people Crace with a knowledge that they are no longer answerable to any crime. They commit from robbery, rape or motive. You have to know that Georgians will defend our homes and families by any means necessary. And without law enforcement officers to stop the resulting bloodbath. This country will erupt in a true Civil War. Is that really what you want? Thank you.</v>
      </c>
    </row>
    <row r="140" customFormat="false" ht="15.75" hidden="false" customHeight="false" outlineLevel="0" collapsed="false">
      <c r="A140" s="33" t="s">
        <v>682</v>
      </c>
      <c r="C140" s="19" t="str">
        <f aca="false">IFERROR(__xludf.dummyfunction("""COMPUTED_VALUE"""),"2:08:41")</f>
        <v>2:08:41</v>
      </c>
      <c r="D140" s="19" t="str">
        <f aca="false">IFERROR(__xludf.dummyfunction("""COMPUTED_VALUE"""),"Yes, my name is john j. o h en Rosario se I'm calling regarding the proposal to cut police funding. I think that would be a terrible idea here would definitely result in more people Having complications of crime, including death, dismemberment, violence, "&amp;"personal property damage, it would be just spectacularly bad idea. The police if anything need more funding so that they can get the proper training and the training process can screen out inappropriate officers or individuals that are inappropriate for t"&amp;"hat capacity. Again, do not be some of them. Thank you back.")</f>
        <v>Yes, my name is john j. o h en Rosario se I'm calling regarding the proposal to cut police funding. I think that would be a terrible idea here would definitely result in more people Having complications of crime, including death, dismemberment, violence, personal property damage, it would be just spectacularly bad idea. The police if anything need more funding so that they can get the proper training and the training process can screen out inappropriate officers or individuals that are inappropriate for that capacity. Again, do not be some of them. Thank you back.</v>
      </c>
    </row>
    <row r="141" customFormat="false" ht="15.75" hidden="false" customHeight="false" outlineLevel="0" collapsed="false">
      <c r="A141" s="34"/>
      <c r="C141" s="19" t="str">
        <f aca="false">IFERROR(__xludf.dummyfunction("""COMPUTED_VALUE"""),"2:09:36")</f>
        <v>2:09:36</v>
      </c>
      <c r="D141" s="19" t="str">
        <f aca="false">IFERROR(__xludf.dummyfunction("""COMPUTED_VALUE"""),"My name is Drew. I'm a resident of Atlanta. I stand with law enforcement and the eight council members who are fighting the battle to keep our city safe.")</f>
        <v>My name is Drew. I'm a resident of Atlanta. I stand with law enforcement and the eight council members who are fighting the battle to keep our city safe.</v>
      </c>
    </row>
    <row r="142" customFormat="false" ht="15.75" hidden="false" customHeight="false" outlineLevel="0" collapsed="false">
      <c r="A142" s="33" t="s">
        <v>1135</v>
      </c>
      <c r="C142" s="19" t="str">
        <f aca="false">IFERROR(__xludf.dummyfunction("""COMPUTED_VALUE"""),"2:09:45")</f>
        <v>2:09:45</v>
      </c>
      <c r="D142" s="19" t="str">
        <f aca="false">IFERROR(__xludf.dummyfunction("""COMPUTED_VALUE"""),"This is Harold Morton. I am for or against. I am against the defunding of the public safety. We like the funding to be redistributed within the Public Safety Department. Until further research is done on how to distribute the funds. Thank you.")</f>
        <v>This is Harold Morton. I am for or against. I am against the defunding of the public safety. We like the funding to be redistributed within the Public Safety Department. Until further research is done on how to distribute the funds. Thank you.</v>
      </c>
    </row>
    <row r="143" customFormat="false" ht="15.75" hidden="false" customHeight="false" outlineLevel="0" collapsed="false">
      <c r="A143" s="33" t="s">
        <v>684</v>
      </c>
      <c r="C143" s="19" t="str">
        <f aca="false">IFERROR(__xludf.dummyfunction("""COMPUTED_VALUE"""),"2:10:20")</f>
        <v>2:10:20</v>
      </c>
      <c r="D143" s="19" t="str">
        <f aca="false">IFERROR(__xludf.dummyfunction("""COMPUTED_VALUE"""),"Lisa Lovejoy calling about your defund the police movement. If you defund the police, then I will not visit your city and tour your Alliance Theater, your Botanical Garden, your Centennial Olympic Park, your Chattahoochee River, your Georgia Aquarium, the"&amp;" National History in Fernbank, Legoland, and the MLK historic site, or Six Flags in Atlanta, or the World of Coca-Cola. I will not feel safe at visiting your city. I will not feel safe driving on your street, and I will not feel safe as a tourist. Please "&amp;"do not defund the police. Your entire community will suffer. The murder rate is already going up and climbing. You cannot defund. Please do not defund the police. Do not defund the police. Think about your industries. Think about your citizens. Think abou"&amp;"t your business owners. Do not fund the police. Do not defund the police. Do not defund the police. You cannot do this to your citizens. You cannot do this to us. We will never come to visit Atlanta. I already don't feel safe driving through your town. Ju"&amp;"st in passing. Do not defund the police. Do not defund the police. This is anarchy. This isn't Marxist. This is terrible. You cannot defund the police. You cannot defund the police. Your city councilman, Mr. Rayshard Brooks bill, he is out of order. He is"&amp;" out of line. It is the city's responsability to provide the for the safety and the welfare. And when you defund the police, you're taking away their civil liberties. This cannot happen.")</f>
        <v>Lisa Lovejoy calling about your defund the police movement. If you defund the police, then I will not visit your city and tour your Alliance Theater, your Botanical Garden, your Centennial Olympic Park, your Chattahoochee River, your Georgia Aquarium, the National History in Fernbank, Legoland, and the MLK historic site, or Six Flags in Atlanta, or the World of Coca-Cola. I will not feel safe at visiting your city. I will not feel safe driving on your street, and I will not feel safe as a tourist. Please do not defund the police. Your entire community will suffer. The murder rate is already going up and climbing. You cannot defund. Please do not defund the police. Do not defund the police. Think about your industries. Think about your citizens. Think about your business owners. Do not fund the police. Do not defund the police. Do not defund the police. You cannot do this to your citizens. You cannot do this to us. We will never come to visit Atlanta. I already don't feel safe driving through your town. Just in passing. Do not defund the police. Do not defund the police. This is anarchy. This isn't Marxist. This is terrible. You cannot defund the police. You cannot defund the police. Your city councilman, Mr. Rayshard Brooks bill, he is out of order. He is out of line. It is the city's responsability to provide the for the safety and the welfare. And when you defund the police, you're taking away their civil liberties. This cannot happen.</v>
      </c>
    </row>
    <row r="144" customFormat="false" ht="15.75" hidden="false" customHeight="false" outlineLevel="0" collapsed="false">
      <c r="A144" s="34"/>
      <c r="C144" s="19" t="str">
        <f aca="false">IFERROR(__xludf.dummyfunction("""COMPUTED_VALUE"""),"2:12:13")</f>
        <v>2:12:13</v>
      </c>
      <c r="D144" s="19" t="str">
        <f aca="false">IFERROR(__xludf.dummyfunction("""COMPUTED_VALUE"""),"Hi, my name is Katherine Kiley. I've lived inside the city of Atlanta for 15 years. And I'm living right across really where I grew up from and Brookwood hills when I was a kid. And I want to thank those of you who have been standing up to not voting to d"&amp;"efund the APD. I really do. I know it takes bravery to do it and I'm hearing you're getting threats, which blows my mind. And to those of you that aren't standing up to it, I would ask you very respectfully to reconsider that. Because we are watching you "&amp;"very, very closely now. I've lived here for so long and always felt like Wow, really, I don't have too much of a state stay in the city and I've just tended to trust whoever is governing no more. And now that I've On Peachtree Street and I see things diff"&amp;"erently. The mayor keeps talking about we and she is not speaking to law abiding, taxpaying citizens of Atlanta. And there are a heck of a lot of us. Lots and lots of us. Last night I witnessed a crazy show on Peachtree Street at 130 in the morning. The s"&amp;"treet was blocked off in both directions at that crazy noodle bridge over i 85 on Peachtree, just south of Deering fireworks, major fireworks for an hour, cars spinning out of control, loud noises smoke everywhere. I just witnessed it from my window. I ca"&amp;"ll that 911 after 15 minutes of it waited five minutes. Talk to someone who was so gracious to me and said they're so busy. Where are you and we'll try to send somebody out and it took the police almost an hour to get there to police car showed up and I'l"&amp;"l bet you there. It took Typically 50 minutes to get there. Sorry, I'm being warned that at times about running out, I just want you to know, we don't have enough police as it is or they're calling in sick to defund them would be a trap.")</f>
        <v>Hi, my name is Katherine Kiley. I've lived inside the city of Atlanta for 15 years. And I'm living right across really where I grew up from and Brookwood hills when I was a kid. And I want to thank those of you who have been standing up to not voting to defund the APD. I really do. I know it takes bravery to do it and I'm hearing you're getting threats, which blows my mind. And to those of you that aren't standing up to it, I would ask you very respectfully to reconsider that. Because we are watching you very, very closely now. I've lived here for so long and always felt like Wow, really, I don't have too much of a state stay in the city and I've just tended to trust whoever is governing no more. And now that I've On Peachtree Street and I see things differently. The mayor keeps talking about we and she is not speaking to law abiding, taxpaying citizens of Atlanta. And there are a heck of a lot of us. Lots and lots of us. Last night I witnessed a crazy show on Peachtree Street at 130 in the morning. The street was blocked off in both directions at that crazy noodle bridge over i 85 on Peachtree, just south of Deering fireworks, major fireworks for an hour, cars spinning out of control, loud noises smoke everywhere. I just witnessed it from my window. I call that 911 after 15 minutes of it waited five minutes. Talk to someone who was so gracious to me and said they're so busy. Where are you and we'll try to send somebody out and it took the police almost an hour to get there to police car showed up and I'll bet you there. It took Typically 50 minutes to get there. Sorry, I'm being warned that at times about running out, I just want you to know, we don't have enough police as it is or they're calling in sick to defund them would be a trap.</v>
      </c>
    </row>
    <row r="145" customFormat="false" ht="15.75" hidden="false" customHeight="false" outlineLevel="0" collapsed="false">
      <c r="A145" s="33" t="s">
        <v>1136</v>
      </c>
      <c r="C145" s="19" t="str">
        <f aca="false">IFERROR(__xludf.dummyfunction("""COMPUTED_VALUE"""),"2:14:12")</f>
        <v>2:14:12</v>
      </c>
      <c r="D145" s="19" t="str">
        <f aca="false">IFERROR(__xludf.dummyfunction("""COMPUTED_VALUE"""),"This is just lebeau resident of District seven. I'm calling about the defunding of the police discussion that's going on. I support the council numbers that wisely chose yes to defeat that measure. Something like defunding the police needs extensive study"&amp;" before making any kind of changes, doing things in a major haphazard way, is bad policy and bad government. I'm quite concerned and we've already seen this effects of decreased public safety. property values are going down. We're going to drive businesse"&amp;"s away and ruin the great city that we have. We absolutely need the police. And we need the City Council and the mayor to actually support them and back them and need to find a way to have the police work better with the community. Thank you. And please k"&amp;"eep the funding intact.")</f>
        <v>This is just lebeau resident of District seven. I'm calling about the defunding of the police discussion that's going on. I support the council numbers that wisely chose yes to defeat that measure. Something like defunding the police needs extensive study before making any kind of changes, doing things in a major haphazard way, is bad policy and bad government. I'm quite concerned and we've already seen this effects of decreased public safety. property values are going down. We're going to drive businesses away and ruin the great city that we have. We absolutely need the police. And we need the City Council and the mayor to actually support them and back them and need to find a way to have the police work better with the community. Thank you. And please keep the funding intact.</v>
      </c>
    </row>
    <row r="146" customFormat="false" ht="15.75" hidden="false" customHeight="false" outlineLevel="0" collapsed="false">
      <c r="A146" s="33" t="s">
        <v>686</v>
      </c>
      <c r="C146" s="19" t="str">
        <f aca="false">IFERROR(__xludf.dummyfunction("""COMPUTED_VALUE"""),"2:15:22")</f>
        <v>2:15:22</v>
      </c>
      <c r="D146" s="19" t="str">
        <f aca="false">IFERROR(__xludf.dummyfunction("""COMPUTED_VALUE"""),"Laney Siname. Secoriea Turner was only eight years old and she was playing in her backyard as your thugs that you are trying to say don't need the police murdered her. They murdered her. Her dash should be proof that defunding The police is not the answer"&amp;". She deserves to live. Doesn't her life matter? All lives matter. Yes, Black lives matter. White lives matter. Asian life matters. Mexican lives matter. Her life mattered. say her name again to court aterna as you try to defund the police, the Armageddon"&amp;" might be upon you but it is not upon us. Her name matters to court Turner, eight years old, died July 4. because there weren't enough police because your police were busy dealing with your riots that you are allowing to happen to Secoriea Turner say her "&amp;"name. Don't defund. The police say her name Secoriea Turner, saying her name. Again. It's your fault her blood is on your hands and more blood will be on your hands if you continue to defund the police. This is the most ridiculous thing. Who's going to be"&amp;" there to protect me? Who's going to be there to protect all the other children playing in their backyard. While you defund the police. Do not defund the police.")</f>
        <v>Laney Siname. Secoriea Turner was only eight years old and she was playing in her backyard as your thugs that you are trying to say don't need the police murdered her. They murdered her. Her dash should be proof that defunding The police is not the answer. She deserves to live. Doesn't her life matter? All lives matter. Yes, Black lives matter. White lives matter. Asian life matters. Mexican lives matter. Her life mattered. say her name again to court aterna as you try to defund the police, the Armageddon might be upon you but it is not upon us. Her name matters to court Turner, eight years old, died July 4. because there weren't enough police because your police were busy dealing with your riots that you are allowing to happen to Secoriea Turner say her name. Don't defund. The police say her name Secoriea Turner, saying her name. Again. It's your fault her blood is on your hands and more blood will be on your hands if you continue to defund the police. This is the most ridiculous thing. Who's going to be there to protect me? Who's going to be there to protect all the other children playing in their backyard. While you defund the police. Do not defund the police.</v>
      </c>
    </row>
    <row r="147" customFormat="false" ht="15.75" hidden="false" customHeight="false" outlineLevel="0" collapsed="false">
      <c r="A147" s="34"/>
      <c r="C147" s="19" t="str">
        <f aca="false">IFERROR(__xludf.dummyfunction("""COMPUTED_VALUE"""),"2:17:06")</f>
        <v>2:17:06</v>
      </c>
      <c r="D147" s="19" t="str">
        <f aca="false">IFERROR(__xludf.dummyfunction("""COMPUTED_VALUE"""),"Hi, this is Deborah center bassy. And I live. I live in District 7. I'm calling because I'm concerned that you guys are still revoting on defunding the police, when the murders in Atlanta are on the rise when the ATVs are still doing really down the road "&amp;"at 3am running red light, even after they ran over that officer, nothing has been done about it. We've been complaining about those ATVs for over two months. We added people in the community. I find it very disturbing. There's been so many murders. I'm in"&amp;" the film industry, and a colleague in film was murdered off of that line last week. So when we are down town, prepping location we are by ourselves if there were less police, I don't know how we could see They fully take we do that, especially since ther"&amp;"e's an atomic zone where the eight year old was, was murdered. God rest her soul. You know, it just doesn't seem like the solution is to defund the police. We have a community that is hurting a lot of people right now. And a lot of children, a lot of wome"&amp;"n, a lot of men, and I don't think defunding the police would be the answer if anything that was that would make things much worse. Already, there's a rising crime and people just with lawlessness, doing donuts in the street all hours of the night and sho"&amp;"oting guns and killing people and carjackings in Buckhead is wild. I've known so many people who said their car cars. I just see a lot of businesses leaving Atlanta if the crime is not addressed. defunding The police is not answer.")</f>
        <v>Hi, this is Deborah center bassy. And I live. I live in District 7. I'm calling because I'm concerned that you guys are still revoting on defunding the police, when the murders in Atlanta are on the rise when the ATVs are still doing really down the road at 3am running red light, even after they ran over that officer, nothing has been done about it. We've been complaining about those ATVs for over two months. We added people in the community. I find it very disturbing. There's been so many murders. I'm in the film industry, and a colleague in film was murdered off of that line last week. So when we are down town, prepping location we are by ourselves if there were less police, I don't know how we could see They fully take we do that, especially since there's an atomic zone where the eight year old was, was murdered. God rest her soul. You know, it just doesn't seem like the solution is to defund the police. We have a community that is hurting a lot of people right now. And a lot of children, a lot of women, a lot of men, and I don't think defunding the police would be the answer if anything that was that would make things much worse. Already, there's a rising crime and people just with lawlessness, doing donuts in the street all hours of the night and shooting guns and killing people and carjackings in Buckhead is wild. I've known so many people who said their car cars. I just see a lot of businesses leaving Atlanta if the crime is not addressed. defunding The police is not answer.</v>
      </c>
    </row>
    <row r="148" customFormat="false" ht="15.75" hidden="false" customHeight="false" outlineLevel="0" collapsed="false">
      <c r="A148" s="33" t="s">
        <v>1137</v>
      </c>
      <c r="C148" s="19" t="str">
        <f aca="false">IFERROR(__xludf.dummyfunction("""COMPUTED_VALUE"""),"2:18:57")</f>
        <v>2:18:57</v>
      </c>
      <c r="D148" s="19" t="str">
        <f aca="false">IFERROR(__xludf.dummyfunction("""COMPUTED_VALUE"""),"Good evening, Atlanta city council members I am calling as a concerned citizen to voice my extreme opposition to the razor sharp Brooks bill that Councilmember Brown has put for defunding The police is the poorest and weakest argument to enact change in o"&amp;"ur city. The absolute chaos and lack of regard for human life is hugely evident. This July 4 weekend had something like 29 people shot and two people killed, including a beautiful, innocent eight year old girl. I am heartbroken at the thought of the pain "&amp;"and anguish this sweet girl was subjected to in the last minutes of her life. I have a son who will be eight this fall in this thought of him in this position. literally take my breath away. Councilmember Brown, I want you to know that I have seen your so"&amp;"cial media accounts on Twitter and Instagram. I've received the encouragement and unrest that you have encouraged and you can to you to encourage of the people of Atlanta, I want you to know that I hold you personally accountable for the loss of that swee"&amp;"t little girl. You are fueling division, unrest and anarchy. And then you quote the Bible like it has something to do with the lawlessness and division that you preach. I promise you this. I will do everything in my capacity to see that you never hold the"&amp;" city council seat again. If I have to run myself, I will you and your divisionary tactics disgusts me and they have no place in Atlanta. council members, I urge you to put council vote no to defunding the police and vote no to the ridiculous Rashard Broo"&amp;"ks bills. Thank you.")</f>
        <v>Good evening, Atlanta city council members I am calling as a concerned citizen to voice my extreme opposition to the razor sharp Brooks bill that Councilmember Brown has put for defunding The police is the poorest and weakest argument to enact change in our city. The absolute chaos and lack of regard for human life is hugely evident. This July 4 weekend had something like 29 people shot and two people killed, including a beautiful, innocent eight year old girl. I am heartbroken at the thought of the pain and anguish this sweet girl was subjected to in the last minutes of her life. I have a son who will be eight this fall in this thought of him in this position. literally take my breath away. Councilmember Brown, I want you to know that I have seen your social media accounts on Twitter and Instagram. I've received the encouragement and unrest that you have encouraged and you can to you to encourage of the people of Atlanta, I want you to know that I hold you personally accountable for the loss of that sweet little girl. You are fueling division, unrest and anarchy. And then you quote the Bible like it has something to do with the lawlessness and division that you preach. I promise you this. I will do everything in my capacity to see that you never hold the city council seat again. If I have to run myself, I will you and your divisionary tactics disgusts me and they have no place in Atlanta. council members, I urge you to put council vote no to defunding the police and vote no to the ridiculous Rashard Brooks bills. Thank you.</v>
      </c>
    </row>
    <row r="149" customFormat="false" ht="15.75" hidden="false" customHeight="false" outlineLevel="0" collapsed="false">
      <c r="A149" s="33" t="s">
        <v>687</v>
      </c>
      <c r="C149" s="19" t="str">
        <f aca="false">IFERROR(__xludf.dummyfunction("""COMPUTED_VALUE"""),"2:20:50")</f>
        <v>2:20:50</v>
      </c>
      <c r="D149" s="19" t="str">
        <f aca="false">IFERROR(__xludf.dummyfunction("""COMPUTED_VALUE"""),"My name is Alex Cruz. I live in Peachtree hills, Buckhead. I'm calling to ask Not to amend or change or take away any funding from the APD. Right now we are seeing games taking over neighborhoods, innocent kids are dying because there's lawlessness. Think"&amp;" about this, please, that if this happens, the APD nobody wants to work with the APD. There will be somebody that tries to take control. And these people are most likely going to be gangs. And they only run by one set of rules. And it's not the rules that"&amp;" are fair for everybody living in this city, especially the taxpayers. So I ask you, please to think twice about doing anything or cutting any funding to the APD. Our lives are in balance here. Or we will leave people will leave this city. Thank you.")</f>
        <v>My name is Alex Cruz. I live in Peachtree hills, Buckhead. I'm calling to ask Not to amend or change or take away any funding from the APD. Right now we are seeing games taking over neighborhoods, innocent kids are dying because there's lawlessness. Think about this, please, that if this happens, the APD nobody wants to work with the APD. There will be somebody that tries to take control. And these people are most likely going to be gangs. And they only run by one set of rules. And it's not the rules that are fair for everybody living in this city, especially the taxpayers. So I ask you, please to think twice about doing anything or cutting any funding to the APD. Our lives are in balance here. Or we will leave people will leave this city. Thank you.</v>
      </c>
    </row>
    <row r="150" customFormat="false" ht="15.75" hidden="false" customHeight="false" outlineLevel="0" collapsed="false">
      <c r="A150" s="34"/>
      <c r="C150" s="19" t="str">
        <f aca="false">IFERROR(__xludf.dummyfunction("""COMPUTED_VALUE"""),"2:21:59")</f>
        <v>2:21:59</v>
      </c>
      <c r="D150" s="19" t="str">
        <f aca="false">IFERROR(__xludf.dummyfunction("""COMPUTED_VALUE"""),"My name is Maura. slash men don't do happily that you can or should defund the police. Everything will go crazy. And I think that there needs to be changes made and more trained different areas and there are different ways to approach things but not just "&amp;"an outright decent place. I think that's just crazy. That's my opinion. I really hope you do not defund the police. Thank you.")</f>
        <v>My name is Maura. slash men don't do happily that you can or should defund the police. Everything will go crazy. And I think that there needs to be changes made and more trained different areas and there are different ways to approach things but not just an outright decent place. I think that's just crazy. That's my opinion. I really hope you do not defund the police. Thank you.</v>
      </c>
    </row>
    <row r="151" customFormat="false" ht="15.75" hidden="false" customHeight="false" outlineLevel="0" collapsed="false">
      <c r="A151" s="33" t="s">
        <v>1138</v>
      </c>
      <c r="C151" s="19" t="str">
        <f aca="false">IFERROR(__xludf.dummyfunction("""COMPUTED_VALUE"""),"2:22:29")</f>
        <v>2:22:29</v>
      </c>
      <c r="D151" s="19" t="str">
        <f aca="false">IFERROR(__xludf.dummyfunction("""COMPUTED_VALUE"""),"My name is Linda glass. And I'm calling to ask you to beg you to please please please do not defund the Atlanta police. Please do not vote for Bill 4068 they Rayshard Brooks bill. I'm begging you save Atlanta this craziness has to stop and D funding the A"&amp;"tlanta police is not the answer. To the problems. Please, please consider not passing this bill. Thank you.")</f>
        <v>My name is Linda glass. And I'm calling to ask you to beg you to please please please do not defund the Atlanta police. Please do not vote for Bill 4068 they Rayshard Brooks bill. I'm begging you save Atlanta this craziness has to stop and D funding the Atlanta police is not the answer. To the problems. Please, please consider not passing this bill. Thank you.</v>
      </c>
    </row>
    <row r="152" customFormat="false" ht="15.75" hidden="false" customHeight="false" outlineLevel="0" collapsed="false">
      <c r="A152" s="33" t="s">
        <v>689</v>
      </c>
      <c r="C152" s="19" t="str">
        <f aca="false">IFERROR(__xludf.dummyfunction("""COMPUTED_VALUE"""),"2:23:09")</f>
        <v>2:23:09</v>
      </c>
      <c r="D152" s="19" t="str">
        <f aca="false">IFERROR(__xludf.dummyfunction("""COMPUTED_VALUE"""),"This is Karen Kirby Chase. With all due respect, even considering the family, the pre support is a wrong and foolish and totally unprofessional idea. Don't give in to racist terrorists that only shows weakness. Think of your fellow Americans. Thank you.")</f>
        <v>This is Karen Kirby Chase. With all due respect, even considering the family, the pre support is a wrong and foolish and totally unprofessional idea. Don't give in to racist terrorists that only shows weakness. Think of your fellow Americans. Thank you.</v>
      </c>
    </row>
    <row r="153" customFormat="false" ht="15.75" hidden="false" customHeight="false" outlineLevel="0" collapsed="false">
      <c r="A153" s="34"/>
      <c r="C153" s="19" t="str">
        <f aca="false">IFERROR(__xludf.dummyfunction("""COMPUTED_VALUE"""),"2:23:47")</f>
        <v>2:23:47</v>
      </c>
      <c r="D153" s="19" t="str">
        <f aca="false">IFERROR(__xludf.dummyfunction("""COMPUTED_VALUE"""),"My name is Jeanie editor. And I would like to say I suppose, support the men and women go out there every day and risk their lives. This is crazy. Why Would you even consider gift? Why don't we just defund your job. God bless you all and God Bless America"&amp;". Thank you.")</f>
        <v>My name is Jeanie editor. And I would like to say I suppose, support the men and women go out there every day and risk their lives. This is crazy. Why Would you even consider gift? Why don't we just defund your job. God bless you all and God Bless America. Thank you.</v>
      </c>
    </row>
    <row r="154" customFormat="false" ht="15.75" hidden="false" customHeight="false" outlineLevel="0" collapsed="false">
      <c r="A154" s="33" t="s">
        <v>1139</v>
      </c>
      <c r="C154" s="19" t="str">
        <f aca="false">IFERROR(__xludf.dummyfunction("""COMPUTED_VALUE"""),"2:24:11")</f>
        <v>2:24:11</v>
      </c>
      <c r="D154" s="19" t="str">
        <f aca="false">IFERROR(__xludf.dummyfunction("""COMPUTED_VALUE"""),"Yes, this is Brian Ledbetter and I was a longtime resident of Atlanta around Atlanta eSports have always had good relations with the Atlanta police department. I grew up with the Atlanta Police Department watching over Atlanta and taking care of business."&amp;" It's data they're big funded, and you're gonna put a lot of people at risk including yourself or anybody else. If you take any number of police officer streets now. It's all in do the do their job now and you want to defund them now you're really putting"&amp;" Atlanta at a risk for for the residents and the people that come from out of town visiting that they belong when they got here for that. So that's my opinion. I'm sticking to it. Please don't defund the police. Thank you.")</f>
        <v>Yes, this is Brian Ledbetter and I was a longtime resident of Atlanta around Atlanta eSports have always had good relations with the Atlanta police department. I grew up with the Atlanta Police Department watching over Atlanta and taking care of business. It's data they're big funded, and you're gonna put a lot of people at risk including yourself or anybody else. If you take any number of police officer streets now. It's all in do the do their job now and you want to defund them now you're really putting Atlanta at a risk for for the residents and the people that come from out of town visiting that they belong when they got here for that. So that's my opinion. I'm sticking to it. Please don't defund the police. Thank you.</v>
      </c>
    </row>
    <row r="155" customFormat="false" ht="15.75" hidden="false" customHeight="false" outlineLevel="0" collapsed="false">
      <c r="A155" s="33" t="s">
        <v>691</v>
      </c>
      <c r="C155" s="19" t="str">
        <f aca="false">IFERROR(__xludf.dummyfunction("""COMPUTED_VALUE"""),"2:25:19")</f>
        <v>2:25:19</v>
      </c>
      <c r="D155" s="19" t="str">
        <f aca="false">IFERROR(__xludf.dummyfunction("""COMPUTED_VALUE"""),"I'm concerned about the mayor's proposal to fund the police. When right now the streets of Atlanta going crazy in a lot is protecting them in general just die. Yes, she hasn't come out and say anything about it. The residents of the area chemical because "&amp;"of the violence that is going around the area and yet she hasn't come out and say anything. And she's still pretending that this is peaceful protesters. Please do something about it major. She's not for the people to chose Voting has political agenda. Tha"&amp;"nk you.")</f>
        <v>I'm concerned about the mayor's proposal to fund the police. When right now the streets of Atlanta going crazy in a lot is protecting them in general just die. Yes, she hasn't come out and say anything about it. The residents of the area chemical because of the violence that is going around the area and yet she hasn't come out and say anything. And she's still pretending that this is peaceful protesters. Please do something about it major. She's not for the people to chose Voting has political agenda. Thank you.</v>
      </c>
    </row>
    <row r="156" customFormat="false" ht="15.75" hidden="false" customHeight="false" outlineLevel="0" collapsed="false">
      <c r="A156" s="34"/>
      <c r="C156" s="19" t="str">
        <f aca="false">IFERROR(__xludf.dummyfunction("""COMPUTED_VALUE"""),"2:26:09")</f>
        <v>2:26:09</v>
      </c>
      <c r="D156" s="19" t="str">
        <f aca="false">IFERROR(__xludf.dummyfunction("""COMPUTED_VALUE"""),"Please stick with your original budget for the belief is obvious that things will go wrong. If you don't look at what's happening with the spike in crime has risen greatly. Again, do not change the police budget you'll have more police resign and continue"&amp;" to have an increase in crime and please have the mayor resign. Obviously she's not doing a good job.")</f>
        <v>Please stick with your original budget for the belief is obvious that things will go wrong. If you don't look at what's happening with the spike in crime has risen greatly. Again, do not change the police budget you'll have more police resign and continue to have an increase in crime and please have the mayor resign. Obviously she's not doing a good job.</v>
      </c>
    </row>
    <row r="157" customFormat="false" ht="15.75" hidden="false" customHeight="false" outlineLevel="0" collapsed="false">
      <c r="A157" s="33" t="s">
        <v>1140</v>
      </c>
      <c r="C157" s="19" t="str">
        <f aca="false">IFERROR(__xludf.dummyfunction("""COMPUTED_VALUE"""),"2:26:38")</f>
        <v>2:26:38</v>
      </c>
      <c r="D157" s="19" t="str">
        <f aca="false">IFERROR(__xludf.dummyfunction("""COMPUTED_VALUE"""),"My name is Brianne Browning, and I urge you council members do not defund Atlanta police. Please do not defund the police. We need them. We need the people to govern and keep us safe. If you defund the police. I will encourage all Georgia residents to bri"&amp;"ng their business to Atlanta, because it will not be safe there it is already not safe now. And it's just Fourth of July weekend. So I just urge you, council members with every fiber of my being please do not dis fund the police. It is not a good idea. It"&amp;" is not safe, and it will not bring the peace you're seeking. Thank you and have a blessed day.")</f>
        <v>My name is Brianne Browning, and I urge you council members do not defund Atlanta police. Please do not defund the police. We need them. We need the people to govern and keep us safe. If you defund the police. I will encourage all Georgia residents to bring their business to Atlanta, because it will not be safe there it is already not safe now. And it's just Fourth of July weekend. So I just urge you, council members with every fiber of my being please do not dis fund the police. It is not a good idea. It is not safe, and it will not bring the peace you're seeking. Thank you and have a blessed day.</v>
      </c>
    </row>
    <row r="158" customFormat="false" ht="15.75" hidden="false" customHeight="false" outlineLevel="0" collapsed="false">
      <c r="A158" s="33" t="s">
        <v>692</v>
      </c>
      <c r="C158" s="19" t="str">
        <f aca="false">IFERROR(__xludf.dummyfunction("""COMPUTED_VALUE"""),"2:27:30")</f>
        <v>2:27:30</v>
      </c>
      <c r="D158" s="19" t="str">
        <f aca="false">IFERROR(__xludf.dummyfunction("""COMPUTED_VALUE"""),"Hi there. My name is Brad. Adam. I'd like you to consider to vote against the bonding to police, please. I don't think that'd be a wise decision. I'll leave that anybody would but to shame we'd have to say something like that. But please do not defund the"&amp;" police. But appreciate it if you vote that way. Thank you")</f>
        <v>Hi there. My name is Brad. Adam. I'd like you to consider to vote against the bonding to police, please. I don't think that'd be a wise decision. I'll leave that anybody would but to shame we'd have to say something like that. But please do not defund the police. But appreciate it if you vote that way. Thank you</v>
      </c>
    </row>
    <row r="159" customFormat="false" ht="15.75" hidden="false" customHeight="false" outlineLevel="0" collapsed="false">
      <c r="A159" s="34"/>
      <c r="C159" s="19" t="str">
        <f aca="false">IFERROR(__xludf.dummyfunction("""COMPUTED_VALUE"""),"2:27:53")</f>
        <v>2:27:53</v>
      </c>
      <c r="D159" s="19" t="str">
        <f aca="false">IFERROR(__xludf.dummyfunction("""COMPUTED_VALUE"""),"David Wilson to not do The police department about retired business owner I got plenty of business and more commentary on this city is in disarray right now. And if you guys do there, it will be the final nail in the coffin of this one great city. So use "&amp;"your common sense the ones y'all do have some and other ones need to find another job because this is at a high end and ridiculous data rights saying Leo responsible adult for your children if anytime. Thank you.")</f>
        <v>David Wilson to not do The police department about retired business owner I got plenty of business and more commentary on this city is in disarray right now. And if you guys do there, it will be the final nail in the coffin of this one great city. So use your common sense the ones y'all do have some and other ones need to find another job because this is at a high end and ridiculous data rights saying Leo responsible adult for your children if anytime. Thank you.</v>
      </c>
    </row>
    <row r="160" customFormat="false" ht="15.75" hidden="false" customHeight="false" outlineLevel="0" collapsed="false">
      <c r="A160" s="33" t="s">
        <v>1141</v>
      </c>
      <c r="C160" s="19" t="str">
        <f aca="false">IFERROR(__xludf.dummyfunction("""COMPUTED_VALUE"""),"2:28:48")</f>
        <v>2:28:48</v>
      </c>
      <c r="D160" s="19" t="str">
        <f aca="false">IFERROR(__xludf.dummyfunction("""COMPUTED_VALUE"""),"Hello, my name is Amber Connor. I live on the west side. I wanted to bring attention to the council this July 5 That on the the evening of the Fourth of July throughout the night, we had 24 people shot there were a total of 14 shootings on Auburn avenue t"&amp;"o on edge what exam like was one shooting on Pryor street an eight year old little girl was shot in the head and died near the burnt down when two shootings on hardy street when shooting cars on Seventh Street and after its drive when stabbing on Trinity "&amp;"Abner and another shooting in zone three two people were killed in a vehicle crash not too much. Fireworks being shot off at police in zone three. And the trigger State Patrol headquarters had rocks and pricks thrown through it and the radio room caught o"&amp;"n fire. The reason I'm calling is to ask you not to pass the amendment that would hold $73 million as APD fund. Crime is not down. And at this time passing this amendment will cause more issues than it will solve problems. Thank you so much.")</f>
        <v>Hello, my name is Amber Connor. I live on the west side. I wanted to bring attention to the council this July 5 That on the the evening of the Fourth of July throughout the night, we had 24 people shot there were a total of 14 shootings on Auburn avenue to on edge what exam like was one shooting on Pryor street an eight year old little girl was shot in the head and died near the burnt down when two shootings on hardy street when shooting cars on Seventh Street and after its drive when stabbing on Trinity Abner and another shooting in zone three two people were killed in a vehicle crash not too much. Fireworks being shot off at police in zone three. And the trigger State Patrol headquarters had rocks and pricks thrown through it and the radio room caught on fire. The reason I'm calling is to ask you not to pass the amendment that would hold $73 million as APD fund. Crime is not down. And at this time passing this amendment will cause more issues than it will solve problems. Thank you so much.</v>
      </c>
    </row>
    <row r="161" customFormat="false" ht="15.75" hidden="false" customHeight="false" outlineLevel="0" collapsed="false">
      <c r="A161" s="33" t="s">
        <v>693</v>
      </c>
      <c r="C161" s="19" t="str">
        <f aca="false">IFERROR(__xludf.dummyfunction("""COMPUTED_VALUE"""),"2:30:43")</f>
        <v>2:30:43</v>
      </c>
      <c r="D161" s="19" t="str">
        <f aca="false">IFERROR(__xludf.dummyfunction("""COMPUTED_VALUE"""),"Hi, my name is Jamie Park. I live in South East Buckhead and I'm calling to request that the city council leave the police budget as a donation for her amendment or does not place to hold on funding. I'm very concerned because in You all know we have had "&amp;"a historic increase in crime and murders. And it means stop. If you go and turn around and vote to change the amendment to do something to it after this weekend that is insane. And this city will never be the same. I hope you realize that. There are peopl"&amp;"e on here who have freesheet job offers tunes to Atlanta within Atlanta, copper, and they're looking at houses that are no longer doing so because of the increases in crime. It's just out of control. And you know, we are also considering moving and we wil"&amp;"l move we have a baby Lisa, we can't live by Michelle. I mean, you've got to take a stand and be brave and do the right thing. And we don't want we love it. But, you know, we're not going to raise our child and avant neighborhood. We're not going to have "&amp;"to worry about getting run over by drag racers to leave our house or getting shot up or wrong and we're sick of it. And I just come in the ones that did originally not amend the budget or to defund the police in the budget. And I just implore you to pleas"&amp;"e not change your funding at all. Also, please pay attention to the innocent victims darling, it is so sick to see these children dying on the street. Some of these were in the church where people voted to leave on the please, please, please pay attention"&amp;" to this. Thank you and I should not have to thank that police protection that I paid for my taxes. But here I am doing so. So I asked me Please do not change the budget. We will wait. Thank you.")</f>
        <v>Hi, my name is Jamie Park. I live in South East Buckhead and I'm calling to request that the city council leave the police budget as a donation for her amendment or does not place to hold on funding. I'm very concerned because in You all know we have had a historic increase in crime and murders. And it means stop. If you go and turn around and vote to change the amendment to do something to it after this weekend that is insane. And this city will never be the same. I hope you realize that. There are people on here who have freesheet job offers tunes to Atlanta within Atlanta, copper, and they're looking at houses that are no longer doing so because of the increases in crime. It's just out of control. And you know, we are also considering moving and we will move we have a baby Lisa, we can't live by Michelle. I mean, you've got to take a stand and be brave and do the right thing. And we don't want we love it. But, you know, we're not going to raise our child and avant neighborhood. We're not going to have to worry about getting run over by drag racers to leave our house or getting shot up or wrong and we're sick of it. And I just come in the ones that did originally not amend the budget or to defund the police in the budget. And I just implore you to please not change your funding at all. Also, please pay attention to the innocent victims darling, it is so sick to see these children dying on the street. Some of these were in the church where people voted to leave on the please, please, please pay attention to this. Thank you and I should not have to thank that police protection that I paid for my taxes. But here I am doing so. So I asked me Please do not change the budget. We will wait. Thank you.</v>
      </c>
    </row>
    <row r="162" customFormat="false" ht="15.75" hidden="false" customHeight="false" outlineLevel="0" collapsed="false">
      <c r="A162" s="34"/>
      <c r="C162" s="19" t="str">
        <f aca="false">IFERROR(__xludf.dummyfunction("""COMPUTED_VALUE"""),"2:32:41")</f>
        <v>2:32:41</v>
      </c>
      <c r="D162" s="19" t="str">
        <f aca="false">IFERROR(__xludf.dummyfunction("""COMPUTED_VALUE"""),"Yes, my name is carlina Marie Mitchell. And I'm telling you please do not be fund the police department in any way shape or form. Please increase funding increase officers. So they're not overworked and stressed and please don't even think about defunding"&amp;" them. We need them. We need more of them. Atlanta is not safe anymore. It's not my home any more than it feels like to not do this to officers do not do this to the public. Do not defund the police department, you're given too far left radicals and these"&amp;" thugs on the streets and these neo nazis that are involved in black lives matter which were up terrorist groups. Please do not be a part of this. They are no good. Please support our police department. I do. Everybody does but these radicals you will los"&amp;"e your job that you do this. And please don't be fund the police department. We respect every work they do. Just because of Warrant Officer in Minnesota, no, all officers are not like that. And you guys all know it and you ladies know to, to please stop t"&amp;"his terrible thinking. God bless you have a great day and vote correctly by")</f>
        <v>Yes, my name is carlina Marie Mitchell. And I'm telling you please do not be fund the police department in any way shape or form. Please increase funding increase officers. So they're not overworked and stressed and please don't even think about defunding them. We need them. We need more of them. Atlanta is not safe anymore. It's not my home any more than it feels like to not do this to officers do not do this to the public. Do not defund the police department, you're given too far left radicals and these thugs on the streets and these neo nazis that are involved in black lives matter which were up terrorist groups. Please do not be a part of this. They are no good. Please support our police department. I do. Everybody does but these radicals you will lose your job that you do this. And please don't be fund the police department. We respect every work they do. Just because of Warrant Officer in Minnesota, no, all officers are not like that. And you guys all know it and you ladies know to, to please stop this terrible thinking. God bless you have a great day and vote correctly by</v>
      </c>
    </row>
    <row r="163" customFormat="false" ht="15.75" hidden="false" customHeight="false" outlineLevel="0" collapsed="false">
      <c r="A163" s="33" t="s">
        <v>1142</v>
      </c>
      <c r="C163" s="19" t="str">
        <f aca="false">IFERROR(__xludf.dummyfunction("""COMPUTED_VALUE"""),"2:34:22")</f>
        <v>2:34:22</v>
      </c>
      <c r="D163" s="19" t="str">
        <f aca="false">IFERROR(__xludf.dummyfunction("""COMPUTED_VALUE"""),"my name is Clark and I am calling to talk about the council meeting today with these ridiculous amendments. Every single council member especially after the violent weekend and and Atlanta needs to step up and support the police in every single way possib"&amp;"le. Decent Atlantans are, cannot leave their home. Yeah, they're afraid to you can't do anything in this town anymore. At least start with the City Council. We can't do anything about the mayor and the governor except make our call But it's got to start w"&amp;"ith a council. You know, I am begging you protect the city and the way you can do that is to support the police.")</f>
        <v>my name is Clark and I am calling to talk about the council meeting today with these ridiculous amendments. Every single council member especially after the violent weekend and and Atlanta needs to step up and support the police in every single way possible. Decent Atlantans are, cannot leave their home. Yeah, they're afraid to you can't do anything in this town anymore. At least start with the City Council. We can't do anything about the mayor and the governor except make our call But it's got to start with a council. You know, I am begging you protect the city and the way you can do that is to support the police.</v>
      </c>
    </row>
    <row r="164" customFormat="false" ht="15.75" hidden="false" customHeight="false" outlineLevel="0" collapsed="false">
      <c r="A164" s="33" t="s">
        <v>696</v>
      </c>
      <c r="C164" s="19" t="str">
        <f aca="false">IFERROR(__xludf.dummyfunction("""COMPUTED_VALUE"""),"2:35:13")</f>
        <v>2:35:13</v>
      </c>
      <c r="D164" s="19" t="str">
        <f aca="false">IFERROR(__xludf.dummyfunction("""COMPUTED_VALUE"""),"Hi, my name is Lisa Burton. I'm a resident of Atlanta and Dustin Hillis his district. I'm calling today to support law enforcement. And to reiterate to the council to please continue to vote down to defund legislation that is being put up. Again, I stand "&amp;"with law enforcement and a council members who are fighting the battle to keep our city safe. The city is in disarray right now. With looking at the actions over the weekend. Its people are wanting to move out of the city is it's just not in a good state "&amp;"right now. Please, please continue to vote down the D fund of the police. Thank you.")</f>
        <v>Hi, my name is Lisa Burton. I'm a resident of Atlanta and Dustin Hillis his district. I'm calling today to support law enforcement. And to reiterate to the council to please continue to vote down to defund legislation that is being put up. Again, I stand with law enforcement and a council members who are fighting the battle to keep our city safe. The city is in disarray right now. With looking at the actions over the weekend. Its people are wanting to move out of the city is it's just not in a good state right now. Please, please continue to vote down the D fund of the police. Thank you.</v>
      </c>
    </row>
    <row r="165" customFormat="false" ht="15.75" hidden="false" customHeight="false" outlineLevel="0" collapsed="false">
      <c r="A165" s="34"/>
      <c r="C165" s="19" t="str">
        <f aca="false">IFERROR(__xludf.dummyfunction("""COMPUTED_VALUE"""),"2:36:01")</f>
        <v>2:36:01</v>
      </c>
      <c r="D165" s="19" t="str">
        <f aca="false">IFERROR(__xludf.dummyfunction("""COMPUTED_VALUE"""),"When you're thinking about data and in the place you think about how many big hospitals you have better, how many patients are not going to go there because they don't want to get killed trying to get better. Also think about how many visitors that are go"&amp;"ing to come to downtown Atlanta or anywhere random Atlanta, because they don't want to get a shot while they're on vacation. And for the big win, you got people getting shot, think about the amateurs that are not going to respond without police. How many "&amp;"people are going to die? Because I promise you the aimless crews are not going to get shot. I've been doing this for 42 years, and I'm not going to run an amorous cow where I can get shot. Y'all have screwed up, man. If y'all keep on thinking about defund"&amp;"ing the police, you can think about Atlanta losing lots and lots of money. My suggestion is you get rid of the money. And bring somebody with some intelligence in my mouth.")</f>
        <v>When you're thinking about data and in the place you think about how many big hospitals you have better, how many patients are not going to go there because they don't want to get killed trying to get better. Also think about how many visitors that are going to come to downtown Atlanta or anywhere random Atlanta, because they don't want to get a shot while they're on vacation. And for the big win, you got people getting shot, think about the amateurs that are not going to respond without police. How many people are going to die? Because I promise you the aimless crews are not going to get shot. I've been doing this for 42 years, and I'm not going to run an amorous cow where I can get shot. Y'all have screwed up, man. If y'all keep on thinking about defunding the police, you can think about Atlanta losing lots and lots of money. My suggestion is you get rid of the money. And bring somebody with some intelligence in my mouth.</v>
      </c>
    </row>
    <row r="166" customFormat="false" ht="15.75" hidden="false" customHeight="false" outlineLevel="0" collapsed="false">
      <c r="A166" s="33" t="s">
        <v>1143</v>
      </c>
      <c r="C166" s="19" t="str">
        <f aca="false">IFERROR(__xludf.dummyfunction("""COMPUTED_VALUE"""),"2:37:06")</f>
        <v>2:37:06</v>
      </c>
      <c r="D166" s="19" t="str">
        <f aca="false">IFERROR(__xludf.dummyfunction("""COMPUTED_VALUE"""),"Hi, my name is Andy Berg. I am a huge supporter of the Atlanta police department. I think they do great work. We need the police department more than ever. We should be thinking about potentially increasing their budget. Certainly not defunding them this "&amp;"weekend with 25 plus shootings and Saturday night as a prime example. And our police need to have our support and I fully hopes that the city council will vote to not defund to police. Thank you.")</f>
        <v>Hi, my name is Andy Berg. I am a huge supporter of the Atlanta police department. I think they do great work. We need the police department more than ever. We should be thinking about potentially increasing their budget. Certainly not defunding them this weekend with 25 plus shootings and Saturday night as a prime example. And our police need to have our support and I fully hopes that the city council will vote to not defund to police. Thank you.</v>
      </c>
    </row>
    <row r="167" customFormat="false" ht="15.75" hidden="false" customHeight="false" outlineLevel="0" collapsed="false">
      <c r="A167" s="33" t="s">
        <v>697</v>
      </c>
      <c r="C167" s="19" t="str">
        <f aca="false">IFERROR(__xludf.dummyfunction("""COMPUTED_VALUE"""),"2:37:49")</f>
        <v>2:37:49</v>
      </c>
      <c r="D167" s="19" t="str">
        <f aca="false">IFERROR(__xludf.dummyfunction("""COMPUTED_VALUE"""),"Camera Gaskin. I am just curious how anyone in their right mind would consider defunding the police as hard as the Police have to work on crime in cities. It is so disgusting to me as a US citizen that you would even consider this. Thank you Goodbye.")</f>
        <v>Camera Gaskin. I am just curious how anyone in their right mind would consider defunding the police as hard as the Police have to work on crime in cities. It is so disgusting to me as a US citizen that you would even consider this. Thank you Goodbye.</v>
      </c>
    </row>
    <row r="168" customFormat="false" ht="15.75" hidden="false" customHeight="false" outlineLevel="0" collapsed="false">
      <c r="A168" s="34"/>
      <c r="C168" s="19" t="str">
        <f aca="false">IFERROR(__xludf.dummyfunction("""COMPUTED_VALUE"""),"2:38:12")</f>
        <v>2:38:12</v>
      </c>
      <c r="D168" s="19" t="str">
        <f aca="false">IFERROR(__xludf.dummyfunction("""COMPUTED_VALUE"""),"My name is Nick and I'm a resident of District nine, and I work in district three and six. First, I would like to thank the council members who voted in support to not to fund the Atlanta police department. For the council members who voted to fund the de"&amp;"partment. I would urge you to speak with the citizens of your district. Councilman Brown, your words are especially discouraging and dangerous. You are tweeting that you want religion to end and Armageddon and Atlanta. This is unacceptable. I have persona"&amp;"lly spoken to several residents in district three and six while working and they are terrified of the crime that is occurring in their neighborhoods, and that the police department may be defunded. You all need to look at what is happening in Atlanta righ"&amp;"t now. for a little over three weeks now. The mayor and several council members have spoken out negatively and attacked the Atlanta police department. This in turn has not allowed the Atlanta police department to do their jobs properly. In just three shor"&amp;"t weeks with little police productivity enforcement, it has turned the city into violence and chaos. In the past 36 hours 33 people have been shot six fatally including an eight year old girl. If the police department is defunded, this is only the start o"&amp;"f the violence that will occur within the city. I highly recommend that all the council members trying to defund the police department do a ride along with the officers in your district. So you can see the work that they do and how tough the job is. You s"&amp;"hould also all attend the citizen police academy and go through the police academy live action simulators. And he said it's an or council member can do this free of charge. It is time to do the right thing. It's time for the mayor in the city council to s"&amp;"upport the police department in every way that they can and vote against the funding the police Thank you.")</f>
        <v>My name is Nick and I'm a resident of District nine, and I work in district three and six. First, I would like to thank the council members who voted in support to not to fund the Atlanta police department. For the council members who voted to fund the department. I would urge you to speak with the citizens of your district. Councilman Brown, your words are especially discouraging and dangerous. You are tweeting that you want religion to end and Armageddon and Atlanta. This is unacceptable. I have personally spoken to several residents in district three and six while working and they are terrified of the crime that is occurring in their neighborhoods, and that the police department may be defunded. You all need to look at what is happening in Atlanta right now. for a little over three weeks now. The mayor and several council members have spoken out negatively and attacked the Atlanta police department. This in turn has not allowed the Atlanta police department to do their jobs properly. In just three short weeks with little police productivity enforcement, it has turned the city into violence and chaos. In the past 36 hours 33 people have been shot six fatally including an eight year old girl. If the police department is defunded, this is only the start of the violence that will occur within the city. I highly recommend that all the council members trying to defund the police department do a ride along with the officers in your district. So you can see the work that they do and how tough the job is. You should also all attend the citizen police academy and go through the police academy live action simulators. And he said it's an or council member can do this free of charge. It is time to do the right thing. It's time for the mayor in the city council to support the police department in every way that they can and vote against the funding the police Thank you.</v>
      </c>
    </row>
    <row r="169" customFormat="false" ht="15.75" hidden="false" customHeight="false" outlineLevel="0" collapsed="false">
      <c r="A169" s="33" t="s">
        <v>1144</v>
      </c>
      <c r="C169" s="19" t="str">
        <f aca="false">IFERROR(__xludf.dummyfunction("""COMPUTED_VALUE"""),"2:39:55")</f>
        <v>2:39:55</v>
      </c>
      <c r="D169" s="19" t="str">
        <f aca="false">IFERROR(__xludf.dummyfunction("""COMPUTED_VALUE"""),"It me calling to In this week, it is absolutely absurd that this is being discussed right now. With all of the shootings that are going on in Atlanta, our mayor, our da is well, they have done nothing. And yet we are trying to put police officers out ther"&amp;"e and ask them to defend citizens and protect citizens. Among mass shooters, we're shooting every single night, no control, and they're unable to do anything. And yet we're discussing the funding week and routing money towards other programs. Give me a br"&amp;"eak. That's what the rhetoric from all of the elected officials have something must be done and actually do something that makes sense not be funding the police. Thank you.")</f>
        <v>It me calling to In this week, it is absolutely absurd that this is being discussed right now. With all of the shootings that are going on in Atlanta, our mayor, our da is well, they have done nothing. And yet we are trying to put police officers out there and ask them to defend citizens and protect citizens. Among mass shooters, we're shooting every single night, no control, and they're unable to do anything. And yet we're discussing the funding week and routing money towards other programs. Give me a break. That's what the rhetoric from all of the elected officials have something must be done and actually do something that makes sense not be funding the police. Thank you.</v>
      </c>
    </row>
    <row r="170" customFormat="false" ht="15.75" hidden="false" customHeight="false" outlineLevel="0" collapsed="false">
      <c r="A170" s="33" t="s">
        <v>699</v>
      </c>
      <c r="C170" s="19" t="str">
        <f aca="false">IFERROR(__xludf.dummyfunction("""COMPUTED_VALUE"""),"2:40:58")</f>
        <v>2:40:58</v>
      </c>
      <c r="D170" s="19" t="str">
        <f aca="false">IFERROR(__xludf.dummyfunction("""COMPUTED_VALUE"""),"Hello, this is Lee. The I'm a citizen of Atlanta, Georgia, and I'm calling to support my frustration over trying to defund the police and today's meeting. After all the events that happened this weekend, it's just it's just an indication of what's been go"&amp;"ing on the entire time that we cannot afford to lose our police funding. It's imperative that you step back. Take a look at this. I don't understand why this is coming up for a second vote. Please, for those of you who voted to keep the funding, please st"&amp;"ay strong. And we appreciate all of your efforts. For those of you who don't. Blood is on your hands.")</f>
        <v>Hello, this is Lee. The I'm a citizen of Atlanta, Georgia, and I'm calling to support my frustration over trying to defund the police and today's meeting. After all the events that happened this weekend, it's just it's just an indication of what's been going on the entire time that we cannot afford to lose our police funding. It's imperative that you step back. Take a look at this. I don't understand why this is coming up for a second vote. Please, for those of you who voted to keep the funding, please stay strong. And we appreciate all of your efforts. For those of you who don't. Blood is on your hands.</v>
      </c>
    </row>
    <row r="171" customFormat="false" ht="15.75" hidden="false" customHeight="false" outlineLevel="0" collapsed="false">
      <c r="A171" s="34"/>
      <c r="C171" s="19" t="str">
        <f aca="false">IFERROR(__xludf.dummyfunction("""COMPUTED_VALUE"""),"2:41:36")</f>
        <v>2:41:36</v>
      </c>
      <c r="D171" s="19" t="str">
        <f aca="false">IFERROR(__xludf.dummyfunction("""COMPUTED_VALUE"""),"Hi, my name is Brandy Houston. And I am calling with regard to the booth that's taking place today regarding the defund the police attempt, I can't believe that this is being voted on yet again. And if there was ever a reason or a more clear example of wh"&amp;"y the city council cannot vote in favor of this. It is because of what transpired this weekend. mer mer Lance bottoms at the whole city will look like what happened Saturday night. Under her leadership. If you vote to defund the police, there has never be"&amp;"en a more crystal clear example of why we need law enforcement and we need strong law enforcement. Then what happened I just I really I can't believe that this is even being discussed. But I don't want Atlanta to go the way of Seattle or Minneapolis or an"&amp;"y other place. The this has no place in Atlanta and I am very, very concerned that this is even being voted on again. But the police depart the police department these brave men and women, they need our help. They need our support. They do not need less f"&amp;"unding. They need our help and they need their they need our help to do their jobs. And if they were on site, allowed to enter that area Saturday night, an eight year old child would be alive today. This is on Mayor bottoms. This is absolutely on her and "&amp;"this is what will happen under her leadership. If this is if for the city if this is allowed to continue. I'm asking you please do not support this. This bill. Thank you.")</f>
        <v>Hi, my name is Brandy Houston. And I am calling with regard to the booth that's taking place today regarding the defund the police attempt, I can't believe that this is being voted on yet again. And if there was ever a reason or a more clear example of why the city council cannot vote in favor of this. It is because of what transpired this weekend. mer mer Lance bottoms at the whole city will look like what happened Saturday night. Under her leadership. If you vote to defund the police, there has never been a more crystal clear example of why we need law enforcement and we need strong law enforcement. Then what happened I just I really I can't believe that this is even being discussed. But I don't want Atlanta to go the way of Seattle or Minneapolis or any other place. The this has no place in Atlanta and I am very, very concerned that this is even being voted on again. But the police depart the police department these brave men and women, they need our help. They need our support. They do not need less funding. They need our help and they need their they need our help to do their jobs. And if they were on site, allowed to enter that area Saturday night, an eight year old child would be alive today. This is on Mayor bottoms. This is absolutely on her and this is what will happen under her leadership. If this is if for the city if this is allowed to continue. I'm asking you please do not support this. This bill. Thank you.</v>
      </c>
    </row>
    <row r="172" customFormat="false" ht="15.75" hidden="false" customHeight="false" outlineLevel="0" collapsed="false">
      <c r="A172" s="33" t="s">
        <v>1145</v>
      </c>
      <c r="C172" s="19" t="str">
        <f aca="false">IFERROR(__xludf.dummyfunction("""COMPUTED_VALUE"""),"2:43:20")</f>
        <v>2:43:20</v>
      </c>
      <c r="D172" s="19" t="str">
        <f aca="false">IFERROR(__xludf.dummyfunction("""COMPUTED_VALUE"""),"Hi, my name is Jamie and I'm calling to let my voice be heard about the defunding of Atlanta police. That's a terrible idea. I do not support the Rayshard Brooks bill in any capacity, complete chaos has taken over the streets of Atlanta because of the lac"&amp;"k of support and backing of our police officers. There has been 93 shootings from May 31 to June 27 2020. These numbers are absolutely unacceptable. And it is time for the Atlanta city council members to take action for all the citizens and visitors of At"&amp;"lanta. Thank you for your time.")</f>
        <v>Hi, my name is Jamie and I'm calling to let my voice be heard about the defunding of Atlanta police. That's a terrible idea. I do not support the Rayshard Brooks bill in any capacity, complete chaos has taken over the streets of Atlanta because of the lack of support and backing of our police officers. There has been 93 shootings from May 31 to June 27 2020. These numbers are absolutely unacceptable. And it is time for the Atlanta city council members to take action for all the citizens and visitors of Atlanta. Thank you for your time.</v>
      </c>
    </row>
    <row r="173" customFormat="false" ht="15.75" hidden="false" customHeight="false" outlineLevel="0" collapsed="false">
      <c r="A173" s="33" t="s">
        <v>702</v>
      </c>
      <c r="C173" s="19" t="str">
        <f aca="false">IFERROR(__xludf.dummyfunction("""COMPUTED_VALUE"""),"2:43:53")</f>
        <v>2:43:53</v>
      </c>
      <c r="D173" s="19" t="str">
        <f aca="false">IFERROR(__xludf.dummyfunction("""COMPUTED_VALUE"""),"Hello, I'm just an average Joe. But I wanted to let you know that I support your defunding of the police You should get rid of all police. That way everyone in the country will see that black lives don't matter. And that black lives only matter if it push"&amp;"es your agenda. And if they were killed by a white person. The fact that people walked up to a family in a car and executed them in your streets, tells the whole country and the world everything they need to know about what scumbags you guys are letting i"&amp;"nnocent people die. In the name of this political BS. You guys are despicable. And the poor people of Atlanta are going to suffer the most. And the black people especially because you guys are out of your mind.")</f>
        <v>Hello, I'm just an average Joe. But I wanted to let you know that I support your defunding of the police You should get rid of all police. That way everyone in the country will see that black lives don't matter. And that black lives only matter if it pushes your agenda. And if they were killed by a white person. The fact that people walked up to a family in a car and executed them in your streets, tells the whole country and the world everything they need to know about what scumbags you guys are letting innocent people die. In the name of this political BS. You guys are despicable. And the poor people of Atlanta are going to suffer the most. And the black people especially because you guys are out of your mind.</v>
      </c>
    </row>
    <row r="174" customFormat="false" ht="15.75" hidden="false" customHeight="false" outlineLevel="0" collapsed="false">
      <c r="A174" s="34"/>
      <c r="C174" s="19" t="str">
        <f aca="false">IFERROR(__xludf.dummyfunction("""COMPUTED_VALUE"""),"2:44:48")</f>
        <v>2:44:48</v>
      </c>
      <c r="D174" s="19" t="str">
        <f aca="false">IFERROR(__xludf.dummyfunction("""COMPUTED_VALUE"""),"Michelle Rocher and I'm calling in reference to the funding of the police of Atlanta and I'm outraged. I have I live in Atlanta 35 years. And I have never experienced such disrespect for the police and how they're being treated currently by being fired an"&amp;"d put under the microscope. I agree with there was an issue but that doesn't cause this kind of behavior to be accepted. Me and many others are very outraged at this pouring of disrespect to the blues. Their lives do matter as well. And I feel that the At"&amp;"lanta mayor, she is doing a horrible job of standing up and backing our police officers. And for that reason, she needs to step down.")</f>
        <v>Michelle Rocher and I'm calling in reference to the funding of the police of Atlanta and I'm outraged. I have I live in Atlanta 35 years. And I have never experienced such disrespect for the police and how they're being treated currently by being fired and put under the microscope. I agree with there was an issue but that doesn't cause this kind of behavior to be accepted. Me and many others are very outraged at this pouring of disrespect to the blues. Their lives do matter as well. And I feel that the Atlanta mayor, she is doing a horrible job of standing up and backing our police officers. And for that reason, she needs to step down.</v>
      </c>
    </row>
    <row r="175" customFormat="false" ht="15.75" hidden="false" customHeight="false" outlineLevel="0" collapsed="false">
      <c r="A175" s="33" t="s">
        <v>1146</v>
      </c>
      <c r="C175" s="19" t="str">
        <f aca="false">IFERROR(__xludf.dummyfunction("""COMPUTED_VALUE"""),"2:45:57")</f>
        <v>2:45:57</v>
      </c>
      <c r="D175" s="19" t="str">
        <f aca="false">IFERROR(__xludf.dummyfunction("""COMPUTED_VALUE"""),"My name is Celia. Bye and I'm arrest Didn't have South river guard. Nice. I adamantly opposed to funding the police department. We see lawlessness is rising in the land. I appreciate the presence about officers. And as a senior I rely on our department an"&amp;"d what consider it elderly neglect to abandon us at this time? reform the department? No way should the funding be considered. Thank you.")</f>
        <v>My name is Celia. Bye and I'm arrest Didn't have South river guard. Nice. I adamantly opposed to funding the police department. We see lawlessness is rising in the land. I appreciate the presence about officers. And as a senior I rely on our department and what consider it elderly neglect to abandon us at this time? reform the department? No way should the funding be considered. Thank you.</v>
      </c>
    </row>
    <row r="176" customFormat="false" ht="15.75" hidden="false" customHeight="false" outlineLevel="0" collapsed="false">
      <c r="A176" s="33" t="s">
        <v>704</v>
      </c>
      <c r="C176" s="19" t="str">
        <f aca="false">IFERROR(__xludf.dummyfunction("""COMPUTED_VALUE"""),"2:46:35")</f>
        <v>2:46:35</v>
      </c>
      <c r="D176" s="19" t="str">
        <f aca="false">IFERROR(__xludf.dummyfunction("""COMPUTED_VALUE"""),"Yeah, hi, my name is Paul Watson from I'm from Monroe, Georgia, but I work at a I work in Atlanta, but I'm calling to voice my concern about the front of the police for him and I absolutely do not think that needs to be done. I mean, the world is chaotic "&amp;"enough. And this is going to get a lot worse. And you know, it's, it's easier said than done. If you've never been a police officer. I But I know jobs are this easy to sit on the outside and say that's, you know, should do this should do that if you've ne"&amp;"ver been there so it's people that are one of the fund that they need to be a police officer for about a couple of months and see, you know how it really is out there. So I'll keep doing a good job and and absolutely don't change anything and that's my op"&amp;"inion. You need to contact me, my number is 44545 1976. Mike lot, keep up the good work. But")</f>
        <v>Yeah, hi, my name is Paul Watson from I'm from Monroe, Georgia, but I work at a I work in Atlanta, but I'm calling to voice my concern about the front of the police for him and I absolutely do not think that needs to be done. I mean, the world is chaotic enough. And this is going to get a lot worse. And you know, it's, it's easier said than done. If you've never been a police officer. I But I know jobs are this easy to sit on the outside and say that's, you know, should do this should do that if you've never been there so it's people that are one of the fund that they need to be a police officer for about a couple of months and see, you know how it really is out there. So I'll keep doing a good job and and absolutely don't change anything and that's my opinion. You need to contact me, my number is 44545 1976. Mike lot, keep up the good work. But</v>
      </c>
    </row>
    <row r="177" customFormat="false" ht="15.75" hidden="false" customHeight="false" outlineLevel="0" collapsed="false">
      <c r="A177" s="34"/>
      <c r="C177" s="19" t="str">
        <f aca="false">IFERROR(__xludf.dummyfunction("""COMPUTED_VALUE"""),"2:47:34")</f>
        <v>2:47:34</v>
      </c>
      <c r="D177" s="19" t="str">
        <f aca="false">IFERROR(__xludf.dummyfunction("""COMPUTED_VALUE"""),"this is Shirley Nichols, president of the South river gardens community, palling to support not defunding the police department, but rather reforming the department. We need to make some changes but D funding is not the solution. There were 27 people shot"&amp;" in Atlanta this past weekend alone, and one was an eight year old girl in the car with her parents. I live in district where we're self proclaimed. vigilantes stand on top of cars armed with long rifles, while they shut down a major street in the city of"&amp;" Atlanta. Multiply this activity 100 times with no police presence. There may be some neighborhoods in the city that do not need the oversight of a police department. Sadly, mine is not one of them. When bullets are flying at 11pm and one enters your wind"&amp;"ow and pierces the wall across the room where you're sitting, as in my case, our stray bullets penetrate the wall of a home at 3am and a killing of sleeping child has killed. Our drug dealers have an open shootout on the street at 5pm in the afternoon, wh"&amp;"ere children are playing. Our drunk driver hits two cars and tries to escape put in the lives of others in danger. I need the police. I urge the city council members to stand by your vote not to defund the police department but rather address and make the"&amp;" changes that will make it the provider of services that we really need to the council members who voted to defund the department. I urge you to remember who is negatively affected by your choice. Please change your vote and work towards reformation of th"&amp;"e police department.")</f>
        <v>this is Shirley Nichols, president of the South river gardens community, palling to support not defunding the police department, but rather reforming the department. We need to make some changes but D funding is not the solution. There were 27 people shot in Atlanta this past weekend alone, and one was an eight year old girl in the car with her parents. I live in district where we're self proclaimed. vigilantes stand on top of cars armed with long rifles, while they shut down a major street in the city of Atlanta. Multiply this activity 100 times with no police presence. There may be some neighborhoods in the city that do not need the oversight of a police department. Sadly, mine is not one of them. When bullets are flying at 11pm and one enters your window and pierces the wall across the room where you're sitting, as in my case, our stray bullets penetrate the wall of a home at 3am and a killing of sleeping child has killed. Our drug dealers have an open shootout on the street at 5pm in the afternoon, where children are playing. Our drunk driver hits two cars and tries to escape put in the lives of others in danger. I need the police. I urge the city council members to stand by your vote not to defund the police department but rather address and make the changes that will make it the provider of services that we really need to the council members who voted to defund the department. I urge you to remember who is negatively affected by your choice. Please change your vote and work towards reformation of the police department.</v>
      </c>
    </row>
    <row r="178" customFormat="false" ht="15.75" hidden="false" customHeight="false" outlineLevel="0" collapsed="false">
      <c r="A178" s="33" t="s">
        <v>1147</v>
      </c>
      <c r="C178" s="19" t="str">
        <f aca="false">IFERROR(__xludf.dummyfunction("""COMPUTED_VALUE"""),"2:49:22")</f>
        <v>2:49:22</v>
      </c>
      <c r="D178" s="19" t="str">
        <f aca="false">IFERROR(__xludf.dummyfunction("""COMPUTED_VALUE"""),"Hi, my name is Leslie snap. I'm calling from Peachtree Park and district seven, when to call in thank the council members who did stand up for law enforcement agencies and voted to not defund to the police department. And in turn, I would like to encourag"&amp;"e everybody else to rethink their votes and also vote to not defund the police. I think that would be a very big move. That does not need to be made. And I think just this last weekend, looking at the numbers coming in with over 24 shootings, I believe at"&amp;" least Four deaths, including an eight year old girl. I think defunding The police is the absolutely wrong move. And if any of those who want to stand up for their district and voluntarily decide not to fund the police in their district and see how that g"&amp;"oes and be held accountable by their their neighbors and those who they represent, I offer them to volunteer to take the cuts in their districts, but those of us like in district seven who who deserve to be protected in our families, so they can go to the"&amp;" grocery store and not have their their car stolen. I don't think it's the right move and I hope everyone will reconsider what they're doing. Thank you.")</f>
        <v>Hi, my name is Leslie snap. I'm calling from Peachtree Park and district seven, when to call in thank the council members who did stand up for law enforcement agencies and voted to not defund to the police department. And in turn, I would like to encourage everybody else to rethink their votes and also vote to not defund the police. I think that would be a very big move. That does not need to be made. And I think just this last weekend, looking at the numbers coming in with over 24 shootings, I believe at least Four deaths, including an eight year old girl. I think defunding The police is the absolutely wrong move. And if any of those who want to stand up for their district and voluntarily decide not to fund the police in their district and see how that goes and be held accountable by their their neighbors and those who they represent, I offer them to volunteer to take the cuts in their districts, but those of us like in district seven who who deserve to be protected in our families, so they can go to the grocery store and not have their their car stolen. I don't think it's the right move and I hope everyone will reconsider what they're doing. Thank you.</v>
      </c>
    </row>
    <row r="179" customFormat="false" ht="15.75" hidden="false" customHeight="false" outlineLevel="0" collapsed="false">
      <c r="A179" s="33" t="s">
        <v>706</v>
      </c>
      <c r="C179" s="19" t="str">
        <f aca="false">IFERROR(__xludf.dummyfunction("""COMPUTED_VALUE"""),"2:50:43")</f>
        <v>2:50:43</v>
      </c>
      <c r="D179" s="19" t="str">
        <f aca="false">IFERROR(__xludf.dummyfunction("""COMPUTED_VALUE"""),"Hi, my name is Tenley Robinson, and I'm in district eight in the paces Association. And I vote not you should not defund the Atlanta police. I think that you you council members, students supportive our law enforcement and that's what what I agree to. And"&amp;" any changes that need to be done, need to be done after extensive studies and thoughtful discussion that has been completed instead of voting on last minute decisions. I think that defunding police will decrease our public safety and we've already had a "&amp;"lot of issues in our neighborhood where we have to get our own security person to sit and watch our neighborhood to help the police so defunding the police would make it even worse. So please do not defund them. Our law enforcement, thank you very much fo"&amp;"r your consideration.")</f>
        <v>Hi, my name is Tenley Robinson, and I'm in district eight in the paces Association. And I vote not you should not defund the Atlanta police. I think that you you council members, students supportive our law enforcement and that's what what I agree to. And any changes that need to be done, need to be done after extensive studies and thoughtful discussion that has been completed instead of voting on last minute decisions. I think that defunding police will decrease our public safety and we've already had a lot of issues in our neighborhood where we have to get our own security person to sit and watch our neighborhood to help the police so defunding the police would make it even worse. So please do not defund them. Our law enforcement, thank you very much for your consideration.</v>
      </c>
    </row>
    <row r="180" customFormat="false" ht="15.75" hidden="false" customHeight="false" outlineLevel="0" collapsed="false">
      <c r="A180" s="34"/>
      <c r="C180" s="19" t="str">
        <f aca="false">IFERROR(__xludf.dummyfunction("""COMPUTED_VALUE"""),"2:51:54")</f>
        <v>2:51:54</v>
      </c>
      <c r="D180" s="19" t="str">
        <f aca="false">IFERROR(__xludf.dummyfunction("""COMPUTED_VALUE"""),"Jeanette Davis, I do not feel that it would be beneficial to the city of Atlanta to cut funding To APD although there has been quite a lot of stuff going on with the police department, and I'm certain policemen, you know, one bad apple doesn't have a whol"&amp;"e bunch, maybe better training, finding different ways to root out the bad apples, but steady, securely gleefully, there's still criminals here. There's there still criminal work going on. We need a strong presence in this data. You do not want bad elemen"&amp;"ts coming in here and taking over right now we're very vulnerable, and we need to stand strong with each other. So please do not cut the funding to the APB. If anything, you should increase it. We make more policemen on the streets and in our communities "&amp;"and in our businesses so that we can see and feel safe. Thank you.")</f>
        <v>Jeanette Davis, I do not feel that it would be beneficial to the city of Atlanta to cut funding To APD although there has been quite a lot of stuff going on with the police department, and I'm certain policemen, you know, one bad apple doesn't have a whole bunch, maybe better training, finding different ways to root out the bad apples, but steady, securely gleefully, there's still criminals here. There's there still criminal work going on. We need a strong presence in this data. You do not want bad elements coming in here and taking over right now we're very vulnerable, and we need to stand strong with each other. So please do not cut the funding to the APB. If anything, you should increase it. We make more policemen on the streets and in our communities and in our businesses so that we can see and feel safe. Thank you.</v>
      </c>
    </row>
    <row r="181" customFormat="false" ht="15.75" hidden="false" customHeight="false" outlineLevel="0" collapsed="false">
      <c r="A181" s="33" t="s">
        <v>1148</v>
      </c>
      <c r="C181" s="19" t="str">
        <f aca="false">IFERROR(__xludf.dummyfunction("""COMPUTED_VALUE"""),"2:52:54")</f>
        <v>2:52:54</v>
      </c>
      <c r="D181" s="19" t="str">
        <f aca="false">IFERROR(__xludf.dummyfunction("""COMPUTED_VALUE"""),"Donna Gabler. I am calling to say that defunding the police Department has not worked in other states. It's not going to work here. all it's going to do is cause more and more damage and more lives lost to how many more kids do we have to bury for you to "&amp;"get it? Thanks.")</f>
        <v>Donna Gabler. I am calling to say that defunding the police Department has not worked in other states. It's not going to work here. all it's going to do is cause more and more damage and more lives lost to how many more kids do we have to bury for you to get it? Thanks.</v>
      </c>
    </row>
    <row r="182" customFormat="false" ht="15.75" hidden="false" customHeight="false" outlineLevel="0" collapsed="false">
      <c r="A182" s="33" t="s">
        <v>707</v>
      </c>
      <c r="C182" s="19" t="str">
        <f aca="false">IFERROR(__xludf.dummyfunction("""COMPUTED_VALUE"""),"2:53:19")</f>
        <v>2:53:19</v>
      </c>
      <c r="D182" s="19" t="str">
        <f aca="false">IFERROR(__xludf.dummyfunction("""COMPUTED_VALUE"""),"Hi, this is Teresa Sutherland and I am in district eight. And I'd like to say good morning and thank you for all of you for your service. I am calling to support eight council members who stand in support of law enforcement and to not defund the police. B"&amp;"ased on everything that's happened this past weekend. The writing the deaths, the fireworks and urine being thrown at the police officers. This is all just insane and defunding the police is not going to help the situation so wanted to let my concerns be "&amp;"noted. Thank you so much.")</f>
        <v>Hi, this is Teresa Sutherland and I am in district eight. And I'd like to say good morning and thank you for all of you for your service. I am calling to support eight council members who stand in support of law enforcement and to not defund the police. Based on everything that's happened this past weekend. The writing the deaths, the fireworks and urine being thrown at the police officers. This is all just insane and defunding the police is not going to help the situation so wanted to let my concerns be noted. Thank you so much.</v>
      </c>
    </row>
    <row r="183" customFormat="false" ht="15.75" hidden="false" customHeight="false" outlineLevel="0" collapsed="false">
      <c r="A183" s="34"/>
      <c r="C183" s="19" t="str">
        <f aca="false">IFERROR(__xludf.dummyfunction("""COMPUTED_VALUE"""),"2:53:59")</f>
        <v>2:53:59</v>
      </c>
      <c r="D183" s="19" t="str">
        <f aca="false">IFERROR(__xludf.dummyfunction("""COMPUTED_VALUE"""),"My name is Chris Steam and Tao ski. And I'm asking you, I'm begging you do not defund the police department, respect and honor the men and women of the police department and you should too. To these gang of thugs attack you and your family who's going to "&amp;"protect them, or you, you think a few of your bodyguards are going to help, Not a chance. They're growing in power and in numbers. You must not just power our police department, you must fund them more. You must increase the amount of officers give them f"&amp;"ull powers do not tie their hands but of course, never Step on there next. That's crazy. But do not make them hesitate. You will get them killed, and the boat will be on your hands. And you will be sued for my family's in the Georgia police department. Pl"&amp;"ease do not defund them. Many citizens, just about every citizen systems bugs wants you to defund for socialism. Can't you see that? Go to Dennis volio. If you want socialism, or Cuba or China, a world is coming as bastards are from Don't forget my langua"&amp;"ge. Don't please do not defund the police department. Please. Actually I'm demanding it.")</f>
        <v>My name is Chris Steam and Tao ski. And I'm asking you, I'm begging you do not defund the police department, respect and honor the men and women of the police department and you should too. To these gang of thugs attack you and your family who's going to protect them, or you, you think a few of your bodyguards are going to help, Not a chance. They're growing in power and in numbers. You must not just power our police department, you must fund them more. You must increase the amount of officers give them full powers do not tie their hands but of course, never Step on there next. That's crazy. But do not make them hesitate. You will get them killed, and the boat will be on your hands. And you will be sued for my family's in the Georgia police department. Please do not defund them. Many citizens, just about every citizen systems bugs wants you to defund for socialism. Can't you see that? Go to Dennis volio. If you want socialism, or Cuba or China, a world is coming as bastards are from Don't forget my language. Don't please do not defund the police department. Please. Actually I'm demanding it.</v>
      </c>
    </row>
    <row r="184" customFormat="false" ht="15.75" hidden="false" customHeight="false" outlineLevel="0" collapsed="false">
      <c r="A184" s="33" t="s">
        <v>1149</v>
      </c>
      <c r="C184" s="19" t="str">
        <f aca="false">IFERROR(__xludf.dummyfunction("""COMPUTED_VALUE"""),"2:55:55")</f>
        <v>2:55:55</v>
      </c>
      <c r="D184" s="19" t="str">
        <f aca="false">IFERROR(__xludf.dummyfunction("""COMPUTED_VALUE"""),"Good morning. This is Leah Aldridge. I live in district eight. Now I would like for To thank the council for not defunding our police and urge it to continue to take the courageous step of not only funding our police, but also increasing the pay and train"&amp;"ing of our police officers to ensure they are affected and compassionate. Many in my neighborhood have decided that they will be selling their homes because they feel insecure and believe that our property living in town that our property values will decl"&amp;"ine, that folks will not want to live in town because of the recent violence. Let's show them that city that Atlanta is still a city or the safety and somewhere they want to raise their families. Thank you very much.")</f>
        <v>Good morning. This is Leah Aldridge. I live in district eight. Now I would like for To thank the council for not defunding our police and urge it to continue to take the courageous step of not only funding our police, but also increasing the pay and training of our police officers to ensure they are affected and compassionate. Many in my neighborhood have decided that they will be selling their homes because they feel insecure and believe that our property living in town that our property values will decline, that folks will not want to live in town because of the recent violence. Let's show them that city that Atlanta is still a city or the safety and somewhere they want to raise their families. Thank you very much.</v>
      </c>
    </row>
    <row r="185" customFormat="false" ht="15.75" hidden="false" customHeight="false" outlineLevel="0" collapsed="false">
      <c r="A185" s="33" t="s">
        <v>708</v>
      </c>
      <c r="C185" s="19" t="str">
        <f aca="false">IFERROR(__xludf.dummyfunction("""COMPUTED_VALUE"""),"2:56:47")</f>
        <v>2:56:47</v>
      </c>
      <c r="D185" s="19" t="str">
        <f aca="false">IFERROR(__xludf.dummyfunction("""COMPUTED_VALUE"""),"This mayor has got her nerve trying to defund the police and bail people out of jail that has destroyed Atlanta. Shame on her she needs to resign. This is absolutely in sane. There's people being murdered and killed because of one person. And yes, that pe"&amp;"rson did die and it was a shame on God. But how many more have to die and how many things have burnt down before something is done?")</f>
        <v>This mayor has got her nerve trying to defund the police and bail people out of jail that has destroyed Atlanta. Shame on her she needs to resign. This is absolutely in sane. There's people being murdered and killed because of one person. And yes, that person did die and it was a shame on God. But how many more have to die and how many things have burnt down before something is done?</v>
      </c>
    </row>
    <row r="186" customFormat="false" ht="15.75" hidden="false" customHeight="false" outlineLevel="0" collapsed="false">
      <c r="A186" s="34"/>
      <c r="C186" s="19" t="str">
        <f aca="false">IFERROR(__xludf.dummyfunction("""COMPUTED_VALUE"""),"2:57:18")</f>
        <v>2:57:18</v>
      </c>
      <c r="D186" s="19" t="str">
        <f aca="false">IFERROR(__xludf.dummyfunction("""COMPUTED_VALUE"""),"Hello, this is Stephanie Yates, and I'm calling to express my deep concern about the upcoming vote to consider the funding any portion of our Atlanta City Police. I believe that this is something that we need to look into a lot more closely and not make s"&amp;"uch a knee jerk reaction based on very recent current events. We need to look and study and decide a better long term plan for how to handle our public safety in Atlanta and not react to the media. Thank you very Much.")</f>
        <v>Hello, this is Stephanie Yates, and I'm calling to express my deep concern about the upcoming vote to consider the funding any portion of our Atlanta City Police. I believe that this is something that we need to look into a lot more closely and not make such a knee jerk reaction based on very recent current events. We need to look and study and decide a better long term plan for how to handle our public safety in Atlanta and not react to the media. Thank you very Much.</v>
      </c>
    </row>
    <row r="187" customFormat="false" ht="15.75" hidden="false" customHeight="false" outlineLevel="0" collapsed="false">
      <c r="A187" s="33" t="s">
        <v>1150</v>
      </c>
      <c r="C187" s="19" t="str">
        <f aca="false">IFERROR(__xludf.dummyfunction("""COMPUTED_VALUE"""),"2:58:02")</f>
        <v>2:58:02</v>
      </c>
      <c r="D187" s="19" t="str">
        <f aca="false">IFERROR(__xludf.dummyfunction("""COMPUTED_VALUE"""),"Hi, my name is Margaret Childers. I live in district eight. I'm an independent voter. And I have never called before. This is definitely a first for me or spoken out about anything political. And I wanted to call to say that you better vote not to defund "&amp;"the police because this thing that happened this weekend is insane. I'm so scared for my family. I'm so scared for the people who are forced to live in low income communities that are overrun with violence that the freaking city has been turning a blind e"&amp;"ye to. I'm very emotional about this. And I think that it is going to decrease public safety for everyone in side of those communities, especially and outside I think it'll decrease our property values. It'll chase businesses out of the city it already is"&amp;". And I think it'll definitely it's definitely making me think about how much we want to invest more in this city and I was born here. I was born at the VA hospital. I grew up across the street, and I've moved a mile away from my freaking house that I gre"&amp;"w up in. And I'm so disappointed with the state of things right now. If things don't change, I promise you I will become the most active voice you have ever heard. Please, please use your brains and do not defund the police. We can find money. Thank you f"&amp;"or listening. Goodbye.")</f>
        <v>Hi, my name is Margaret Childers. I live in district eight. I'm an independent voter. And I have never called before. This is definitely a first for me or spoken out about anything political. And I wanted to call to say that you better vote not to defund the police because this thing that happened this weekend is insane. I'm so scared for my family. I'm so scared for the people who are forced to live in low income communities that are overrun with violence that the freaking city has been turning a blind eye to. I'm very emotional about this. And I think that it is going to decrease public safety for everyone in side of those communities, especially and outside I think it'll decrease our property values. It'll chase businesses out of the city it already is. And I think it'll definitely it's definitely making me think about how much we want to invest more in this city and I was born here. I was born at the VA hospital. I grew up across the street, and I've moved a mile away from my freaking house that I grew up in. And I'm so disappointed with the state of things right now. If things don't change, I promise you I will become the most active voice you have ever heard. Please, please use your brains and do not defund the police. We can find money. Thank you for listening. Goodbye.</v>
      </c>
    </row>
    <row r="188" customFormat="false" ht="15.75" hidden="false" customHeight="false" outlineLevel="0" collapsed="false">
      <c r="A188" s="33" t="s">
        <v>710</v>
      </c>
      <c r="C188" s="19" t="str">
        <f aca="false">IFERROR(__xludf.dummyfunction("""COMPUTED_VALUE"""),"2:59:50")</f>
        <v>2:59:50</v>
      </c>
      <c r="D188" s="19" t="str">
        <f aca="false">IFERROR(__xludf.dummyfunction("""COMPUTED_VALUE"""),"My name is Joseph. I'm in favor of defunding the police department.")</f>
        <v>My name is Joseph. I'm in favor of defunding the police department.</v>
      </c>
    </row>
    <row r="189" customFormat="false" ht="15.75" hidden="false" customHeight="false" outlineLevel="0" collapsed="false">
      <c r="A189" s="34"/>
      <c r="C189" s="19" t="str">
        <f aca="false">IFERROR(__xludf.dummyfunction("""COMPUTED_VALUE"""),"2:59:57")</f>
        <v>2:59:57</v>
      </c>
      <c r="D189" s="19" t="str">
        <f aca="false">IFERROR(__xludf.dummyfunction("""COMPUTED_VALUE"""),"Johnnie Mae Sam I'm calling to said that I want to, to support funding of the police of the Atlanta police officers. Again, I want to call to say that we should fund the police officers of Atlanta. Thank you.")</f>
        <v>Johnnie Mae Sam I'm calling to said that I want to, to support funding of the police of the Atlanta police officers. Again, I want to call to say that we should fund the police officers of Atlanta. Thank you.</v>
      </c>
    </row>
    <row r="190" customFormat="false" ht="15.75" hidden="false" customHeight="false" outlineLevel="0" collapsed="false">
      <c r="A190" s="33" t="s">
        <v>1151</v>
      </c>
      <c r="C190" s="19" t="str">
        <f aca="false">IFERROR(__xludf.dummyfunction("""COMPUTED_VALUE"""),"3:00:22")</f>
        <v>3:00:22</v>
      </c>
      <c r="D190" s="19" t="str">
        <f aca="false">IFERROR(__xludf.dummyfunction("""COMPUTED_VALUE"""),"My name is Brenda Fritz, and I'm calling in response to the defunding of the police department. And my boat is not to defund, the police department we need the police in order to maintain some sense of order in this city. So please do not defund the polic"&amp;"e department. I am in support of the police department and wish that my vote would be heard and counted as I am saying Do not defund the police department. Thank you.")</f>
        <v>My name is Brenda Fritz, and I'm calling in response to the defunding of the police department. And my boat is not to defund, the police department we need the police in order to maintain some sense of order in this city. So please do not defund the police department. I am in support of the police department and wish that my vote would be heard and counted as I am saying Do not defund the police department. Thank you.</v>
      </c>
    </row>
    <row r="191" customFormat="false" ht="15.75" hidden="false" customHeight="false" outlineLevel="0" collapsed="false">
      <c r="A191" s="33" t="s">
        <v>711</v>
      </c>
      <c r="C191" s="19" t="str">
        <f aca="false">IFERROR(__xludf.dummyfunction("""COMPUTED_VALUE"""),"3:01:01")</f>
        <v>3:01:01</v>
      </c>
      <c r="D191" s="19" t="str">
        <f aca="false">IFERROR(__xludf.dummyfunction("""COMPUTED_VALUE"""),"Hello, this is Caitlin model I'm calling from district nine. I'm calling today to urge you to support the Rayshard Brooks bill, after a weekend of violence in Atlanta, it's clear that the police are not equipped to prevent violent crimes from occurring. W"&amp;"e need to be asking ourselves the harder question as to what are the underlying causes for the issues and working to change things within the community. This includes but is not limited to mental health services, affordable housing, affordable childcare, "&amp;"access to food, there are several areas that the city council could be putting funds and putting their efforts. But resolution 20 are two 390 which focuses on including funding for the 2021 budget to focus on affordable childcare 20 zero 1017 focusing on "&amp;"affordable housing and development of affordable housing. There are so many great ideas, but the funds need to be reallocated. Thank you, and have a great day.")</f>
        <v>Hello, this is Caitlin model I'm calling from district nine. I'm calling today to urge you to support the Rayshard Brooks bill, after a weekend of violence in Atlanta, it's clear that the police are not equipped to prevent violent crimes from occurring. We need to be asking ourselves the harder question as to what are the underlying causes for the issues and working to change things within the community. This includes but is not limited to mental health services, affordable housing, affordable childcare, access to food, there are several areas that the city council could be putting funds and putting their efforts. But resolution 20 are two 390 which focuses on including funding for the 2021 budget to focus on affordable childcare 20 zero 1017 focusing on affordable housing and development of affordable housing. There are so many great ideas, but the funds need to be reallocated. Thank you, and have a great day.</v>
      </c>
    </row>
    <row r="192" customFormat="false" ht="15.75" hidden="false" customHeight="false" outlineLevel="0" collapsed="false">
      <c r="A192" s="34"/>
      <c r="C192" s="19" t="str">
        <f aca="false">IFERROR(__xludf.dummyfunction("""COMPUTED_VALUE"""),"3:02:11")</f>
        <v>3:02:11</v>
      </c>
      <c r="D192" s="19" t="str">
        <f aca="false">IFERROR(__xludf.dummyfunction("""COMPUTED_VALUE"""),"Good morning. My name is Fred Shazam. I live within the city limits. And I would like to speak out in support of the Atlanta police department. I do not think it's wise to defund or reduce funding for the police. I think it makes sense to spend even more "&amp;"money for better training and more qualified officers but to defund the police would lead to more lawlessness, lawlessness. We cannot. Thank you.")</f>
        <v>Good morning. My name is Fred Shazam. I live within the city limits. And I would like to speak out in support of the Atlanta police department. I do not think it's wise to defund or reduce funding for the police. I think it makes sense to spend even more money for better training and more qualified officers but to defund the police would lead to more lawlessness, lawlessness. We cannot. Thank you.</v>
      </c>
    </row>
    <row r="193" customFormat="false" ht="15.75" hidden="false" customHeight="false" outlineLevel="0" collapsed="false">
      <c r="A193" s="33" t="s">
        <v>1152</v>
      </c>
      <c r="C193" s="19" t="str">
        <f aca="false">IFERROR(__xludf.dummyfunction("""COMPUTED_VALUE"""),"3:02:39")</f>
        <v>3:02:39</v>
      </c>
      <c r="D193" s="19" t="str">
        <f aca="false">IFERROR(__xludf.dummyfunction("""COMPUTED_VALUE"""),"Hi, this is Kenza Watson. This is the third time I've called I'm sure you're not going to like hearing from me over and over again, but I forgot to add that y'all need to put a curfew and play there wasn't any problem when the curfew during COVID. So we h"&amp;"ave a murderous disease out on the street right now and they're nice curfew. That's all I got to say. Thank you.")</f>
        <v>Hi, this is Kenza Watson. This is the third time I've called I'm sure you're not going to like hearing from me over and over again, but I forgot to add that y'all need to put a curfew and play there wasn't any problem when the curfew during COVID. So we have a murderous disease out on the street right now and they're nice curfew. That's all I got to say. Thank you.</v>
      </c>
    </row>
    <row r="194" customFormat="false" ht="15.75" hidden="false" customHeight="false" outlineLevel="0" collapsed="false">
      <c r="A194" s="33" t="s">
        <v>712</v>
      </c>
      <c r="C194" s="19" t="str">
        <f aca="false">IFERROR(__xludf.dummyfunction("""COMPUTED_VALUE"""),"3:03:07")</f>
        <v>3:03:07</v>
      </c>
      <c r="D194" s="19" t="str">
        <f aca="false">IFERROR(__xludf.dummyfunction("""COMPUTED_VALUE"""),"Good morning council members, I am calling out of an abundance of caution for the livelihood of Atlanta police officers. It is imperative that you see reason and sense and vote no. To the Rayshard Brooks bill that has been put forth by Councilmember Brown"&amp;". It has no merit, no case studies and zero proof that stripping away money from police forces will actually stop crime from occurring. The number of shootings and deaths in the past month should be evidence enough to prove to you that we need police offi"&amp;"cers. The lack of support and endorsement for the great work done by our Atlanta police force on a daily basis has taken its toll. I personally know several officers and sergeants who are in the process of leaving the department or they have already left."&amp;" paying them a salary is not enough to beat Stop referencing something that you have kept your word on that you promised two years ago. There is no good and a salary if you have no backing by the constituents that people have voted for. The case study tha"&amp;"t completed was completed showed that officers were well underpaid by thousands of dollars. Now these men and women who have served our city are leaving the department in droves. They are being heavily recruited and received by neighboring jurisdictions. "&amp;"The Atlanta police force is already severely understaffed and the amount of people who are answering 911 calls are going to continue to drop for all of you. members who are listening you also know that if please see reason and sense and vote no to the Ray"&amp;"shard Brooks bill city is watching")</f>
        <v>Good morning council members, I am calling out of an abundance of caution for the livelihood of Atlanta police officers. It is imperative that you see reason and sense and vote no. To the Rayshard Brooks bill that has been put forth by Councilmember Brown. It has no merit, no case studies and zero proof that stripping away money from police forces will actually stop crime from occurring. The number of shootings and deaths in the past month should be evidence enough to prove to you that we need police officers. The lack of support and endorsement for the great work done by our Atlanta police force on a daily basis has taken its toll. I personally know several officers and sergeants who are in the process of leaving the department or they have already left. paying them a salary is not enough to beat Stop referencing something that you have kept your word on that you promised two years ago. There is no good and a salary if you have no backing by the constituents that people have voted for. The case study that completed was completed showed that officers were well underpaid by thousands of dollars. Now these men and women who have served our city are leaving the department in droves. They are being heavily recruited and received by neighboring jurisdictions. The Atlanta police force is already severely understaffed and the amount of people who are answering 911 calls are going to continue to drop for all of you. members who are listening you also know that if please see reason and sense and vote no to the Rayshard Brooks bill city is watching</v>
      </c>
    </row>
    <row r="195" customFormat="false" ht="15.75" hidden="false" customHeight="false" outlineLevel="0" collapsed="false">
      <c r="A195" s="34"/>
      <c r="C195" s="19" t="str">
        <f aca="false">IFERROR(__xludf.dummyfunction("""COMPUTED_VALUE"""),"3:05:00")</f>
        <v>3:05:00</v>
      </c>
      <c r="D195" s="19" t="str">
        <f aca="false">IFERROR(__xludf.dummyfunction("""COMPUTED_VALUE"""),"I was just calling to say that I think Dell should get rid of the mayor. for her to come out. say now that Enough is enough. Lou too little too late. Let it gone way too long now it's out of control. So yeah, young just need to get rid of. Thank you.")</f>
        <v>I was just calling to say that I think Dell should get rid of the mayor. for her to come out. say now that Enough is enough. Lou too little too late. Let it gone way too long now it's out of control. So yeah, young just need to get rid of. Thank you.</v>
      </c>
    </row>
    <row r="196" customFormat="false" ht="15.75" hidden="false" customHeight="false" outlineLevel="0" collapsed="false">
      <c r="A196" s="33" t="s">
        <v>1153</v>
      </c>
      <c r="C196" s="19" t="str">
        <f aca="false">IFERROR(__xludf.dummyfunction("""COMPUTED_VALUE"""),"3:05:19")</f>
        <v>3:05:19</v>
      </c>
      <c r="D196" s="19" t="str">
        <f aca="false">IFERROR(__xludf.dummyfunction("""COMPUTED_VALUE"""),"Hey there, this is Libby kriner. Coming from Atlanta, Georgia. I just want to leave a voicemail in support of the very courageous council members who stood up in support of our police. We have lived in the city since 2004. And our three children go to sch"&amp;"ool. If If we shut down the police, I think the first thing that we will be doing with our tax dollars are going to another county maybe even city because we will not feel protected. The police have always responded to anything that was ever needed when o"&amp;"ur house was broken. To when our alarm has gone off for a third reason. We absolutely love the police. In fact, our church established a life insurance program for the fire but the firemen and the police department so just calling to support those council"&amp;" members with what they did to stand up for our police and let everybody know that we think disbanding the police force is a critical, awful mistake. Thanks so much for serving. But I")</f>
        <v>Hey there, this is Libby kriner. Coming from Atlanta, Georgia. I just want to leave a voicemail in support of the very courageous council members who stood up in support of our police. We have lived in the city since 2004. And our three children go to school. If If we shut down the police, I think the first thing that we will be doing with our tax dollars are going to another county maybe even city because we will not feel protected. The police have always responded to anything that was ever needed when our house was broken. To when our alarm has gone off for a third reason. We absolutely love the police. In fact, our church established a life insurance program for the fire but the firemen and the police department so just calling to support those council members with what they did to stand up for our police and let everybody know that we think disbanding the police force is a critical, awful mistake. Thanks so much for serving. But I</v>
      </c>
    </row>
    <row r="197" customFormat="false" ht="15.75" hidden="false" customHeight="false" outlineLevel="0" collapsed="false">
      <c r="A197" s="33" t="s">
        <v>714</v>
      </c>
      <c r="C197" s="19" t="str">
        <f aca="false">IFERROR(__xludf.dummyfunction("""COMPUTED_VALUE"""),"3:06:30")</f>
        <v>3:06:30</v>
      </c>
      <c r="D197" s="19" t="str">
        <f aca="false">IFERROR(__xludf.dummyfunction("""COMPUTED_VALUE"""),"Hello, this is Alyssa. Gerald, I live in the city of Atlanta. And I wanted to voice my concern about the idea of being proposed to defund the police department. I as a citizen of the city of Atlanta. with children do not want the police to be funded. The "&amp;"police are overall good. I understand there are some challenges. But police are necessary for order in our city and to feel that they are support In order to be effective, but I hope that this idea is not gone through with and that you will vote to contin"&amp;"ue funding and supporting the police so that we can continue to maintain order in our city and not let things get out of control. as other cities who have to fund the police department have seen happen. Thank you so much for your time. And I look forward "&amp;"to the encouraging us that we will support our police officers and let them know that we appreciate their efforts for us, and that we will have to back for their safety and their concerns for their family. Thank you very much.")</f>
        <v>Hello, this is Alyssa. Gerald, I live in the city of Atlanta. And I wanted to voice my concern about the idea of being proposed to defund the police department. I as a citizen of the city of Atlanta. with children do not want the police to be funded. The police are overall good. I understand there are some challenges. But police are necessary for order in our city and to feel that they are support In order to be effective, but I hope that this idea is not gone through with and that you will vote to continue funding and supporting the police so that we can continue to maintain order in our city and not let things get out of control. as other cities who have to fund the police department have seen happen. Thank you so much for your time. And I look forward to the encouraging us that we will support our police officers and let them know that we appreciate their efforts for us, and that we will have to back for their safety and their concerns for their family. Thank you very much.</v>
      </c>
    </row>
    <row r="198" customFormat="false" ht="15.75" hidden="false" customHeight="false" outlineLevel="0" collapsed="false">
      <c r="A198" s="34"/>
      <c r="C198" s="19" t="str">
        <f aca="false">IFERROR(__xludf.dummyfunction("""COMPUTED_VALUE"""),"3:07:46")</f>
        <v>3:07:46</v>
      </c>
      <c r="D198" s="19" t="str">
        <f aca="false">IFERROR(__xludf.dummyfunction("""COMPUTED_VALUE"""),"Hi, my name is Mandy Easton. I'm a resident of District nine. And I emailed all of you guys earlier this morning, to signal my support for funding the Rayshard Brooks bill. Some of the reasons I really think stand out, or that this is the very least you c"&amp;"an do in response to the thousands of public comments you received calling for police reform. I know that a number of you including council members, Moon bond, math guide, and others have indicated concern about how this bill might be interpreted by the p"&amp;"olice, who have, you know, been undergoing some low morale recently. But this is a weak justification because the resolution already preserves officers pay raises, even though public servants like educators and health care workers are getting pay cuts, an"&amp;"d our city is facing a million dollars more in deficit because of COVID. So really, poor morale should not be an issue here. What is the issue is the morale of the people and the thousands of Atlantans who have called in asking you guys to look at the dep"&amp;"artment budget for the police and Institute some real reform Whether or not after December and the $73 million is put aside, you guys decide to fund the police, defund the police is a separate issue. What we're just asking for is the opportunity for you g"&amp;"uys to really sit down and take the needed time to be accountable. And and look at the research, look at the budget and and consider what really needs to be in there and what doesn't but Atlanta needs to be among the four four leaders in instituting polic"&amp;"e reform. Done. Thank you for your time and I look forward to hearing the decision that gets made today.")</f>
        <v>Hi, my name is Mandy Easton. I'm a resident of District nine. And I emailed all of you guys earlier this morning, to signal my support for funding the Rayshard Brooks bill. Some of the reasons I really think stand out, or that this is the very least you can do in response to the thousands of public comments you received calling for police reform. I know that a number of you including council members, Moon bond, math guide, and others have indicated concern about how this bill might be interpreted by the police, who have, you know, been undergoing some low morale recently. But this is a weak justification because the resolution already preserves officers pay raises, even though public servants like educators and health care workers are getting pay cuts, and our city is facing a million dollars more in deficit because of COVID. So really, poor morale should not be an issue here. What is the issue is the morale of the people and the thousands of Atlantans who have called in asking you guys to look at the department budget for the police and Institute some real reform Whether or not after December and the $73 million is put aside, you guys decide to fund the police, defund the police is a separate issue. What we're just asking for is the opportunity for you guys to really sit down and take the needed time to be accountable. And and look at the research, look at the budget and and consider what really needs to be in there and what doesn't but Atlanta needs to be among the four four leaders in instituting police reform. Done. Thank you for your time and I look forward to hearing the decision that gets made today.</v>
      </c>
    </row>
    <row r="199" customFormat="false" ht="15.75" hidden="false" customHeight="false" outlineLevel="0" collapsed="false">
      <c r="A199" s="33" t="s">
        <v>1154</v>
      </c>
      <c r="C199" s="19" t="str">
        <f aca="false">IFERROR(__xludf.dummyfunction("""COMPUTED_VALUE"""),"3:09:43")</f>
        <v>3:09:43</v>
      </c>
      <c r="D199" s="19" t="str">
        <f aca="false">IFERROR(__xludf.dummyfunction("""COMPUTED_VALUE"""),"Hi, my name is Margaret young. I'm a 57 year lifelong resident of the city of Atlanta, a taxpayer and a consistent voter in all elections. I'm calling today to say I am against the resolution 20 are 4068 in regard to defunding the police I want to thank t"&amp;"hose council persons who have previously voted no, and want to continue to encourage them to continue to vote no. I also do want to encourage the other council persons to reconsider and vote. As a lifelong resident of Atlanta, I have seen tremendous growt"&amp;"h and change in Atlanta. We have been blessed with a reputation of being a safe and welcoming city. Pick and forget those incredible words from the ISP Chairman when he said the Olympics go to the city of Atlanta. It was a great day for Atlanta. We have h"&amp;"osted major sporting events of professional and collegiate levels. We have massive business conventions. We have the film industry, all bringing working jobs to our city. We have the aquarium Centennial Park, the Botanical Gardens, Sheppard spinal Center,"&amp;" the Atlanta airport, all shining lights in our city. Unfortunately, with the rise in crime in our city and not as a result of police crime, but citizens committing crimes with no concern of punishment. our great city is taking a heart downturn where resi"&amp;"dents fear for their safety and visitors do as well. Please help keep our city safe by voting no. The price of safety is not expensive. It is priceless. Thank you for your consideration and please vote no.")</f>
        <v>Hi, my name is Margaret young. I'm a 57 year lifelong resident of the city of Atlanta, a taxpayer and a consistent voter in all elections. I'm calling today to say I am against the resolution 20 are 4068 in regard to defunding the police I want to thank those council persons who have previously voted no, and want to continue to encourage them to continue to vote no. I also do want to encourage the other council persons to reconsider and vote. As a lifelong resident of Atlanta, I have seen tremendous growth and change in Atlanta. We have been blessed with a reputation of being a safe and welcoming city. Pick and forget those incredible words from the ISP Chairman when he said the Olympics go to the city of Atlanta. It was a great day for Atlanta. We have hosted major sporting events of professional and collegiate levels. We have massive business conventions. We have the film industry, all bringing working jobs to our city. We have the aquarium Centennial Park, the Botanical Gardens, Sheppard spinal Center, the Atlanta airport, all shining lights in our city. Unfortunately, with the rise in crime in our city and not as a result of police crime, but citizens committing crimes with no concern of punishment. our great city is taking a heart downturn where residents fear for their safety and visitors do as well. Please help keep our city safe by voting no. The price of safety is not expensive. It is priceless. Thank you for your consideration and please vote no.</v>
      </c>
    </row>
    <row r="200" customFormat="false" ht="15.75" hidden="false" customHeight="false" outlineLevel="0" collapsed="false">
      <c r="A200" s="33" t="s">
        <v>716</v>
      </c>
      <c r="C200" s="19" t="str">
        <f aca="false">IFERROR(__xludf.dummyfunction("""COMPUTED_VALUE"""),"3:11:18")</f>
        <v>3:11:18</v>
      </c>
      <c r="D200" s="19" t="str">
        <f aca="false">IFERROR(__xludf.dummyfunction("""COMPUTED_VALUE"""),"Hi, this is Nicole Thomas from district eight. Crime is the worst it's ever been in Atlanta to funding the police will only cause more suffering in the underserved communities. Police are there to respond to 911 calls coming from the same communities. We "&amp;"are already extremely understaffed by hundreds of officers. You cannot send social workers or someone trained to de escalate when those on the other end, failed to listen and are most likely armed with a gun or a knife. How did that work? The last three w"&amp;"eeks at the Wendy's when the mayor and council tried for three weeks to reason with people who cannot be reasoned with now Do you see what the police deal with daily? Have you ever watched the thousands of videos on line of police being polite and trying "&amp;"to reason with people who are clearly breaking the law. Guess what? Sometimes doing the job of an officer doesn't make for a pretty arrest when the suspect is completely combative. When subjects are high on fentanyl, meth cocaine weed, they have superhuma"&amp;"n strength esteem with George Floyd. is a social worker going to be able to de escalate a six foot four inch man 240 pounds high on message sent no enough to kill a person. Do you have any idea if he's armed when you approach the scene? I don't think so. "&amp;"You saw how the giant and intoxicated Rayshard Brooks beat and slung the two officer cop APD cops around like ragdolls. Find the money from another source because APD is already under budget. They still have extremely low salaries, terrible pension plans "&amp;"and are forced to work in conditions. Not one of you would bother showing to work up or work in. The private citizens of Atlanta have raised their own funds to be able to provide a PD precinct with new office chairs desks. Paint kitchen and break room sup"&amp;"plies and furnish their sad and dilapidated precincts. Many of these places do without AC and 90 to 100 degree summer months. Have you toured or worked from the SWAT office, the bathrooms are outside the water barely works, the sewage backs up the floors "&amp;"grows the office.")</f>
        <v>Hi, this is Nicole Thomas from district eight. Crime is the worst it's ever been in Atlanta to funding the police will only cause more suffering in the underserved communities. Police are there to respond to 911 calls coming from the same communities. We are already extremely understaffed by hundreds of officers. You cannot send social workers or someone trained to de escalate when those on the other end, failed to listen and are most likely armed with a gun or a knife. How did that work? The last three weeks at the Wendy's when the mayor and council tried for three weeks to reason with people who cannot be reasoned with now Do you see what the police deal with daily? Have you ever watched the thousands of videos on line of police being polite and trying to reason with people who are clearly breaking the law. Guess what? Sometimes doing the job of an officer doesn't make for a pretty arrest when the suspect is completely combative. When subjects are high on fentanyl, meth cocaine weed, they have superhuman strength esteem with George Floyd. is a social worker going to be able to de escalate a six foot four inch man 240 pounds high on message sent no enough to kill a person. Do you have any idea if he's armed when you approach the scene? I don't think so. You saw how the giant and intoxicated Rayshard Brooks beat and slung the two officer cop APD cops around like ragdolls. Find the money from another source because APD is already under budget. They still have extremely low salaries, terrible pension plans and are forced to work in conditions. Not one of you would bother showing to work up or work in. The private citizens of Atlanta have raised their own funds to be able to provide a PD precinct with new office chairs desks. Paint kitchen and break room supplies and furnish their sad and dilapidated precincts. Many of these places do without AC and 90 to 100 degree summer months. Have you toured or worked from the SWAT office, the bathrooms are outside the water barely works, the sewage backs up the floors grows the office.</v>
      </c>
    </row>
    <row r="201" customFormat="false" ht="15.75" hidden="false" customHeight="false" outlineLevel="0" collapsed="false">
      <c r="A201" s="34"/>
      <c r="C201" s="19" t="str">
        <f aca="false">IFERROR(__xludf.dummyfunction("""COMPUTED_VALUE"""),"3:13:17")</f>
        <v>3:13:17</v>
      </c>
      <c r="D201" s="19" t="str">
        <f aca="false">IFERROR(__xludf.dummyfunction("""COMPUTED_VALUE"""),"My name is Alex. Gerald, I believe that defunding The police is a horrible idea if this past weekend. Violence throughout the city and that has not proven that I don't know what will but the police are an important part of our infrastructure and making su"&amp;"re that everybody feels safe to go and do their jobs and keep the economy running during a time that is already a little bit tenuous with the COVID virus. Defunding the police simply shows that a very small percentage of the population is in charge and As"&amp;" opposed to the rule of law and being a republic, which are the basis of this country, they have their points. They have various other components of their protest that are accurate. But defunding the police is not a solution to those problems. It's simply"&amp;" a reaction. My number is 77084162242. If you'd like to go")</f>
        <v>My name is Alex. Gerald, I believe that defunding The police is a horrible idea if this past weekend. Violence throughout the city and that has not proven that I don't know what will but the police are an important part of our infrastructure and making sure that everybody feels safe to go and do their jobs and keep the economy running during a time that is already a little bit tenuous with the COVID virus. Defunding the police simply shows that a very small percentage of the population is in charge and As opposed to the rule of law and being a republic, which are the basis of this country, they have their points. They have various other components of their protest that are accurate. But defunding the police is not a solution to those problems. It's simply a reaction. My number is 77084162242. If you'd like to go</v>
      </c>
    </row>
    <row r="202" customFormat="false" ht="15.75" hidden="false" customHeight="false" outlineLevel="0" collapsed="false">
      <c r="A202" s="33" t="s">
        <v>1155</v>
      </c>
      <c r="C202" s="19" t="str">
        <f aca="false">IFERROR(__xludf.dummyfunction("""COMPUTED_VALUE"""),"3:14:30")</f>
        <v>3:14:30</v>
      </c>
      <c r="D202" s="19" t="str">
        <f aca="false">IFERROR(__xludf.dummyfunction("""COMPUTED_VALUE"""),"Good morning, my name is Cynthia do heart. Each rack committee passes and I want to urge the council members to please not cook any phones from the police department. I think that further research needs to be done before anything recut from the public fac"&amp;"e.")</f>
        <v>Good morning, my name is Cynthia do heart. Each rack committee passes and I want to urge the council members to please not cook any phones from the police department. I think that further research needs to be done before anything recut from the public face.</v>
      </c>
    </row>
    <row r="203" customFormat="false" ht="15.75" hidden="false" customHeight="false" outlineLevel="0" collapsed="false">
      <c r="A203" s="33" t="s">
        <v>717</v>
      </c>
      <c r="C203" s="19" t="str">
        <f aca="false">IFERROR(__xludf.dummyfunction("""COMPUTED_VALUE"""),"3:14:59")</f>
        <v>3:14:59</v>
      </c>
      <c r="D203" s="19" t="str">
        <f aca="false">IFERROR(__xludf.dummyfunction("""COMPUTED_VALUE"""),"Hi in Farmington district eight. I think that we need to say no to defunding of the police. We need to focus on training in the community with funds gathered from elsewhere stock trading committees that have zero knowledge about daily policing, as these c"&amp;"ommittees are actually dividing the communities even further. Put yourself through the citizen police academy. Look at the crime scene photos sitting on one one call centers do ride alongs with APD for an entire day in the hardest hit communities. What do"&amp;" you think will happen when you de fund special teams and departments will be taken away? The APD and bomb teams that serve the city's cash flow known as the Atlanta airport will be cut? You have to cut somewhere I say no to defunding and yes to more fund"&amp;"ing find it elsewhere. Also, have you ever had to patrol in a patrol car for eight to 12 hours a day with no AC in the middle of summer, a car literally falling apart because there are no more police cars and there's no more funds to replace. But the mayo"&amp;"r gets to ride around and to brand new expensive SUVs when she could have used Reed's new fleet when he left office, I say no to defund.")</f>
        <v>Hi in Farmington district eight. I think that we need to say no to defunding of the police. We need to focus on training in the community with funds gathered from elsewhere stock trading committees that have zero knowledge about daily policing, as these committees are actually dividing the communities even further. Put yourself through the citizen police academy. Look at the crime scene photos sitting on one one call centers do ride alongs with APD for an entire day in the hardest hit communities. What do you think will happen when you de fund special teams and departments will be taken away? The APD and bomb teams that serve the city's cash flow known as the Atlanta airport will be cut? You have to cut somewhere I say no to defunding and yes to more funding find it elsewhere. Also, have you ever had to patrol in a patrol car for eight to 12 hours a day with no AC in the middle of summer, a car literally falling apart because there are no more police cars and there's no more funds to replace. But the mayor gets to ride around and to brand new expensive SUVs when she could have used Reed's new fleet when he left office, I say no to defund.</v>
      </c>
    </row>
    <row r="204" customFormat="false" ht="15.75" hidden="false" customHeight="false" outlineLevel="0" collapsed="false">
      <c r="A204" s="34"/>
      <c r="C204" s="19" t="str">
        <f aca="false">IFERROR(__xludf.dummyfunction("""COMPUTED_VALUE"""),"3:16:05")</f>
        <v>3:16:05</v>
      </c>
      <c r="D204" s="19" t="str">
        <f aca="false">IFERROR(__xludf.dummyfunction("""COMPUTED_VALUE"""),"My name is Victoria kirbo. And I'm very, very concerned about the decreased public safety in the city of Atlanta. The decreased property values, the murders, homicides, carjackings, slider crimes, overall number of crimes going up and the lack of support "&amp;"that the city of Atlanta police are receiving right now. I definitely my family and I support the eight council members who stood in support of law enforcement. And I think knee jerk reactions and impulsive decisions made for political gains are absolutel"&amp;"y ridiculous. on the part of Keisha Lance bottoms And Paul Howard. And I think it's absolutely ridiculous where the city has gone under the leadership of Keisha Lance bottoms. And over the last year in general, particularly the last six to eight weeks it'"&amp;"s absurd.")</f>
        <v>My name is Victoria kirbo. And I'm very, very concerned about the decreased public safety in the city of Atlanta. The decreased property values, the murders, homicides, carjackings, slider crimes, overall number of crimes going up and the lack of support that the city of Atlanta police are receiving right now. I definitely my family and I support the eight council members who stood in support of law enforcement. And I think knee jerk reactions and impulsive decisions made for political gains are absolutely ridiculous. on the part of Keisha Lance bottoms And Paul Howard. And I think it's absolutely ridiculous where the city has gone under the leadership of Keisha Lance bottoms. And over the last year in general, particularly the last six to eight weeks it's absurd.</v>
      </c>
    </row>
    <row r="205" customFormat="false" ht="15.75" hidden="false" customHeight="false" outlineLevel="0" collapsed="false">
      <c r="A205" s="33" t="s">
        <v>1156</v>
      </c>
      <c r="C205" s="19" t="str">
        <f aca="false">IFERROR(__xludf.dummyfunction("""COMPUTED_VALUE"""),"3:17:19")</f>
        <v>3:17:19</v>
      </c>
      <c r="D205" s="19" t="str">
        <f aca="false">IFERROR(__xludf.dummyfunction("""COMPUTED_VALUE"""),"Narrow hook living on Andrews drive in 30305 zip code. Walk daily through these neighborhoods into garden Hill, and tired of fearing that I and my grandchild will be shot. As we go through these neighborhoods, I request that you provide more funding to th"&amp;"e police. And that puts money into a holding account and not named bail for criminals unless they're doing something right and not abusing children. Request to that to read the note from the city and act on it to protect the law abiding citizens and furni"&amp;"sh them with well funded police who are trying to do a good job. Thank you.")</f>
        <v>Narrow hook living on Andrews drive in 30305 zip code. Walk daily through these neighborhoods into garden Hill, and tired of fearing that I and my grandchild will be shot. As we go through these neighborhoods, I request that you provide more funding to the police. And that puts money into a holding account and not named bail for criminals unless they're doing something right and not abusing children. Request to that to read the note from the city and act on it to protect the law abiding citizens and furnish them with well funded police who are trying to do a good job. Thank you.</v>
      </c>
    </row>
    <row r="206" customFormat="false" ht="15.75" hidden="false" customHeight="false" outlineLevel="0" collapsed="false">
      <c r="A206" s="33" t="s">
        <v>719</v>
      </c>
      <c r="C206" s="19" t="str">
        <f aca="false">IFERROR(__xludf.dummyfunction("""COMPUTED_VALUE"""),"3:18:13")</f>
        <v>3:18:13</v>
      </c>
      <c r="D206" s="19" t="str">
        <f aca="false">IFERROR(__xludf.dummyfunction("""COMPUTED_VALUE"""),"Hi, my name is Sandy kitchens, and I'm a resident of Georgia. I am not in favor of defunding the police department because we need their protection. It's evident that we need them by what is happening in Atlanta and what happened over the weekend. We do n"&amp;"ot need to defund the police. Thank you.")</f>
        <v>Hi, my name is Sandy kitchens, and I'm a resident of Georgia. I am not in favor of defunding the police department because we need their protection. It's evident that we need them by what is happening in Atlanta and what happened over the weekend. We do not need to defund the police. Thank you.</v>
      </c>
    </row>
    <row r="207" customFormat="false" ht="15.75" hidden="false" customHeight="false" outlineLevel="0" collapsed="false">
      <c r="A207" s="34"/>
      <c r="C207" s="19" t="str">
        <f aca="false">IFERROR(__xludf.dummyfunction("""COMPUTED_VALUE"""),"3:18:40")</f>
        <v>3:18:40</v>
      </c>
      <c r="D207" s="19" t="str">
        <f aca="false">IFERROR(__xludf.dummyfunction("""COMPUTED_VALUE"""),"Richard Fuqua, please do not defund the police. I'm all for reforming the Department but please do not defund the police department. Thank you.")</f>
        <v>Richard Fuqua, please do not defund the police. I'm all for reforming the Department but please do not defund the police department. Thank you.</v>
      </c>
    </row>
    <row r="208" customFormat="false" ht="15.75" hidden="false" customHeight="false" outlineLevel="0" collapsed="false">
      <c r="A208" s="33" t="s">
        <v>1157</v>
      </c>
      <c r="C208" s="19" t="str">
        <f aca="false">IFERROR(__xludf.dummyfunction("""COMPUTED_VALUE"""),"3:18:51")</f>
        <v>3:18:51</v>
      </c>
      <c r="D208" s="19" t="str">
        <f aca="false">IFERROR(__xludf.dummyfunction("""COMPUTED_VALUE"""),"My name is Lisa Martin, and I am calling on all of the government to defund Antonio Brown, as well as all of the members of Black Lives Matter and Antifa that are killing our innocent families. And I'm white.")</f>
        <v>My name is Lisa Martin, and I am calling on all of the government to defund Antonio Brown, as well as all of the members of Black Lives Matter and Antifa that are killing our innocent families. And I'm white.</v>
      </c>
    </row>
    <row r="209" customFormat="false" ht="15.75" hidden="false" customHeight="false" outlineLevel="0" collapsed="false">
      <c r="A209" s="33" t="s">
        <v>721</v>
      </c>
      <c r="C209" s="19" t="str">
        <f aca="false">IFERROR(__xludf.dummyfunction("""COMPUTED_VALUE"""),"3:19:22")</f>
        <v>3:19:22</v>
      </c>
      <c r="D209" s="19" t="str">
        <f aca="false">IFERROR(__xludf.dummyfunction("""COMPUTED_VALUE"""),"Hi, I am calling from District 8 to put a vote recommendation in to definitely not define the police force. So again, that's district eight before the vote tomorrow completely against defunding the police. Thank you.")</f>
        <v>Hi, I am calling from District 8 to put a vote recommendation in to definitely not define the police force. So again, that's district eight before the vote tomorrow completely against defunding the police. Thank you.</v>
      </c>
    </row>
    <row r="210" customFormat="false" ht="15.75" hidden="false" customHeight="false" outlineLevel="0" collapsed="false">
      <c r="A210" s="34"/>
      <c r="C210" s="19" t="str">
        <f aca="false">IFERROR(__xludf.dummyfunction("""COMPUTED_VALUE"""),"3:19:46")</f>
        <v>3:19:46</v>
      </c>
      <c r="D210" s="19" t="str">
        <f aca="false">IFERROR(__xludf.dummyfunction("""COMPUTED_VALUE"""),"Hi, this is Anna Margaret Woods I reside at 3089 Maren drive 30305. I am calling to request please do not go to defund the police I understand that that is not to take away all money for the police department, just as you all think it is just a little bit"&amp;" that could go somewhere else. I completely disagree with that. I believe that the police department needs more funding and more training. And as you can see, especially from this weekend, the crime is out of control. It has been out of control really sin"&amp;"ce Mayor bottoms took office. I keep looking forward to the day where she will step up and try to correct that. So I just hope that you all will do the right thing and not pander to politics, and absolutely not defund the police department. Thank you so m"&amp;"uch for listening to this. Have a good day.")</f>
        <v>Hi, this is Anna Margaret Woods I reside at 3089 Maren drive 30305. I am calling to request please do not go to defund the police I understand that that is not to take away all money for the police department, just as you all think it is just a little bit that could go somewhere else. I completely disagree with that. I believe that the police department needs more funding and more training. And as you can see, especially from this weekend, the crime is out of control. It has been out of control really since Mayor bottoms took office. I keep looking forward to the day where she will step up and try to correct that. So I just hope that you all will do the right thing and not pander to politics, and absolutely not defund the police department. Thank you so much for listening to this. Have a good day.</v>
      </c>
    </row>
    <row r="211" customFormat="false" ht="15.75" hidden="false" customHeight="false" outlineLevel="0" collapsed="false">
      <c r="A211" s="33" t="s">
        <v>1158</v>
      </c>
      <c r="C211" s="19" t="str">
        <f aca="false">IFERROR(__xludf.dummyfunction("""COMPUTED_VALUE"""),"3:20:49")</f>
        <v>3:20:49</v>
      </c>
      <c r="D211" s="19" t="str">
        <f aca="false">IFERROR(__xludf.dummyfunction("""COMPUTED_VALUE"""),"Hello, good morning. My name is Monica McClary. I'm a resident of North Buckhead Sandy Springs area and I am very concerned about the funding the police. I support the council members who are trying to oppose the the funding of the police yesterday and I'"&amp;"ve been out several times, even to Lenox mall and it's frightening. It's I don't feel comfortable being out. My car has been broken into my husband's heart and broken into. We have rented a car stolen. defunding The police will definitely decrease public "&amp;"safety. It'll decrease the property values. It will change businesses out of the city and most definitely dramatically decrease the tax base. We need the police we need to support them. We need to do this safely. Please do not fund the police. Thank you,")</f>
        <v>Hello, good morning. My name is Monica McClary. I'm a resident of North Buckhead Sandy Springs area and I am very concerned about the funding the police. I support the council members who are trying to oppose the the funding of the police yesterday and I've been out several times, even to Lenox mall and it's frightening. It's I don't feel comfortable being out. My car has been broken into my husband's heart and broken into. We have rented a car stolen. defunding The police will definitely decrease public safety. It'll decrease the property values. It will change businesses out of the city and most definitely dramatically decrease the tax base. We need the police we need to support them. We need to do this safely. Please do not fund the police. Thank you,</v>
      </c>
    </row>
    <row r="212" customFormat="false" ht="15.75" hidden="false" customHeight="false" outlineLevel="0" collapsed="false">
      <c r="A212" s="33" t="s">
        <v>723</v>
      </c>
      <c r="C212" s="19" t="str">
        <f aca="false">IFERROR(__xludf.dummyfunction("""COMPUTED_VALUE"""),"3:21:55")</f>
        <v>3:21:55</v>
      </c>
      <c r="D212" s="19" t="str">
        <f aca="false">IFERROR(__xludf.dummyfunction("""COMPUTED_VALUE"""),"Paul, because I made a few Getting ready to vote on sending the police department by the police. And in the city of Atlanta, I'm calling a city please do this. This is a police department or the police officers, the police officers are going to be better "&amp;"off and some other things going on and not that we did not want the police to be meeting the needs of these objects. After that, police Cool. Thank you.")</f>
        <v>Paul, because I made a few Getting ready to vote on sending the police department by the police. And in the city of Atlanta, I'm calling a city please do this. This is a police department or the police officers, the police officers are going to be better off and some other things going on and not that we did not want the police to be meeting the needs of these objects. After that, police Cool. Thank you.</v>
      </c>
    </row>
    <row r="213" customFormat="false" ht="15.75" hidden="false" customHeight="false" outlineLevel="0" collapsed="false">
      <c r="A213" s="34"/>
      <c r="C213" s="19" t="str">
        <f aca="false">IFERROR(__xludf.dummyfunction("""COMPUTED_VALUE"""),"3:22:43")</f>
        <v>3:22:43</v>
      </c>
      <c r="D213" s="19" t="str">
        <f aca="false">IFERROR(__xludf.dummyfunction("""COMPUTED_VALUE"""),"Hi, my name is Alexandria had. I'm a resident of Fulton County in the city of Atlanta. I'm calling to declare my support for the eight Can't wait police force de escalation platform. Please should not be the judge, jury and executioner citizens. I also st"&amp;"rongly support the rental assistance program for our residents. And hopefully the committee also supports a mortgage Assistance Program for at home ponent at risk homeowners. Well, I also support the Black Lives Matters cheap mural in the paid to Juneteen"&amp;"th holiday. I feel that these symbolic gestures are not nearly as important as the eight Can't wait and rental assistance legislature, which address systemic issues in our city. I feel that the committee would be remiss in approving these symbolic gesture"&amp;"s without approving the systematic changes that they could that they could pass today. So thank you so much for all you do. And for our great city. I hope you've approved this legislature to make our city even better. Thank you.")</f>
        <v>Hi, my name is Alexandria had. I'm a resident of Fulton County in the city of Atlanta. I'm calling to declare my support for the eight Can't wait police force de escalation platform. Please should not be the judge, jury and executioner citizens. I also strongly support the rental assistance program for our residents. And hopefully the committee also supports a mortgage Assistance Program for at home ponent at risk homeowners. Well, I also support the Black Lives Matters cheap mural in the paid to Juneteenth holiday. I feel that these symbolic gestures are not nearly as important as the eight Can't wait and rental assistance legislature, which address systemic issues in our city. I feel that the committee would be remiss in approving these symbolic gestures without approving the systematic changes that they could that they could pass today. So thank you so much for all you do. And for our great city. I hope you've approved this legislature to make our city even better. Thank you.</v>
      </c>
    </row>
    <row r="214" customFormat="false" ht="15.75" hidden="false" customHeight="false" outlineLevel="0" collapsed="false">
      <c r="A214" s="33" t="s">
        <v>1159</v>
      </c>
      <c r="C214" s="19" t="str">
        <f aca="false">IFERROR(__xludf.dummyfunction("""COMPUTED_VALUE"""),"3:23:50")</f>
        <v>3:23:50</v>
      </c>
      <c r="D214" s="19" t="str">
        <f aca="false">IFERROR(__xludf.dummyfunction("""COMPUTED_VALUE"""),"This is your law hider, a resident of the city of Atlanta and also in district seven. I am a global authority on aviation including aviation security. I fully support the eighth council members who oppose an opposed to the defunding of the police departme"&amp;"nts. This is not an easy decision to make. Any decision and disregard has to be carefully studied and put down to a referendum by the general population. The funding of our police agencies and law enforcement agencies leads to a lot of destruction and dam"&amp;"age to the fiber of our society. And that's every single resident and citizen in the city and it's unbuttoned. Thank you.")</f>
        <v>This is your law hider, a resident of the city of Atlanta and also in district seven. I am a global authority on aviation including aviation security. I fully support the eighth council members who oppose an opposed to the defunding of the police departments. This is not an easy decision to make. Any decision and disregard has to be carefully studied and put down to a referendum by the general population. The funding of our police agencies and law enforcement agencies leads to a lot of destruction and damage to the fiber of our society. And that's every single resident and citizen in the city and it's unbuttoned. Thank you.</v>
      </c>
    </row>
    <row r="215" customFormat="false" ht="15.75" hidden="false" customHeight="false" outlineLevel="0" collapsed="false">
      <c r="A215" s="33" t="s">
        <v>724</v>
      </c>
      <c r="C215" s="19" t="str">
        <f aca="false">IFERROR(__xludf.dummyfunction("""COMPUTED_VALUE"""),"3:24:45")</f>
        <v>3:24:45</v>
      </c>
      <c r="D215" s="19" t="str">
        <f aca="false">IFERROR(__xludf.dummyfunction("""COMPUTED_VALUE"""),"Hi, this is Alison Rogers. I've lived in district eight for 20 something years, and I just wanted to know that I support the eight city council members who stood in support of our laws. enforcement. I don't think that we need to defund the police for conc"&amp;"ern of safety in our city and decreasing property values, running businesses out of the city. We need lawful abiding citizens in our city. And we need to have respect for the law and the governor community, and I wouldn't feel safe defunding our police. T"&amp;"hank you for listening.")</f>
        <v>Hi, this is Alison Rogers. I've lived in district eight for 20 something years, and I just wanted to know that I support the eight city council members who stood in support of our laws. enforcement. I don't think that we need to defund the police for concern of safety in our city and decreasing property values, running businesses out of the city. We need lawful abiding citizens in our city. And we need to have respect for the law and the governor community, and I wouldn't feel safe defunding our police. Thank you for listening.</v>
      </c>
    </row>
    <row r="216" customFormat="false" ht="15.75" hidden="false" customHeight="false" outlineLevel="0" collapsed="false">
      <c r="A216" s="34"/>
      <c r="C216" s="19" t="str">
        <f aca="false">IFERROR(__xludf.dummyfunction("""COMPUTED_VALUE"""),"3:25:33")</f>
        <v>3:25:33</v>
      </c>
      <c r="D216" s="19" t="str">
        <f aca="false">IFERROR(__xludf.dummyfunction("""COMPUTED_VALUE"""),"This is Nate Spry and district eight of the city of Atlanta and I oppose defunding the police at this time. Thank you.")</f>
        <v>This is Nate Spry and district eight of the city of Atlanta and I oppose defunding the police at this time. Thank you.</v>
      </c>
    </row>
    <row r="217" customFormat="false" ht="15.75" hidden="false" customHeight="false" outlineLevel="0" collapsed="false">
      <c r="A217" s="33" t="s">
        <v>1160</v>
      </c>
      <c r="C217" s="19" t="str">
        <f aca="false">IFERROR(__xludf.dummyfunction("""COMPUTED_VALUE"""),"3:25:43")</f>
        <v>3:25:43</v>
      </c>
      <c r="D217" s="19" t="str">
        <f aca="false">IFERROR(__xludf.dummyfunction("""COMPUTED_VALUE"""),"This is Darien Watson and I'm calling in asking the council not to defund the police department I think we do need reform. But I don't know where reform comes at the expense of defundin the police department. So I'm asking the council to fund the police d"&amp;"epartment, but I'm also asking them to provide meaningful reform to that and in some way of holding the police officers accountable for their actions and also to provide training that is much needed or sensitive. Thank you.")</f>
        <v>This is Darien Watson and I'm calling in asking the council not to defund the police department I think we do need reform. But I don't know where reform comes at the expense of defundin the police department. So I'm asking the council to fund the police department, but I'm also asking them to provide meaningful reform to that and in some way of holding the police officers accountable for their actions and also to provide training that is much needed or sensitive. Thank you.</v>
      </c>
    </row>
    <row r="218" customFormat="false" ht="15.75" hidden="false" customHeight="false" outlineLevel="0" collapsed="false">
      <c r="A218" s="33" t="s">
        <v>727</v>
      </c>
      <c r="C218" s="19" t="str">
        <f aca="false">IFERROR(__xludf.dummyfunction("""COMPUTED_VALUE"""),"3:26:24")</f>
        <v>3:26:24</v>
      </c>
      <c r="D218" s="19" t="str">
        <f aca="false">IFERROR(__xludf.dummyfunction("""COMPUTED_VALUE"""),"Hi, my name is Rufus chambers. I am an 86 year resident of Atlanta. I grew up in West End and now live in North Atlanta. To feel tuned to fund the police would be a terrible blow to our city and hurt our safety. right to live in peace to cause a mass exod"&amp;"us of our peaceful citizens from a city please do not vote to defund the police. Thank you.")</f>
        <v>Hi, my name is Rufus chambers. I am an 86 year resident of Atlanta. I grew up in West End and now live in North Atlanta. To feel tuned to fund the police would be a terrible blow to our city and hurt our safety. right to live in peace to cause a mass exodus of our peaceful citizens from a city please do not vote to defund the police. Thank you.</v>
      </c>
    </row>
    <row r="219" customFormat="false" ht="15.75" hidden="false" customHeight="false" outlineLevel="0" collapsed="false">
      <c r="A219" s="34"/>
      <c r="C219" s="19" t="str">
        <f aca="false">IFERROR(__xludf.dummyfunction("""COMPUTED_VALUE"""),"3:26:56")</f>
        <v>3:26:56</v>
      </c>
      <c r="D219" s="19" t="str">
        <f aca="false">IFERROR(__xludf.dummyfunction("""COMPUTED_VALUE"""),"Hi, my name is Edith Cali. I am calling about my company. For defunding the police I oppose it and I just wanted to leave a voicemail stating my case. Thank you.")</f>
        <v>Hi, my name is Edith Cali. I am calling about my company. For defunding the police I oppose it and I just wanted to leave a voicemail stating my case. Thank you.</v>
      </c>
    </row>
    <row r="220" customFormat="false" ht="15.75" hidden="false" customHeight="false" outlineLevel="0" collapsed="false">
      <c r="A220" s="33" t="s">
        <v>1161</v>
      </c>
      <c r="C220" s="19" t="str">
        <f aca="false">IFERROR(__xludf.dummyfunction("""COMPUTED_VALUE"""),"3:27:08")</f>
        <v>3:27:08</v>
      </c>
      <c r="D220" s="19" t="str">
        <f aca="false">IFERROR(__xludf.dummyfunction("""COMPUTED_VALUE"""),"Good morning. My name is Jerry Hicks and I'm a resident of District 12 NPU Z. I very much support your decision not to the fund that this apartment at will in no way curtail the activities of criminals. But I am trusting that you will put together a plan "&amp;"of action to review current police policy and offer reform that will continue to protect the most of us who are law abiding citizens that the tenant sweep department for safety, while humanely addressing those who break or are suspected of breaking the la"&amp;"ws. But the police department itself is an organization that has a history of internal racism and sexism that still seem to persist. My opinion is we need to start with the department leadership to better understand attitude. actions are the complete depa"&amp;"rtment before any necessary reform can take place. Thank you.")</f>
        <v>Good morning. My name is Jerry Hicks and I'm a resident of District 12 NPU Z. I very much support your decision not to the fund that this apartment at will in no way curtail the activities of criminals. But I am trusting that you will put together a plan of action to review current police policy and offer reform that will continue to protect the most of us who are law abiding citizens that the tenant sweep department for safety, while humanely addressing those who break or are suspected of breaking the laws. But the police department itself is an organization that has a history of internal racism and sexism that still seem to persist. My opinion is we need to start with the department leadership to better understand attitude. actions are the complete department before any necessary reform can take place. Thank you.</v>
      </c>
    </row>
    <row r="221" customFormat="false" ht="15.75" hidden="false" customHeight="false" outlineLevel="0" collapsed="false">
      <c r="A221" s="33" t="s">
        <v>729</v>
      </c>
      <c r="C221" s="19" t="str">
        <f aca="false">IFERROR(__xludf.dummyfunction("""COMPUTED_VALUE"""),"3:28:11")</f>
        <v>3:28:11</v>
      </c>
      <c r="D221" s="19" t="str">
        <f aca="false">IFERROR(__xludf.dummyfunction("""COMPUTED_VALUE"""),"My name is Martin hydric and I've been running my personal training business in the Buckhead area. That jeans body tag off of Grandview up into 2005 and at the forum Athletic Club at Atlantic square. I have had properly on 30 occasions while I was trainin"&amp;"g clients, either at jeans body tech in the early 2000s or since then at the forum Athletic Club and Linux probably 30 car break ins where my clients cars were burglarized. The them not being able to know that their car is safe definitely hampers my busin"&amp;"ess. And obviously it puts them at risk should they run up upon someone who is about to break into their car. I also run a program at chess playing Park and I probably had 10 other clients when they've been working with me at the gymnasium at the park. Th"&amp;"ey've probably been broken into 10 times the owner of jeans, body tech, I was driving back from a mountain bike trip and we were hit by an illegal summer here in this country illegally. He was intoxicated, ran from the scene. He's never been town and she "&amp;"was killed. I do also have a client that on a regular basis in his neighborhood off Piedmont round groups of young males come through at night and break into the cars and our arms. I've seen that picture on his camera is a serious problem. Crime is a seri"&amp;"ous problem. I've just had a client is john broken three times was junk at a nightclub off a fire row. And I've had a client beaten a Woman Beaten and carjacked in sips Plaza. Crime is an issue. Please do not defund the police. Please study this issue. I'"&amp;"m a big supporter of the Atlanta police athletic League, which is the community policing program every")</f>
        <v>My name is Martin hydric and I've been running my personal training business in the Buckhead area. That jeans body tag off of Grandview up into 2005 and at the forum Athletic Club at Atlantic square. I have had properly on 30 occasions while I was training clients, either at jeans body tech in the early 2000s or since then at the forum Athletic Club and Linux probably 30 car break ins where my clients cars were burglarized. The them not being able to know that their car is safe definitely hampers my business. And obviously it puts them at risk should they run up upon someone who is about to break into their car. I also run a program at chess playing Park and I probably had 10 other clients when they've been working with me at the gymnasium at the park. They've probably been broken into 10 times the owner of jeans, body tech, I was driving back from a mountain bike trip and we were hit by an illegal summer here in this country illegally. He was intoxicated, ran from the scene. He's never been town and she was killed. I do also have a client that on a regular basis in his neighborhood off Piedmont round groups of young males come through at night and break into the cars and our arms. I've seen that picture on his camera is a serious problem. Crime is a serious problem. I've just had a client is john broken three times was junk at a nightclub off a fire row. And I've had a client beaten a Woman Beaten and carjacked in sips Plaza. Crime is an issue. Please do not defund the police. Please study this issue. I'm a big supporter of the Atlanta police athletic League, which is the community policing program every</v>
      </c>
    </row>
    <row r="222" customFormat="false" ht="15.75" hidden="false" customHeight="false" outlineLevel="0" collapsed="false">
      <c r="A222" s="34"/>
      <c r="C222" s="19" t="str">
        <f aca="false">IFERROR(__xludf.dummyfunction("""COMPUTED_VALUE"""),"3:30:09")</f>
        <v>3:30:09</v>
      </c>
      <c r="D222" s="19" t="str">
        <f aca="false">IFERROR(__xludf.dummyfunction("""COMPUTED_VALUE"""),"Hi I'm calling from the Georgia Latino line for human rights. I'm calling to demand that Councilmember Felicia a more vote yes on the Rashard Brooks bill, which will hold some of the police budget and reserve to ensure the city does its job to reimagining"&amp;" our police department. Thank you.")</f>
        <v>Hi I'm calling from the Georgia Latino line for human rights. I'm calling to demand that Councilmember Felicia a more vote yes on the Rashard Brooks bill, which will hold some of the police budget and reserve to ensure the city does its job to reimagining our police department. Thank you.</v>
      </c>
    </row>
    <row r="223" customFormat="false" ht="15.75" hidden="false" customHeight="false" outlineLevel="0" collapsed="false">
      <c r="A223" s="33" t="s">
        <v>1162</v>
      </c>
      <c r="C223" s="19" t="str">
        <f aca="false">IFERROR(__xludf.dummyfunction("""COMPUTED_VALUE"""),"3:30:28")</f>
        <v>3:30:28</v>
      </c>
      <c r="D223" s="19" t="str">
        <f aca="false">IFERROR(__xludf.dummyfunction("""COMPUTED_VALUE"""),"Hello, my name is Kevin watching. I'm calling to demand that Council President Felicia Moore. vote yes on the Rayshard Brooks bill, which will hold some of the police budget and reserve to ensure the city does its job to reimagine our police department. T"&amp;"hank you.")</f>
        <v>Hello, my name is Kevin watching. I'm calling to demand that Council President Felicia Moore. vote yes on the Rayshard Brooks bill, which will hold some of the police budget and reserve to ensure the city does its job to reimagine our police department. Thank you.</v>
      </c>
    </row>
    <row r="224" customFormat="false" ht="15.75" hidden="false" customHeight="false" outlineLevel="0" collapsed="false">
      <c r="A224" s="33" t="s">
        <v>731</v>
      </c>
      <c r="C224" s="19" t="str">
        <f aca="false">IFERROR(__xludf.dummyfunction("""COMPUTED_VALUE"""),"3:30:49")</f>
        <v>3:30:49</v>
      </c>
      <c r="D224" s="19" t="str">
        <f aca="false">IFERROR(__xludf.dummyfunction("""COMPUTED_VALUE"""),"My name is Sarah Bentley Pearson. I live at 4315 light cave and drive northeast Atlanta, Georgia 30319. I am against defunding The police, we pay a fortune in taxes. And the violence in Atlanta is only increasing. We are 100% against this and would even c"&amp;"onsider leaving the study. If this continues to go on. Take care. You can call me 404313949. Thank you.")</f>
        <v>My name is Sarah Bentley Pearson. I live at 4315 light cave and drive northeast Atlanta, Georgia 30319. I am against defunding The police, we pay a fortune in taxes. And the violence in Atlanta is only increasing. We are 100% against this and would even consider leaving the study. If this continues to go on. Take care. You can call me 404313949. Thank you.</v>
      </c>
    </row>
    <row r="225" customFormat="false" ht="15.75" hidden="false" customHeight="false" outlineLevel="0" collapsed="false">
      <c r="A225" s="34"/>
      <c r="C225" s="19" t="str">
        <f aca="false">IFERROR(__xludf.dummyfunction("""COMPUTED_VALUE"""),"3:31:20")</f>
        <v>3:31:20</v>
      </c>
      <c r="D225" s="19" t="str">
        <f aca="false">IFERROR(__xludf.dummyfunction("""COMPUTED_VALUE"""),"Good morning. My name is your demand Rayshard Brooks bill, which we'll be putting it in classes today state with customs in this bill. It changed.")</f>
        <v>Good morning. My name is your demand Rayshard Brooks bill, which we'll be putting it in classes today state with customs in this bill. It changed.</v>
      </c>
    </row>
    <row r="226" customFormat="false" ht="15.75" hidden="false" customHeight="false" outlineLevel="0" collapsed="false">
      <c r="A226" s="33" t="s">
        <v>1163</v>
      </c>
      <c r="C226" s="19" t="str">
        <f aca="false">IFERROR(__xludf.dummyfunction("""COMPUTED_VALUE"""),"3:31:51")</f>
        <v>3:31:51</v>
      </c>
      <c r="D226" s="19" t="str">
        <f aca="false">IFERROR(__xludf.dummyfunction("""COMPUTED_VALUE"""),"Hi, this is Susan Clark and I live over in the area of Midtown in kind of the Brookwood area. I'm just devastated. You guys are thinking about defunding the police. I've never heard anything like it in my life. I'm just disgusted. I'm thinking them. They'"&amp;"ve been here 29 years. And to watch this city go downhill the way it has. It's just disgusting. If you defund the police, and you're going to decrease public safety, the property values are going to go down, businesses are going to move out. It's gonna be"&amp;" horrible already. I am seeing it now. I'm seeing it walking down the street, afraid to even walk my dog out. And today, there's going to be no place to defund the police. It's terrible, you know, think about this place. And I'm sure there's other ways, b"&amp;"ut this is not the right way. Thank you so much.")</f>
        <v>Hi, this is Susan Clark and I live over in the area of Midtown in kind of the Brookwood area. I'm just devastated. You guys are thinking about defunding the police. I've never heard anything like it in my life. I'm just disgusted. I'm thinking them. They've been here 29 years. And to watch this city go downhill the way it has. It's just disgusting. If you defund the police, and you're going to decrease public safety, the property values are going to go down, businesses are going to move out. It's gonna be horrible already. I am seeing it now. I'm seeing it walking down the street, afraid to even walk my dog out. And today, there's going to be no place to defund the police. It's terrible, you know, think about this place. And I'm sure there's other ways, but this is not the right way. Thank you so much.</v>
      </c>
    </row>
    <row r="227" customFormat="false" ht="15.75" hidden="false" customHeight="false" outlineLevel="0" collapsed="false">
      <c r="A227" s="33" t="s">
        <v>734</v>
      </c>
      <c r="C227" s="19" t="str">
        <f aca="false">IFERROR(__xludf.dummyfunction("""COMPUTED_VALUE"""),"3:32:40")</f>
        <v>3:32:40</v>
      </c>
      <c r="D227" s="19" t="str">
        <f aca="false">IFERROR(__xludf.dummyfunction("""COMPUTED_VALUE"""),"Hi, my name is Veronica. And I'm calling to demand that concept president Felicia moon both Yes, Rayshard Brooks bill, which we hold some of the policies our budget in reserve to ensure the city does its job to remain in our policy. Police Department. Tha"&amp;"nk you.")</f>
        <v>Hi, my name is Veronica. And I'm calling to demand that concept president Felicia moon both Yes, Rayshard Brooks bill, which we hold some of the policies our budget in reserve to ensure the city does its job to remain in our policy. Police Department. Thank you.</v>
      </c>
    </row>
    <row r="228" customFormat="false" ht="15.75" hidden="false" customHeight="false" outlineLevel="0" collapsed="false">
      <c r="A228" s="34"/>
      <c r="C228" s="19" t="str">
        <f aca="false">IFERROR(__xludf.dummyfunction("""COMPUTED_VALUE"""),"3:33:05")</f>
        <v>3:33:05</v>
      </c>
      <c r="D228" s="19" t="str">
        <f aca="false">IFERROR(__xludf.dummyfunction("""COMPUTED_VALUE"""),"Hi, my name is Kimberly bull bolo. I am with the Georgia Latino Alliance for human rights. I am calling to demand the council as a whole reserve their action from the June 9 full council meeting and vote yes on the Rashard Brooks bill which will hold some"&amp;" of the police budget in reserve to ensure the city does its shot to imagine our police department and ensure a meaningful police reform happens. Thank you.")</f>
        <v>Hi, my name is Kimberly bull bolo. I am with the Georgia Latino Alliance for human rights. I am calling to demand the council as a whole reserve their action from the June 9 full council meeting and vote yes on the Rashard Brooks bill which will hold some of the police budget in reserve to ensure the city does its shot to imagine our police department and ensure a meaningful police reform happens. Thank you.</v>
      </c>
    </row>
    <row r="229" customFormat="false" ht="15.75" hidden="false" customHeight="false" outlineLevel="0" collapsed="false">
      <c r="A229" s="33" t="s">
        <v>1164</v>
      </c>
      <c r="C229" s="19" t="str">
        <f aca="false">IFERROR(__xludf.dummyfunction("""COMPUTED_VALUE"""),"3:33:35")</f>
        <v>3:33:35</v>
      </c>
      <c r="D229" s="19" t="str">
        <f aca="false">IFERROR(__xludf.dummyfunction("""COMPUTED_VALUE"""),"Good morning to the city council members. My name is Marie Smith. I'm calling from the south river gardens Community Association. My call is in support of not defunding the police department. I am in support of more hiring, better training and perhaps a r"&amp;"eview Police policies to ensure that they have what the city needs. I support continuing of having a police department after a review of my morning paper and seeing the depth that has happened. The shootings and deaths that have happened over this past we"&amp;"ekend. I cannot imagine what our city would look like without a police department. Again, I am in support of not defunding the police department. Thank you.")</f>
        <v>Good morning to the city council members. My name is Marie Smith. I'm calling from the south river gardens Community Association. My call is in support of not defunding the police department. I am in support of more hiring, better training and perhaps a review Police policies to ensure that they have what the city needs. I support continuing of having a police department after a review of my morning paper and seeing the depth that has happened. The shootings and deaths that have happened over this past weekend. I cannot imagine what our city would look like without a police department. Again, I am in support of not defunding the police department. Thank you.</v>
      </c>
    </row>
    <row r="230" customFormat="false" ht="15.75" hidden="false" customHeight="false" outlineLevel="0" collapsed="false">
      <c r="A230" s="33" t="s">
        <v>735</v>
      </c>
      <c r="C230" s="19" t="str">
        <f aca="false">IFERROR(__xludf.dummyfunction("""COMPUTED_VALUE"""),"3:34:43")</f>
        <v>3:34:43</v>
      </c>
      <c r="D230" s="19" t="str">
        <f aca="false">IFERROR(__xludf.dummyfunction("""COMPUTED_VALUE"""),"Good morning. My name is Shivani Serrano on a volunteer with the volunteer member with a Georgia Latino Lancer human rights class. And I'm calling today to demand that the council member for us to more to vote yes the Rayshard Brooks bill, which will hold"&amp;" on to some of the police budget and research to ensure the city does its job to reimagine our police department to to everything that is going on. We want to cast members to Borges on this bill that will make sure that we have a better future for our com"&amp;"munity and more protection for our community. So we're the mandate for McAfee members to vote yes, on this year. Thanks so much. Have a good day.")</f>
        <v>Good morning. My name is Shivani Serrano on a volunteer with the volunteer member with a Georgia Latino Lancer human rights class. And I'm calling today to demand that the council member for us to more to vote yes the Rayshard Brooks bill, which will hold on to some of the police budget and research to ensure the city does its job to reimagine our police department to to everything that is going on. We want to cast members to Borges on this bill that will make sure that we have a better future for our community and more protection for our community. So we're the mandate for McAfee members to vote yes, on this year. Thanks so much. Have a good day.</v>
      </c>
    </row>
    <row r="231" customFormat="false" ht="15.75" hidden="false" customHeight="false" outlineLevel="0" collapsed="false">
      <c r="A231" s="34"/>
      <c r="C231" s="19" t="str">
        <f aca="false">IFERROR(__xludf.dummyfunction("""COMPUTED_VALUE"""),"3:35:32")</f>
        <v>3:35:32</v>
      </c>
      <c r="D231" s="19" t="str">
        <f aca="false">IFERROR(__xludf.dummyfunction("""COMPUTED_VALUE"""),"Hello, my name is Veronica. And I'm calling from 13. Alliance for human rights in this method is to demand a constant member of Carla Smith. vote yes on Rayshard Brooks bill, which we hold some of the police budget in reserve to ensure the city does its j"&amp;"ob to reimagine our police department, thinking")</f>
        <v>Hello, my name is Veronica. And I'm calling from 13. Alliance for human rights in this method is to demand a constant member of Carla Smith. vote yes on Rayshard Brooks bill, which we hold some of the police budget in reserve to ensure the city does its job to reimagine our police department, thinking</v>
      </c>
    </row>
    <row r="232" customFormat="false" ht="15.75" hidden="false" customHeight="false" outlineLevel="0" collapsed="false">
      <c r="A232" s="33" t="s">
        <v>1165</v>
      </c>
      <c r="C232" s="19" t="str">
        <f aca="false">IFERROR(__xludf.dummyfunction("""COMPUTED_VALUE"""),"3:35:58")</f>
        <v>3:35:58</v>
      </c>
      <c r="D232" s="19" t="str">
        <f aca="false">IFERROR(__xludf.dummyfunction("""COMPUTED_VALUE"""),"Hi, my name is Alan Berger Garcia I'm with the Georgia Latino Alliance for human rights. I'm calling to demand that Councilman, Councilmember Carla Smith and the council as a whole vote yes on the Rayshard Brooks bill, which will hold some of the police b"&amp;"udget in reserve to ensure the city does its job to reimagine our police department. Thank you.")</f>
        <v>Hi, my name is Alan Berger Garcia I'm with the Georgia Latino Alliance for human rights. I'm calling to demand that Councilman, Councilmember Carla Smith and the council as a whole vote yes on the Rayshard Brooks bill, which will hold some of the police budget in reserve to ensure the city does its job to reimagine our police department. Thank you.</v>
      </c>
    </row>
    <row r="233" customFormat="false" ht="15.75" hidden="false" customHeight="false" outlineLevel="0" collapsed="false">
      <c r="A233" s="33" t="s">
        <v>738</v>
      </c>
      <c r="C233" s="19" t="str">
        <f aca="false">IFERROR(__xludf.dummyfunction("""COMPUTED_VALUE"""),"3:36:23")</f>
        <v>3:36:23</v>
      </c>
      <c r="D233" s="19" t="str">
        <f aca="false">IFERROR(__xludf.dummyfunction("""COMPUTED_VALUE"""),"Hi, my name is Kimberly with the Georgia Latino Alliance. I am calling to demand that council member Felicia Moore and council as a whole reassert their action from the June 9 full council meeting and vote yes on the Rayshard Brooks bill which will hold s"&amp;"ome of the police budget in reserve to ensure the city does its job to imagine our police department and ensure a meaningful police reform happens. Thank you Have a good one.")</f>
        <v>Hi, my name is Kimberly with the Georgia Latino Alliance. I am calling to demand that council member Felicia Moore and council as a whole reassert their action from the June 9 full council meeting and vote yes on the Rayshard Brooks bill which will hold some of the police budget in reserve to ensure the city does its job to imagine our police department and ensure a meaningful police reform happens. Thank you Have a good one.</v>
      </c>
    </row>
    <row r="234" customFormat="false" ht="15.75" hidden="false" customHeight="false" outlineLevel="0" collapsed="false">
      <c r="A234" s="34"/>
      <c r="C234" s="19" t="str">
        <f aca="false">IFERROR(__xludf.dummyfunction("""COMPUTED_VALUE"""),"3:36:51")</f>
        <v>3:36:51</v>
      </c>
      <c r="D234" s="19" t="str">
        <f aca="false">IFERROR(__xludf.dummyfunction("""COMPUTED_VALUE"""),"Hi, this is Kelly gambrel. I live in the city of Atlanta in district eight and I'm appalled by what our city is turning into. This is a public safety nightmare. The reports of the increased level of violence especially this past weekend are astonishing. W"&amp;"hy aren't more people speaking out against the violence and trying to shut it down it shouldn't have taken a child getting shot by our mayor to speak out against the recent uptick in shootings. Allowing armed protesters to block streets and terrorize citi"&amp;"zens is unacceptable. Allowing ATV riders to wreak havoc on city streets is unacceptable. allowing children filling water intersections to become aggressive and rude with motorists and leave all kinds of trash and stolen shopping carts behind and then try"&amp;" to tell us Oh, they're entrepreneurs is unacceptable. Yes, changes needed police reform is needed. But that shouldn't give criminals a free pass. We have a mayor and a DA that accused an officer of murder before a proper investigation was completed. Beca"&amp;"use of that our law enforcement does not feel supported and morale is low and officers are resigning. Given all this. We're still still hearing all this talk about defunding the police. Do you not realize that will have the greatest negative impact on the"&amp;" communities that need the police the most police reform really is needed. Do you not realize that that training cost money? If anything, the police should be given more resources at this time. But in addition to that, there should also be more funding fo"&amp;"r programs that can help change the culture related to gun violence. Our own Mayor promotes our city as the hip hop capital of the South. Well, part of what goes along with some of hip hop culture is this glorification of gang life and gun violence. Yes, "&amp;"police need to treat citizens appropriately. But citizens also need to treat each other appropriately. Why is there not a bigger focus on that part of the equation? Thank you so much. Thank you to the eight council members have been supportive law enforce"&amp;"ment, we need police reform but we also need to address the overall culture of gun violence in our city")</f>
        <v>Hi, this is Kelly gambrel. I live in the city of Atlanta in district eight and I'm appalled by what our city is turning into. This is a public safety nightmare. The reports of the increased level of violence especially this past weekend are astonishing. Why aren't more people speaking out against the violence and trying to shut it down it shouldn't have taken a child getting shot by our mayor to speak out against the recent uptick in shootings. Allowing armed protesters to block streets and terrorize citizens is unacceptable. Allowing ATV riders to wreak havoc on city streets is unacceptable. allowing children filling water intersections to become aggressive and rude with motorists and leave all kinds of trash and stolen shopping carts behind and then try to tell us Oh, they're entrepreneurs is unacceptable. Yes, changes needed police reform is needed. But that shouldn't give criminals a free pass. We have a mayor and a DA that accused an officer of murder before a proper investigation was completed. Because of that our law enforcement does not feel supported and morale is low and officers are resigning. Given all this. We're still still hearing all this talk about defunding the police. Do you not realize that will have the greatest negative impact on the communities that need the police the most police reform really is needed. Do you not realize that that training cost money? If anything, the police should be given more resources at this time. But in addition to that, there should also be more funding for programs that can help change the culture related to gun violence. Our own Mayor promotes our city as the hip hop capital of the South. Well, part of what goes along with some of hip hop culture is this glorification of gang life and gun violence. Yes, police need to treat citizens appropriately. But citizens also need to treat each other appropriately. Why is there not a bigger focus on that part of the equation? Thank you so much. Thank you to the eight council members have been supportive law enforcement, we need police reform but we also need to address the overall culture of gun violence in our city</v>
      </c>
    </row>
    <row r="235" customFormat="false" ht="15.75" hidden="false" customHeight="false" outlineLevel="0" collapsed="false">
      <c r="A235" s="33" t="s">
        <v>1166</v>
      </c>
      <c r="C235" s="19" t="str">
        <f aca="false">IFERROR(__xludf.dummyfunction("""COMPUTED_VALUE"""),"3:38:44")</f>
        <v>3:38:44</v>
      </c>
      <c r="D235" s="19" t="str">
        <f aca="false">IFERROR(__xludf.dummyfunction("""COMPUTED_VALUE"""),"and nation in both ways, police departments")</f>
        <v>and nation in both ways, police departments</v>
      </c>
    </row>
    <row r="236" customFormat="false" ht="15.75" hidden="false" customHeight="false" outlineLevel="0" collapsed="false">
      <c r="A236" s="33" t="s">
        <v>740</v>
      </c>
      <c r="C236" s="19" t="str">
        <f aca="false">IFERROR(__xludf.dummyfunction("""COMPUTED_VALUE"""),"3:39:13")</f>
        <v>3:39:13</v>
      </c>
      <c r="D236" s="19" t="str">
        <f aca="false">IFERROR(__xludf.dummyfunction("""COMPUTED_VALUE"""),"Hi, my name is Veronica eastland and I'm calling from doTERRA. Tina nine for human right. And I'm calling to the main that Councilmember Andrew Deakins vote yes. On the rich eration Brooks bail, which we'd hold some of the police budget in reserve to ensu"&amp;"re the city does its job to reimagine our police department. Thank you.")</f>
        <v>Hi, my name is Veronica eastland and I'm calling from doTERRA. Tina nine for human right. And I'm calling to the main that Councilmember Andrew Deakins vote yes. On the rich eration Brooks bail, which we'd hold some of the police budget in reserve to ensure the city does its job to reimagine our police department. Thank you.</v>
      </c>
    </row>
    <row r="237" customFormat="false" ht="15.75" hidden="false" customHeight="false" outlineLevel="0" collapsed="false">
      <c r="A237" s="34"/>
      <c r="C237" s="19" t="str">
        <f aca="false">IFERROR(__xludf.dummyfunction("""COMPUTED_VALUE"""),"3:39:40")</f>
        <v>3:39:40</v>
      </c>
      <c r="D237" s="19" t="str">
        <f aca="false">IFERROR(__xludf.dummyfunction("""COMPUTED_VALUE"""),"Hello, my name is Hannah. I'm a member of the Georgia Latino Alliance for human rights. And prior to the month, contra member Federation more little ears on the Rayshard Brooks bill which will hold some of the police audit in reserve to ensure the city do"&amp;"es its job Tory Imagine our police department. Thank you, with all your been with the outdoor support.")</f>
        <v>Hello, my name is Hannah. I'm a member of the Georgia Latino Alliance for human rights. And prior to the month, contra member Federation more little ears on the Rayshard Brooks bill which will hold some of the police audit in reserve to ensure the city does its job Tory Imagine our police department. Thank you, with all your been with the outdoor support.</v>
      </c>
    </row>
    <row r="238" customFormat="false" ht="15.75" hidden="false" customHeight="false" outlineLevel="0" collapsed="false">
      <c r="A238" s="33" t="s">
        <v>1167</v>
      </c>
      <c r="C238" s="19" t="str">
        <f aca="false">IFERROR(__xludf.dummyfunction("""COMPUTED_VALUE"""),"3:40:10")</f>
        <v>3:40:10</v>
      </c>
      <c r="D238" s="19" t="str">
        <f aca="false">IFERROR(__xludf.dummyfunction("""COMPUTED_VALUE"""),"Hi, my name is Alondra Berg Garcia. I'm with the Georgia Latino lions for human rights. I'm calling to the man that Councilmember Cleta Winslow vote yes on the Rashard Brooks bill, which will hold some of the police budget in reserve to ensure the city do"&amp;"es its job to reimagine our police department. Thank you.")</f>
        <v>Hi, my name is Alondra Berg Garcia. I'm with the Georgia Latino lions for human rights. I'm calling to the man that Councilmember Cleta Winslow vote yes on the Rashard Brooks bill, which will hold some of the police budget in reserve to ensure the city does its job to reimagine our police department. Thank you.</v>
      </c>
    </row>
    <row r="239" customFormat="false" ht="15.75" hidden="false" customHeight="false" outlineLevel="0" collapsed="false">
      <c r="A239" s="33" t="s">
        <v>742</v>
      </c>
      <c r="C239" s="19" t="str">
        <f aca="false">IFERROR(__xludf.dummyfunction("""COMPUTED_VALUE"""),"3:40:31")</f>
        <v>3:40:31</v>
      </c>
      <c r="D239" s="19" t="str">
        <f aca="false">IFERROR(__xludf.dummyfunction("""COMPUTED_VALUE"""),"Hello, my name is Kimberly Williams. I am calling to demand that Councilmember Carla Smith and the council as a whole don't Yes, I'm the Rayshard Brooks bill which will come up the police budget insurance to insure the city does its job to reimagine our p"&amp;"olice department. Thank you. Hello.")</f>
        <v>Hello, my name is Kimberly Williams. I am calling to demand that Councilmember Carla Smith and the council as a whole don't Yes, I'm the Rayshard Brooks bill which will come up the police budget insurance to insure the city does its job to reimagine our police department. Thank you. Hello.</v>
      </c>
    </row>
    <row r="240" customFormat="false" ht="15.75" hidden="false" customHeight="false" outlineLevel="0" collapsed="false">
      <c r="A240" s="34"/>
      <c r="C240" s="19" t="str">
        <f aca="false">IFERROR(__xludf.dummyfunction("""COMPUTED_VALUE"""),"3:40:49")</f>
        <v>3:40:49</v>
      </c>
      <c r="D240" s="19" t="str">
        <f aca="false">IFERROR(__xludf.dummyfunction("""COMPUTED_VALUE"""),"My name is Kevin Watson. I'm calling to demand that council member Carla Smith vote yes on the Rayshard Brooks bill, which will hold some of the police budget and reserve twins The city does its job to reimagine our police department. Thank you.")</f>
        <v>My name is Kevin Watson. I'm calling to demand that council member Carla Smith vote yes on the Rayshard Brooks bill, which will hold some of the police budget and reserve twins The city does its job to reimagine our police department. Thank you.</v>
      </c>
    </row>
    <row r="241" customFormat="false" ht="15.75" hidden="false" customHeight="false" outlineLevel="0" collapsed="false">
      <c r="A241" s="33" t="s">
        <v>1168</v>
      </c>
      <c r="C241" s="19" t="str">
        <f aca="false">IFERROR(__xludf.dummyfunction("""COMPUTED_VALUE"""),"3:41:10")</f>
        <v>3:41:10</v>
      </c>
      <c r="D241" s="19" t="str">
        <f aca="false">IFERROR(__xludf.dummyfunction("""COMPUTED_VALUE"""),"Good morning. My name is Shivani Serrano. I am calling today to demand that council member and that Natalie Mosley mostly to vote Jason darish Rachel Brooks bill, which will hold on for the police bogging research show the city does this show to remind ou"&amp;"r police department ID sign we respond to the mass of the community and vote yes on the Rayshard Brooks bill to have a better future and change for our communities and to make sure that we know that you guys are listening. Thanks so much. Have a good day.")</f>
        <v>Good morning. My name is Shivani Serrano. I am calling today to demand that council member and that Natalie Mosley mostly to vote Jason darish Rachel Brooks bill, which will hold on for the police bogging research show the city does this show to remind our police department ID sign we respond to the mass of the community and vote yes on the Rayshard Brooks bill to have a better future and change for our communities and to make sure that we know that you guys are listening. Thanks so much. Have a good day.</v>
      </c>
    </row>
    <row r="242" customFormat="false" ht="15.75" hidden="false" customHeight="false" outlineLevel="0" collapsed="false">
      <c r="A242" s="33" t="s">
        <v>744</v>
      </c>
      <c r="C242" s="19" t="str">
        <f aca="false">IFERROR(__xludf.dummyfunction("""COMPUTED_VALUE"""),"3:41:51")</f>
        <v>3:41:51</v>
      </c>
      <c r="D242" s="19" t="str">
        <f aca="false">IFERROR(__xludf.dummyfunction("""COMPUTED_VALUE"""),"This is Olivia parks with a resident of council district 12. I am calling to support the fund thing of the police department and its reformation to meet the needs of its citizens. Thank you.")</f>
        <v>This is Olivia parks with a resident of council district 12. I am calling to support the fund thing of the police department and its reformation to meet the needs of its citizens. Thank you.</v>
      </c>
    </row>
    <row r="243" customFormat="false" ht="15.75" hidden="false" customHeight="false" outlineLevel="0" collapsed="false">
      <c r="A243" s="34"/>
      <c r="C243" s="19" t="str">
        <f aca="false">IFERROR(__xludf.dummyfunction("""COMPUTED_VALUE"""),"3:42:11")</f>
        <v>3:42:11</v>
      </c>
      <c r="D243" s="19" t="str">
        <f aca="false">IFERROR(__xludf.dummyfunction("""COMPUTED_VALUE"""),"Hello, good morning. My name is Veronica instance. And I'm calling from 1709 for human rights, and I'm calling to demand. That council member andrea bone. vote yes, racist Brooks bail, which we hold this. Hold some of the police budget you've received to "&amp;"ensure the city does its job to reimagine our police department. Thank you.")</f>
        <v>Hello, good morning. My name is Veronica instance. And I'm calling from 1709 for human rights, and I'm calling to demand. That council member andrea bone. vote yes, racist Brooks bail, which we hold this. Hold some of the police budget you've received to ensure the city does its job to reimagine our police department. Thank you.</v>
      </c>
    </row>
    <row r="244" customFormat="false" ht="15.75" hidden="false" customHeight="false" outlineLevel="0" collapsed="false">
      <c r="A244" s="33" t="s">
        <v>1169</v>
      </c>
      <c r="C244" s="19" t="str">
        <f aca="false">IFERROR(__xludf.dummyfunction("""COMPUTED_VALUE"""),"3:42:40")</f>
        <v>3:42:40</v>
      </c>
      <c r="D244" s="19" t="str">
        <f aca="false">IFERROR(__xludf.dummyfunction("""COMPUTED_VALUE"""),"Oh, my name is Sam. I'm a member of Georgia Latino Alliance for human rights. I'm calling to the month that the council member calls me vote yes. On the Rayshard Brooks bill, which will hold some of the policy budget in reserve to ensure the city does its"&amp;" job. to reimagine our police department. We hope we can have your support. Thank you.")</f>
        <v>Oh, my name is Sam. I'm a member of Georgia Latino Alliance for human rights. I'm calling to the month that the council member calls me vote yes. On the Rayshard Brooks bill, which will hold some of the policy budget in reserve to ensure the city does its job. to reimagine our police department. We hope we can have your support. Thank you.</v>
      </c>
    </row>
    <row r="245" customFormat="false" ht="15.75" hidden="false" customHeight="false" outlineLevel="0" collapsed="false">
      <c r="A245" s="33" t="s">
        <v>745</v>
      </c>
      <c r="C245" s="19" t="str">
        <f aca="false">IFERROR(__xludf.dummyfunction("""COMPUTED_VALUE"""),"3:43:10")</f>
        <v>3:43:10</v>
      </c>
      <c r="D245" s="19" t="str">
        <f aca="false">IFERROR(__xludf.dummyfunction("""COMPUTED_VALUE"""),"Hi, my name is Alondra Pereira Garcia. I'm with the Georgia Latino Alliance for human rights. I'm calling to demand that council member Archibald and the council as a whole vote yes on Rayshard Brooks bill, which will hold some of the police budget in res"&amp;"erve to ensure the city does this job to reimagine our police department. Thank you.")</f>
        <v>Hi, my name is Alondra Pereira Garcia. I'm with the Georgia Latino Alliance for human rights. I'm calling to demand that council member Archibald and the council as a whole vote yes on Rayshard Brooks bill, which will hold some of the police budget in reserve to ensure the city does this job to reimagine our police department. Thank you.</v>
      </c>
    </row>
    <row r="246" customFormat="false" ht="15.75" hidden="false" customHeight="false" outlineLevel="0" collapsed="false">
      <c r="A246" s="34"/>
      <c r="C246" s="19" t="str">
        <f aca="false">IFERROR(__xludf.dummyfunction("""COMPUTED_VALUE"""),"3:43:32")</f>
        <v>3:43:32</v>
      </c>
      <c r="D246" s="19" t="str">
        <f aca="false">IFERROR(__xludf.dummyfunction("""COMPUTED_VALUE"""),"Hi, my name is Kimberly Williams. I'm calling to them and the council members when we will, though Yes, on the Rayshard Brooks bill which will hold some of the police budget and reserve to ensure the city does its job to reimagine our police department. T"&amp;"hank you.")</f>
        <v>Hi, my name is Kimberly Williams. I'm calling to them and the council members when we will, though Yes, on the Rayshard Brooks bill which will hold some of the police budget and reserve to ensure the city does its job to reimagine our police department. Thank you.</v>
      </c>
    </row>
    <row r="247" customFormat="false" ht="15.75" hidden="false" customHeight="false" outlineLevel="0" collapsed="false">
      <c r="A247" s="33" t="s">
        <v>1170</v>
      </c>
      <c r="C247" s="19" t="str">
        <f aca="false">IFERROR(__xludf.dummyfunction("""COMPUTED_VALUE"""),"3:43:48")</f>
        <v>3:43:48</v>
      </c>
      <c r="D247" s="19" t="str">
        <f aca="false">IFERROR(__xludf.dummyfunction("""COMPUTED_VALUE"""),"Hello, my name is Kevin clutching. I'm calling to demand that council member Cleta Winslow, vote yes on the race art Brooks bill which will hold some of the police budget and reserve to ensure the city does It's to reimagine our police department. Thank y"&amp;"ou.")</f>
        <v>Hello, my name is Kevin clutching. I'm calling to demand that council member Cleta Winslow, vote yes on the race art Brooks bill which will hold some of the police budget and reserve to ensure the city does It's to reimagine our police department. Thank you.</v>
      </c>
    </row>
    <row r="248" customFormat="false" ht="15.75" hidden="false" customHeight="false" outlineLevel="0" collapsed="false">
      <c r="A248" s="33" t="s">
        <v>746</v>
      </c>
      <c r="C248" s="19" t="str">
        <f aca="false">IFERROR(__xludf.dummyfunction("""COMPUTED_VALUE"""),"3:44:07")</f>
        <v>3:44:07</v>
      </c>
      <c r="D248" s="19" t="str">
        <f aca="false">IFERROR(__xludf.dummyfunction("""COMPUTED_VALUE"""),"Good morning. My name is Giovanni. I am a member of the Georgia law team alliance with Humana Clark. And today I am calling the man that council member power shoots both JSON diverse scrapbooks to which the whole front of the police origin referred to ens"&amp;"ure the city policy shot remain our police department. We are calling this the man and us police in this field, just to make sure that we know that you are listening to us demand and they raise your booth bill. Thanks so much and have a good day.")</f>
        <v>Good morning. My name is Giovanni. I am a member of the Georgia law team alliance with Humana Clark. And today I am calling the man that council member power shoots both JSON diverse scrapbooks to which the whole front of the police origin referred to ensure the city policy shot remain our police department. We are calling this the man and us police in this field, just to make sure that we know that you are listening to us demand and they raise your booth bill. Thanks so much and have a good day.</v>
      </c>
    </row>
    <row r="249" customFormat="false" ht="15.75" hidden="false" customHeight="false" outlineLevel="0" collapsed="false">
      <c r="A249" s="34"/>
      <c r="C249" s="19" t="str">
        <f aca="false">IFERROR(__xludf.dummyfunction("""COMPUTED_VALUE"""),"3:44:45")</f>
        <v>3:44:45</v>
      </c>
      <c r="D249" s="19" t="str">
        <f aca="false">IFERROR(__xludf.dummyfunction("""COMPUTED_VALUE"""),"Hello, my name is Jerry Krieger. I've lived in the city of Atlanta and I currently work with the City of Atlanta. I think it's ridiculous that you're trying to defund the police department. safety of the general public will be at large And it's ridiculous"&amp;" that you're trying to not support law enforcement for the city of Atlanta. I will try my best if this bill passes or this amendment passes to never support any thing with regard to the city of Atlanta. I hope you do the right decision, make the right cho"&amp;"ice, make the right decision and support the police department as it needs to be supported. Thank you.")</f>
        <v>Hello, my name is Jerry Krieger. I've lived in the city of Atlanta and I currently work with the City of Atlanta. I think it's ridiculous that you're trying to defund the police department. safety of the general public will be at large And it's ridiculous that you're trying to not support law enforcement for the city of Atlanta. I will try my best if this bill passes or this amendment passes to never support any thing with regard to the city of Atlanta. I hope you do the right decision, make the right choice, make the right decision and support the police department as it needs to be supported. Thank you.</v>
      </c>
    </row>
    <row r="250" customFormat="false" ht="15.75" hidden="false" customHeight="false" outlineLevel="0" collapsed="false">
      <c r="A250" s="33" t="s">
        <v>1171</v>
      </c>
      <c r="C250" s="19" t="str">
        <f aca="false">IFERROR(__xludf.dummyfunction("""COMPUTED_VALUE"""),"3:45:28")</f>
        <v>3:45:28</v>
      </c>
      <c r="D250" s="19" t="str">
        <f aca="false">IFERROR(__xludf.dummyfunction("""COMPUTED_VALUE"""),"Hi, good morning. My name is Veronica instance. And I'm calling to demand that council member Michael Julian Bond, vote yes on racist Brook bail, which will hold some of the police budget in reserve to ensure the city does his job to reimagine our police "&amp;"department. Thank you.")</f>
        <v>Hi, good morning. My name is Veronica instance. And I'm calling to demand that council member Michael Julian Bond, vote yes on racist Brook bail, which will hold some of the police budget in reserve to ensure the city does his job to reimagine our police department. Thank you.</v>
      </c>
    </row>
    <row r="251" customFormat="false" ht="15.75" hidden="false" customHeight="false" outlineLevel="0" collapsed="false">
      <c r="A251" s="33" t="s">
        <v>748</v>
      </c>
      <c r="C251" s="19" t="str">
        <f aca="false">IFERROR(__xludf.dummyfunction("""COMPUTED_VALUE"""),"3:45:54")</f>
        <v>3:45:54</v>
      </c>
      <c r="D251" s="19" t="str">
        <f aca="false">IFERROR(__xludf.dummyfunction("""COMPUTED_VALUE"""),"Hello, my name is Hassan. I'm a member of the Tricia Latino Alliance for human rights. I'm calling to demand Councilmember widow. Wonderful. Well, yes on the Rashard Brooks bill, which will hold some of the police budget and we serve to ensure the city do"&amp;"es itself to reimagine our police department. We hope to become, what's your support on this? Thank you.")</f>
        <v>Hello, my name is Hassan. I'm a member of the Tricia Latino Alliance for human rights. I'm calling to demand Councilmember widow. Wonderful. Well, yes on the Rashard Brooks bill, which will hold some of the police budget and we serve to ensure the city does itself to reimagine our police department. We hope to become, what's your support on this? Thank you.</v>
      </c>
    </row>
    <row r="252" customFormat="false" ht="15.75" hidden="false" customHeight="false" outlineLevel="0" collapsed="false">
      <c r="A252" s="34"/>
      <c r="C252" s="19" t="str">
        <f aca="false">IFERROR(__xludf.dummyfunction("""COMPUTED_VALUE"""),"3:46:21")</f>
        <v>3:46:21</v>
      </c>
      <c r="D252" s="19" t="str">
        <f aca="false">IFERROR(__xludf.dummyfunction("""COMPUTED_VALUE"""),"I'm the name McBurney. I live in district three. I'm calling to say that I do support having the police examine their policies to see how they can reduce the zillion dubs and any predatory arrest practices. I don't know if withholding their next year's bu"&amp;"dget is the way to like you have to do to make them do that. But that is the only way to get them to examine themselves and I would support withholding that money until they make those examinations. Thank you.")</f>
        <v>I'm the name McBurney. I live in district three. I'm calling to say that I do support having the police examine their policies to see how they can reduce the zillion dubs and any predatory arrest practices. I don't know if withholding their next year's budget is the way to like you have to do to make them do that. But that is the only way to get them to examine themselves and I would support withholding that money until they make those examinations. Thank you.</v>
      </c>
    </row>
    <row r="253" customFormat="false" ht="15.75" hidden="false" customHeight="false" outlineLevel="0" collapsed="false">
      <c r="A253" s="33" t="s">
        <v>1172</v>
      </c>
      <c r="C253" s="19" t="str">
        <f aca="false">IFERROR(__xludf.dummyfunction("""COMPUTED_VALUE"""),"3:46:57")</f>
        <v>3:46:57</v>
      </c>
      <c r="D253" s="19" t="str">
        <f aca="false">IFERROR(__xludf.dummyfunction("""COMPUTED_VALUE"""),"Hi, my name is Alondra Pereira cars. I'm with the Georgia Latino Alliance for Human Rights. I'm calling to demand that council member Shook and the council as a whole. But yes on the Rayshard Brooks bill, which will hold some of the police budget in reser"&amp;"ve to ensure the city does his job to reimagine our police department. Thank you.")</f>
        <v>Hi, my name is Alondra Pereira cars. I'm with the Georgia Latino Alliance for Human Rights. I'm calling to demand that council member Shook and the council as a whole. But yes on the Rayshard Brooks bill, which will hold some of the police budget in reserve to ensure the city does his job to reimagine our police department. Thank you.</v>
      </c>
    </row>
    <row r="254" customFormat="false" ht="15.75" hidden="false" customHeight="false" outlineLevel="0" collapsed="false">
      <c r="A254" s="33" t="s">
        <v>751</v>
      </c>
      <c r="C254" s="19" t="str">
        <f aca="false">IFERROR(__xludf.dummyfunction("""COMPUTED_VALUE"""),"3:47:19")</f>
        <v>3:47:19</v>
      </c>
      <c r="D254" s="19" t="str">
        <f aca="false">IFERROR(__xludf.dummyfunction("""COMPUTED_VALUE"""),"Hello, my name is Kevin chin. I'm calling to demand that council member Netherland Moseley, Archer bonk, vote yes on the Rayshard Brooks bill, which will hold some of the police budget and reserve to ensure the city does its job to reimagine our police de"&amp;"partment. Thank you.")</f>
        <v>Hello, my name is Kevin chin. I'm calling to demand that council member Netherland Moseley, Archer bonk, vote yes on the Rayshard Brooks bill, which will hold some of the police budget and reserve to ensure the city does its job to reimagine our police department. Thank you.</v>
      </c>
    </row>
    <row r="255" customFormat="false" ht="15.75" hidden="false" customHeight="false" outlineLevel="0" collapsed="false">
      <c r="A255" s="34"/>
      <c r="C255" s="19" t="str">
        <f aca="false">IFERROR(__xludf.dummyfunction("""COMPUTED_VALUE"""),"3:47:39")</f>
        <v>3:47:39</v>
      </c>
      <c r="D255" s="19" t="str">
        <f aca="false">IFERROR(__xludf.dummyfunction("""COMPUTED_VALUE"""),"Hi, my name is Kimberly Williams. One day I'm calling to demand that cancelled them. Member arch bonk. But yes, I'm the Rayshard Brooks bill which will help some of the police budget insert to ensure the city does its job to imagine if it was common. Once"&amp;" again, I urge you and the council as a whole to vote yes on the Rayshard Brooks bill and ensure a meaningful police reform. Thank you.")</f>
        <v>Hi, my name is Kimberly Williams. One day I'm calling to demand that cancelled them. Member arch bonk. But yes, I'm the Rayshard Brooks bill which will help some of the police budget insert to ensure the city does its job to imagine if it was common. Once again, I urge you and the council as a whole to vote yes on the Rayshard Brooks bill and ensure a meaningful police reform. Thank you.</v>
      </c>
    </row>
    <row r="256" customFormat="false" ht="15.75" hidden="false" customHeight="false" outlineLevel="0" collapsed="false">
      <c r="A256" s="33" t="s">
        <v>1173</v>
      </c>
      <c r="C256" s="19" t="str">
        <f aca="false">IFERROR(__xludf.dummyfunction("""COMPUTED_VALUE"""),"3:48:03")</f>
        <v>3:48:03</v>
      </c>
      <c r="D256" s="19" t="str">
        <f aca="false">IFERROR(__xludf.dummyfunction("""COMPUTED_VALUE"""),"Hi, my name is Veronica and I'm calling Veronica influence and I'm calling to demand that Councilmember Howe worship. Both Yes, racist Brookville, which we hold some of the police budget in reserve to ensure the city's does it job to reimagine our police "&amp;"department. Thank you.")</f>
        <v>Hi, my name is Veronica and I'm calling Veronica influence and I'm calling to demand that Councilmember Howe worship. Both Yes, racist Brookville, which we hold some of the police budget in reserve to ensure the city's does it job to reimagine our police department. Thank you.</v>
      </c>
    </row>
    <row r="257" customFormat="false" ht="15.75" hidden="false" customHeight="false" outlineLevel="0" collapsed="false">
      <c r="A257" s="33" t="s">
        <v>754</v>
      </c>
      <c r="C257" s="19" t="str">
        <f aca="false">IFERROR(__xludf.dummyfunction("""COMPUTED_VALUE"""),"3:48:27")</f>
        <v>3:48:27</v>
      </c>
      <c r="D257" s="19" t="str">
        <f aca="false">IFERROR(__xludf.dummyfunction("""COMPUTED_VALUE"""),"Good morning. My name is Amber Lattimore writes that in according to the council, cheap mic TV to vote yes on the Rayshard Brooks bill which will all these boys, don't restrict yourself to remain optimistic remain within this. Imagine that you miss when t"&amp;"he community wants to wants to participate, we know that it will be a better chance to our community. So I select a date and we'll be having a good")</f>
        <v>Good morning. My name is Amber Lattimore writes that in according to the council, cheap mic TV to vote yes on the Rayshard Brooks bill which will all these boys, don't restrict yourself to remain optimistic remain within this. Imagine that you miss when the community wants to wants to participate, we know that it will be a better chance to our community. So I select a date and we'll be having a good</v>
      </c>
    </row>
    <row r="258" customFormat="false" ht="15.75" hidden="false" customHeight="false" outlineLevel="0" collapsed="false">
      <c r="A258" s="34"/>
      <c r="C258" s="19" t="str">
        <f aca="false">IFERROR(__xludf.dummyfunction("""COMPUTED_VALUE"""),"3:49:11")</f>
        <v>3:49:11</v>
      </c>
      <c r="D258" s="19" t="str">
        <f aca="false">IFERROR(__xludf.dummyfunction("""COMPUTED_VALUE"""),"Hello, my name is Hannah. I'm a member of the Georgia Latino Alliance for human rights. And I'm calling to the man that council member for the extra five. Knowing must be eligible to vote yes. On the Rayshard Brooks bill, which will hold some of the polic"&amp;"y budget or reserve to ensure the city those it's just reimagine our police department. How You Can Can you support this? Thank you.")</f>
        <v>Hello, my name is Hannah. I'm a member of the Georgia Latino Alliance for human rights. And I'm calling to the man that council member for the extra five. Knowing must be eligible to vote yes. On the Rayshard Brooks bill, which will hold some of the policy budget or reserve to ensure the city those it's just reimagine our police department. How You Can Can you support this? Thank you.</v>
      </c>
    </row>
    <row r="259" customFormat="false" ht="15.75" hidden="false" customHeight="false" outlineLevel="0" collapsed="false">
      <c r="A259" s="33" t="s">
        <v>1174</v>
      </c>
      <c r="C259" s="19" t="str">
        <f aca="false">IFERROR(__xludf.dummyfunction("""COMPUTED_VALUE"""),"3:49:46")</f>
        <v>3:49:46</v>
      </c>
      <c r="D259" s="19" t="str">
        <f aca="false">IFERROR(__xludf.dummyfunction("""COMPUTED_VALUE"""),"Hi, my name is Kevin watching. I'm calling to the man that Councilmember Howard Chuck vote yes on the Rayshard Brooks bill, which will hold some of the police budget and reserve to ensure the city does its job to reimagine our police department. Thank you"&amp;".")</f>
        <v>Hi, my name is Kevin watching. I'm calling to the man that Councilmember Howard Chuck vote yes on the Rayshard Brooks bill, which will hold some of the police budget and reserve to ensure the city does its job to reimagine our police department. Thank you.</v>
      </c>
    </row>
    <row r="260" customFormat="false" ht="15.75" hidden="false" customHeight="false" outlineLevel="0" collapsed="false">
      <c r="A260" s="33" t="s">
        <v>756</v>
      </c>
      <c r="C260" s="19" t="str">
        <f aca="false">IFERROR(__xludf.dummyfunction("""COMPUTED_VALUE"""),"3:50:06")</f>
        <v>3:50:06</v>
      </c>
      <c r="D260" s="19" t="str">
        <f aca="false">IFERROR(__xludf.dummyfunction("""COMPUTED_VALUE"""),"Donna Haley 678616527 defund Mayor bottoms she has absolutely lost her mind. Get somebody in there that is going to be for this country and do what needs to be done. Do not defund the police. That will be absolutely horrible. Defund Bottoms.")</f>
        <v>Donna Haley 678616527 defund Mayor bottoms she has absolutely lost her mind. Get somebody in there that is going to be for this country and do what needs to be done. Do not defund the police. That will be absolutely horrible. Defund Bottoms.</v>
      </c>
    </row>
    <row r="261" customFormat="false" ht="15.75" hidden="false" customHeight="false" outlineLevel="0" collapsed="false">
      <c r="A261" s="34"/>
      <c r="C261" s="19" t="str">
        <f aca="false">IFERROR(__xludf.dummyfunction("""COMPUTED_VALUE"""),"3:50:32")</f>
        <v>3:50:32</v>
      </c>
      <c r="D261" s="19" t="str">
        <f aca="false">IFERROR(__xludf.dummyfunction("""COMPUTED_VALUE"""),"Hi, my name is Alejandra Burrell Garcia. I'm with the Georgia Latino Alliance for human rights. I'm calling to the men that council member JP Matzigkeit vote yes, on the Rayshard Brooks bill, which will hold some of the police some of the police budget in"&amp;" reserve to ensure the city does this job to reimagine our police department. Thank you.")</f>
        <v>Hi, my name is Alejandra Burrell Garcia. I'm with the Georgia Latino Alliance for human rights. I'm calling to the men that council member JP Matzigkeit vote yes, on the Rayshard Brooks bill, which will hold some of the police some of the police budget in reserve to ensure the city does this job to reimagine our police department. Thank you.</v>
      </c>
    </row>
    <row r="262" customFormat="false" ht="15.75" hidden="false" customHeight="false" outlineLevel="0" collapsed="false">
      <c r="A262" s="33" t="s">
        <v>1175</v>
      </c>
      <c r="C262" s="19" t="str">
        <f aca="false">IFERROR(__xludf.dummyfunction("""COMPUTED_VALUE"""),"3:50:55")</f>
        <v>3:50:55</v>
      </c>
      <c r="D262" s="19" t="str">
        <f aca="false">IFERROR(__xludf.dummyfunction("""COMPUTED_VALUE"""),"Hi, my name is Susana. I'm a member of the Georgia Latina Alliance for Human Rights And I'm calling to demand that Councilmember Howard Shook for District 7 vote yes on the Rayshard Brooks bill which will hold some of the police budget in reserve to ensur"&amp;"e the city does its job to reimagine our police department. We hope we can have your support on this.")</f>
        <v>Hi, my name is Susana. I'm a member of the Georgia Latina Alliance for Human Rights And I'm calling to demand that Councilmember Howard Shook for District 7 vote yes on the Rayshard Brooks bill which will hold some of the police budget in reserve to ensure the city does its job to reimagine our police department. We hope we can have your support on this.</v>
      </c>
    </row>
    <row r="263" customFormat="false" ht="15.75" hidden="false" customHeight="false" outlineLevel="0" collapsed="false">
      <c r="A263" s="33" t="s">
        <v>758</v>
      </c>
      <c r="C263" s="19" t="str">
        <f aca="false">IFERROR(__xludf.dummyfunction("""COMPUTED_VALUE"""),"3:51:28")</f>
        <v>3:51:28</v>
      </c>
      <c r="D263" s="19" t="str">
        <f aca="false">IFERROR(__xludf.dummyfunction("""COMPUTED_VALUE"""),"Good morning. My name is Giovanni Serrano, again, I remember of the Latino alliance of human rights class. And today I'm calling to demand that council member Dustin Hilde Ellis, both chairs on the Rayshard Brooks bill, which will hold some of the police "&amp;"bullion research to ensure this Philadelphia show to remind our police department. We are encouraging members to vote on these on this bill as we either resolved too soon. Know that you guys are listening to our demands that we have been demanding for so "&amp;"many days in the streets to make sure and to know that you guys are listening. Thanks so much. Have a great day.")</f>
        <v>Good morning. My name is Giovanni Serrano, again, I remember of the Latino alliance of human rights class. And today I'm calling to demand that council member Dustin Hilde Ellis, both chairs on the Rayshard Brooks bill, which will hold some of the police bullion research to ensure this Philadelphia show to remind our police department. We are encouraging members to vote on these on this bill as we either resolved too soon. Know that you guys are listening to our demands that we have been demanding for so many days in the streets to make sure and to know that you guys are listening. Thanks so much. Have a great day.</v>
      </c>
    </row>
    <row r="264" customFormat="false" ht="15.75" hidden="false" customHeight="false" outlineLevel="0" collapsed="false">
      <c r="A264" s="34"/>
      <c r="C264" s="19" t="str">
        <f aca="false">IFERROR(__xludf.dummyfunction("""COMPUTED_VALUE"""),"3:52:12")</f>
        <v>3:52:12</v>
      </c>
      <c r="D264" s="19" t="str">
        <f aca="false">IFERROR(__xludf.dummyfunction("""COMPUTED_VALUE"""),"Hi, my name is Veronica instance. And I'm calling to demand that council member Cleta Winslow, vote yes on the Rayshard Brooks bill, which will hold some of the police budget in reserve to ensure the city does his job to reimagine our police department. T"&amp;"hank you.")</f>
        <v>Hi, my name is Veronica instance. And I'm calling to demand that council member Cleta Winslow, vote yes on the Rayshard Brooks bill, which will hold some of the police budget in reserve to ensure the city does his job to reimagine our police department. Thank you.</v>
      </c>
    </row>
    <row r="265" customFormat="false" ht="15.75" hidden="false" customHeight="false" outlineLevel="0" collapsed="false">
      <c r="A265" s="33" t="s">
        <v>1176</v>
      </c>
      <c r="C265" s="19" t="str">
        <f aca="false">IFERROR(__xludf.dummyfunction("""COMPUTED_VALUE"""),"3:52:36")</f>
        <v>3:52:36</v>
      </c>
      <c r="D265" s="19" t="str">
        <f aca="false">IFERROR(__xludf.dummyfunction("""COMPUTED_VALUE"""),"Hello, my name is Kevin 14. I'm calling to demand that council member JP Matzigkeit. vote yes on the race art Brooks bill, which will hold some of the police budget in reserve to ensure the city does its job to reimagine our police department.")</f>
        <v>Hello, my name is Kevin 14. I'm calling to demand that council member JP Matzigkeit. vote yes on the race art Brooks bill, which will hold some of the police budget in reserve to ensure the city does its job to reimagine our police department.</v>
      </c>
    </row>
    <row r="266" customFormat="false" ht="15.75" hidden="false" customHeight="false" outlineLevel="0" collapsed="false">
      <c r="A266" s="33" t="s">
        <v>760</v>
      </c>
      <c r="C266" s="19" t="str">
        <f aca="false">IFERROR(__xludf.dummyfunction("""COMPUTED_VALUE"""),"3:52:59")</f>
        <v>3:52:59</v>
      </c>
      <c r="D266" s="19" t="str">
        <f aca="false">IFERROR(__xludf.dummyfunction("""COMPUTED_VALUE"""),"Hi, my name is Yup. Okay, I am with the Georgia Latino Alliance for human rights. Calling to demand council member Shook vote yes on the Rayshard Brooks bill which will help them over the police budget it will serve to ensure the city does its job to imag"&amp;"ine that goes to comment. Once again. I urge you and the council as a whole to vote yes. on the racetrack Brooks. Thank you.")</f>
        <v>Hi, my name is Yup. Okay, I am with the Georgia Latino Alliance for human rights. Calling to demand council member Shook vote yes on the Rayshard Brooks bill which will help them over the police budget it will serve to ensure the city does its job to imagine that goes to comment. Once again. I urge you and the council as a whole to vote yes. on the racetrack Brooks. Thank you.</v>
      </c>
    </row>
    <row r="267" customFormat="false" ht="15.75" hidden="false" customHeight="false" outlineLevel="0" collapsed="false">
      <c r="A267" s="34"/>
      <c r="C267" s="19" t="str">
        <f aca="false">IFERROR(__xludf.dummyfunction("""COMPUTED_VALUE"""),"3:53:22")</f>
        <v>3:53:22</v>
      </c>
      <c r="D267" s="19" t="str">
        <f aca="false">IFERROR(__xludf.dummyfunction("""COMPUTED_VALUE"""),"Carolyn Nichols calling in support of funding the police department. Thank you. From staff regarding")</f>
        <v>Carolyn Nichols calling in support of funding the police department. Thank you. From staff regarding</v>
      </c>
    </row>
    <row r="268" customFormat="false" ht="15.75" hidden="false" customHeight="false" outlineLevel="0" collapsed="false">
      <c r="A268" s="33" t="s">
        <v>1177</v>
      </c>
      <c r="C268" s="19" t="str">
        <f aca="false">IFERROR(__xludf.dummyfunction("""COMPUTED_VALUE"""),"3:53:33")</f>
        <v>3:53:33</v>
      </c>
      <c r="D268" s="19" t="str">
        <f aca="false">IFERROR(__xludf.dummyfunction("""COMPUTED_VALUE"""),"Paulette white Scott, Southeast Atlanta, NPU Z. I am in favor of not defunding the Atlanta City Police Department. We do need Atlanta City Police. We need a working relationship with them. We need to make policies in my opinion. We need to make change cha"&amp;"nges in policy and training and also consider new forms of hiring. But I am in favor of supporting the Atlanta city police and working more with the community so that the community and the police department will be on one accord. I appreciate our mayor, a"&amp;"nd my prayers are with the city. Thank you very much.")</f>
        <v>Paulette white Scott, Southeast Atlanta, NPU Z. I am in favor of not defunding the Atlanta City Police Department. We do need Atlanta City Police. We need a working relationship with them. We need to make policies in my opinion. We need to make change changes in policy and training and also consider new forms of hiring. But I am in favor of supporting the Atlanta city police and working more with the community so that the community and the police department will be on one accord. I appreciate our mayor, and my prayers are with the city. Thank you very much.</v>
      </c>
    </row>
    <row r="269" customFormat="false" ht="15.75" hidden="false" customHeight="false" outlineLevel="0" collapsed="false">
      <c r="A269" s="33" t="s">
        <v>762</v>
      </c>
      <c r="C269" s="19" t="str">
        <f aca="false">IFERROR(__xludf.dummyfunction("""COMPUTED_VALUE"""),"3:54:33")</f>
        <v>3:54:33</v>
      </c>
      <c r="D269" s="19" t="str">
        <f aca="false">IFERROR(__xludf.dummyfunction("""COMPUTED_VALUE"""),"Hi. My name is Alondra brera Garcia. I'm with the Georgia Latino Alliance for human rights. I'm calling to demand that Councilmember Hillis and the council as a whole vote yes on the Rayshard Brooks bill, which will hold some of the police budget in reser"&amp;"ve to ensure the city does its job to reimagine our police department. Thank you.")</f>
        <v>Hi. My name is Alondra brera Garcia. I'm with the Georgia Latino Alliance for human rights. I'm calling to demand that Councilmember Hillis and the council as a whole vote yes on the Rayshard Brooks bill, which will hold some of the police budget in reserve to ensure the city does its job to reimagine our police department. Thank you.</v>
      </c>
    </row>
    <row r="270" customFormat="false" ht="15.75" hidden="false" customHeight="false" outlineLevel="0" collapsed="false">
      <c r="A270" s="34"/>
      <c r="C270" s="19" t="str">
        <f aca="false">IFERROR(__xludf.dummyfunction("""COMPUTED_VALUE"""),"3:54:55")</f>
        <v>3:54:55</v>
      </c>
      <c r="D270" s="19" t="str">
        <f aca="false">IFERROR(__xludf.dummyfunction("""COMPUTED_VALUE"""),"Hello, this is Tobias Smith. I'm pleased to By in Atlanta in Midtown, and I wanted to voice my concern over the upcoming vote on defund the police. I support that eight council members who stood up in our law enforcement. Any changes made needs to be done"&amp;". After extensive studies and thoughtful discussion have been completed. Last minute decisions and knee jerk reactions are unwise and will have many unintended consequences. Defunding the police will decrease public safety, decrease property value chased "&amp;"businesses out of the city and dramatically decrease the tax base. Thank you for your consideration, and I definitely support the police department.")</f>
        <v>Hello, this is Tobias Smith. I'm pleased to By in Atlanta in Midtown, and I wanted to voice my concern over the upcoming vote on defund the police. I support that eight council members who stood up in our law enforcement. Any changes made needs to be done. After extensive studies and thoughtful discussion have been completed. Last minute decisions and knee jerk reactions are unwise and will have many unintended consequences. Defunding the police will decrease public safety, decrease property value chased businesses out of the city and dramatically decrease the tax base. Thank you for your consideration, and I definitely support the police department.</v>
      </c>
    </row>
    <row r="271" customFormat="false" ht="15.75" hidden="false" customHeight="false" outlineLevel="0" collapsed="false">
      <c r="A271" s="33" t="s">
        <v>1178</v>
      </c>
      <c r="C271" s="19" t="str">
        <f aca="false">IFERROR(__xludf.dummyfunction("""COMPUTED_VALUE"""),"3:55:52")</f>
        <v>3:55:52</v>
      </c>
      <c r="D271" s="19" t="str">
        <f aca="false">IFERROR(__xludf.dummyfunction("""COMPUTED_VALUE"""),"Hi, my name is Susana. I'm a member of the Georgia Latino Alliance for human rights and I'm calling to the men that the council member Message Kate or district eight. vote yes on their racial groups bill, which will hold some of the policy budget in reser"&amp;"ve to ensure the city does itself to reimagine our police department. We can win your support this. Thank you.")</f>
        <v>Hi, my name is Susana. I'm a member of the Georgia Latino Alliance for human rights and I'm calling to the men that the council member Message Kate or district eight. vote yes on their racial groups bill, which will hold some of the policy budget in reserve to ensure the city does itself to reimagine our police department. We can win your support this. Thank you.</v>
      </c>
    </row>
    <row r="272" customFormat="false" ht="15.75" hidden="false" customHeight="false" outlineLevel="0" collapsed="false">
      <c r="A272" s="33" t="s">
        <v>764</v>
      </c>
      <c r="C272" s="19" t="str">
        <f aca="false">IFERROR(__xludf.dummyfunction("""COMPUTED_VALUE"""),"3:56:21")</f>
        <v>3:56:21</v>
      </c>
      <c r="D272" s="19" t="str">
        <f aca="false">IFERROR(__xludf.dummyfunction("""COMPUTED_VALUE"""),"Good morning. My name is Veronica. And I'm calling to demand that Councilmember Natalie must be Archer bound. vote yes, on Rachel Brooks bail, which will hold some of the police budget in reserve to ensure that city does it jobs to reimagine our police de"&amp;"partment. Thank you.")</f>
        <v>Good morning. My name is Veronica. And I'm calling to demand that Councilmember Natalie must be Archer bound. vote yes, on Rachel Brooks bail, which will hold some of the police budget in reserve to ensure that city does it jobs to reimagine our police department. Thank you.</v>
      </c>
    </row>
    <row r="273" customFormat="false" ht="15.75" hidden="false" customHeight="false" outlineLevel="0" collapsed="false">
      <c r="A273" s="34"/>
      <c r="C273" s="19" t="str">
        <f aca="false">IFERROR(__xludf.dummyfunction("""COMPUTED_VALUE"""),"")</f>
        <v/>
      </c>
      <c r="D273" s="19" t="str">
        <f aca="false">IFERROR(__xludf.dummyfunction("""COMPUTED_VALUE"""),"")</f>
        <v/>
      </c>
    </row>
    <row r="274" customFormat="false" ht="15.75" hidden="false" customHeight="false" outlineLevel="0" collapsed="false">
      <c r="A274" s="33" t="s">
        <v>1179</v>
      </c>
      <c r="C274" s="19" t="str">
        <f aca="false">IFERROR(__xludf.dummyfunction("""COMPUTED_VALUE"""),"")</f>
        <v/>
      </c>
      <c r="D274" s="19" t="str">
        <f aca="false">IFERROR(__xludf.dummyfunction("""COMPUTED_VALUE"""),"")</f>
        <v/>
      </c>
    </row>
    <row r="275" customFormat="false" ht="15.75" hidden="false" customHeight="false" outlineLevel="0" collapsed="false">
      <c r="A275" s="33" t="s">
        <v>766</v>
      </c>
      <c r="C275" s="19" t="str">
        <f aca="false">IFERROR(__xludf.dummyfunction("""COMPUTED_VALUE"""),"")</f>
        <v/>
      </c>
      <c r="D275" s="19" t="str">
        <f aca="false">IFERROR(__xludf.dummyfunction("""COMPUTED_VALUE"""),"")</f>
        <v/>
      </c>
    </row>
    <row r="276" customFormat="false" ht="15.75" hidden="false" customHeight="false" outlineLevel="0" collapsed="false">
      <c r="A276" s="34"/>
      <c r="C276" s="19" t="str">
        <f aca="false">IFERROR(__xludf.dummyfunction("""COMPUTED_VALUE"""),"")</f>
        <v/>
      </c>
      <c r="D276" s="19" t="str">
        <f aca="false">IFERROR(__xludf.dummyfunction("""COMPUTED_VALUE"""),"")</f>
        <v/>
      </c>
    </row>
    <row r="277" customFormat="false" ht="15.75" hidden="false" customHeight="false" outlineLevel="0" collapsed="false">
      <c r="A277" s="33" t="s">
        <v>1180</v>
      </c>
      <c r="C277" s="19" t="str">
        <f aca="false">IFERROR(__xludf.dummyfunction("""COMPUTED_VALUE"""),"")</f>
        <v/>
      </c>
      <c r="D277" s="19" t="str">
        <f aca="false">IFERROR(__xludf.dummyfunction("""COMPUTED_VALUE"""),"")</f>
        <v/>
      </c>
    </row>
    <row r="278" customFormat="false" ht="15.75" hidden="false" customHeight="false" outlineLevel="0" collapsed="false">
      <c r="A278" s="33" t="s">
        <v>767</v>
      </c>
      <c r="C278" s="19" t="str">
        <f aca="false">IFERROR(__xludf.dummyfunction("""COMPUTED_VALUE"""),"")</f>
        <v/>
      </c>
      <c r="D278" s="19" t="str">
        <f aca="false">IFERROR(__xludf.dummyfunction("""COMPUTED_VALUE"""),"")</f>
        <v/>
      </c>
    </row>
    <row r="279" customFormat="false" ht="15.75" hidden="false" customHeight="false" outlineLevel="0" collapsed="false">
      <c r="A279" s="34"/>
      <c r="C279" s="19" t="str">
        <f aca="false">IFERROR(__xludf.dummyfunction("""COMPUTED_VALUE"""),"")</f>
        <v/>
      </c>
      <c r="D279" s="19" t="str">
        <f aca="false">IFERROR(__xludf.dummyfunction("""COMPUTED_VALUE"""),"")</f>
        <v/>
      </c>
    </row>
    <row r="280" customFormat="false" ht="15.75" hidden="false" customHeight="false" outlineLevel="0" collapsed="false">
      <c r="A280" s="33" t="s">
        <v>1181</v>
      </c>
      <c r="C280" s="19" t="str">
        <f aca="false">IFERROR(__xludf.dummyfunction("""COMPUTED_VALUE"""),"")</f>
        <v/>
      </c>
      <c r="D280" s="19" t="str">
        <f aca="false">IFERROR(__xludf.dummyfunction("""COMPUTED_VALUE"""),"")</f>
        <v/>
      </c>
    </row>
    <row r="281" customFormat="false" ht="15.75" hidden="false" customHeight="false" outlineLevel="0" collapsed="false">
      <c r="A281" s="33" t="s">
        <v>770</v>
      </c>
      <c r="C281" s="19" t="str">
        <f aca="false">IFERROR(__xludf.dummyfunction("""COMPUTED_VALUE"""),"")</f>
        <v/>
      </c>
      <c r="D281" s="19" t="str">
        <f aca="false">IFERROR(__xludf.dummyfunction("""COMPUTED_VALUE"""),"")</f>
        <v/>
      </c>
    </row>
    <row r="282" customFormat="false" ht="15.75" hidden="false" customHeight="false" outlineLevel="0" collapsed="false">
      <c r="A282" s="34"/>
      <c r="C282" s="19" t="str">
        <f aca="false">IFERROR(__xludf.dummyfunction("""COMPUTED_VALUE"""),"")</f>
        <v/>
      </c>
      <c r="D282" s="19" t="str">
        <f aca="false">IFERROR(__xludf.dummyfunction("""COMPUTED_VALUE"""),"")</f>
        <v/>
      </c>
    </row>
    <row r="283" customFormat="false" ht="15.75" hidden="false" customHeight="false" outlineLevel="0" collapsed="false">
      <c r="A283" s="33" t="s">
        <v>1182</v>
      </c>
      <c r="C283" s="19" t="str">
        <f aca="false">IFERROR(__xludf.dummyfunction("""COMPUTED_VALUE"""),"")</f>
        <v/>
      </c>
      <c r="D283" s="19" t="str">
        <f aca="false">IFERROR(__xludf.dummyfunction("""COMPUTED_VALUE"""),"")</f>
        <v/>
      </c>
    </row>
    <row r="284" customFormat="false" ht="15.75" hidden="false" customHeight="false" outlineLevel="0" collapsed="false">
      <c r="A284" s="33" t="s">
        <v>771</v>
      </c>
      <c r="C284" s="19" t="str">
        <f aca="false">IFERROR(__xludf.dummyfunction("""COMPUTED_VALUE"""),"")</f>
        <v/>
      </c>
      <c r="D284" s="19" t="str">
        <f aca="false">IFERROR(__xludf.dummyfunction("""COMPUTED_VALUE"""),"")</f>
        <v/>
      </c>
    </row>
    <row r="285" customFormat="false" ht="15.75" hidden="false" customHeight="false" outlineLevel="0" collapsed="false">
      <c r="A285" s="34"/>
      <c r="C285" s="19" t="str">
        <f aca="false">IFERROR(__xludf.dummyfunction("""COMPUTED_VALUE"""),"")</f>
        <v/>
      </c>
      <c r="D285" s="19" t="str">
        <f aca="false">IFERROR(__xludf.dummyfunction("""COMPUTED_VALUE"""),"")</f>
        <v/>
      </c>
    </row>
    <row r="286" customFormat="false" ht="15.75" hidden="false" customHeight="false" outlineLevel="0" collapsed="false">
      <c r="A286" s="33" t="s">
        <v>1183</v>
      </c>
      <c r="C286" s="19" t="str">
        <f aca="false">IFERROR(__xludf.dummyfunction("""COMPUTED_VALUE"""),"")</f>
        <v/>
      </c>
      <c r="D286" s="19" t="str">
        <f aca="false">IFERROR(__xludf.dummyfunction("""COMPUTED_VALUE"""),"")</f>
        <v/>
      </c>
    </row>
    <row r="287" customFormat="false" ht="15.75" hidden="false" customHeight="false" outlineLevel="0" collapsed="false">
      <c r="A287" s="33" t="s">
        <v>773</v>
      </c>
      <c r="C287" s="19" t="str">
        <f aca="false">IFERROR(__xludf.dummyfunction("""COMPUTED_VALUE"""),"")</f>
        <v/>
      </c>
      <c r="D287" s="19" t="str">
        <f aca="false">IFERROR(__xludf.dummyfunction("""COMPUTED_VALUE"""),"")</f>
        <v/>
      </c>
    </row>
    <row r="288" customFormat="false" ht="15.75" hidden="false" customHeight="false" outlineLevel="0" collapsed="false">
      <c r="A288" s="34"/>
      <c r="C288" s="19" t="str">
        <f aca="false">IFERROR(__xludf.dummyfunction("""COMPUTED_VALUE"""),"")</f>
        <v/>
      </c>
      <c r="D288" s="19" t="str">
        <f aca="false">IFERROR(__xludf.dummyfunction("""COMPUTED_VALUE"""),"")</f>
        <v/>
      </c>
    </row>
    <row r="289" customFormat="false" ht="15.75" hidden="false" customHeight="false" outlineLevel="0" collapsed="false">
      <c r="A289" s="33" t="s">
        <v>1184</v>
      </c>
      <c r="C289" s="19" t="str">
        <f aca="false">IFERROR(__xludf.dummyfunction("""COMPUTED_VALUE"""),"")</f>
        <v/>
      </c>
      <c r="D289" s="19" t="str">
        <f aca="false">IFERROR(__xludf.dummyfunction("""COMPUTED_VALUE"""),"")</f>
        <v/>
      </c>
    </row>
    <row r="290" customFormat="false" ht="15.75" hidden="false" customHeight="false" outlineLevel="0" collapsed="false">
      <c r="A290" s="33" t="s">
        <v>774</v>
      </c>
      <c r="C290" s="19" t="str">
        <f aca="false">IFERROR(__xludf.dummyfunction("""COMPUTED_VALUE"""),"")</f>
        <v/>
      </c>
      <c r="D290" s="19" t="str">
        <f aca="false">IFERROR(__xludf.dummyfunction("""COMPUTED_VALUE"""),"")</f>
        <v/>
      </c>
    </row>
    <row r="291" customFormat="false" ht="15.75" hidden="false" customHeight="false" outlineLevel="0" collapsed="false">
      <c r="A291" s="34"/>
      <c r="C291" s="19" t="str">
        <f aca="false">IFERROR(__xludf.dummyfunction("""COMPUTED_VALUE"""),"")</f>
        <v/>
      </c>
      <c r="D291" s="19" t="str">
        <f aca="false">IFERROR(__xludf.dummyfunction("""COMPUTED_VALUE"""),"")</f>
        <v/>
      </c>
    </row>
    <row r="292" customFormat="false" ht="15.75" hidden="false" customHeight="false" outlineLevel="0" collapsed="false">
      <c r="A292" s="33" t="s">
        <v>1185</v>
      </c>
      <c r="C292" s="19" t="str">
        <f aca="false">IFERROR(__xludf.dummyfunction("""COMPUTED_VALUE"""),"")</f>
        <v/>
      </c>
      <c r="D292" s="19" t="str">
        <f aca="false">IFERROR(__xludf.dummyfunction("""COMPUTED_VALUE"""),"")</f>
        <v/>
      </c>
    </row>
    <row r="293" customFormat="false" ht="15.75" hidden="false" customHeight="false" outlineLevel="0" collapsed="false">
      <c r="A293" s="33" t="s">
        <v>776</v>
      </c>
      <c r="C293" s="19" t="str">
        <f aca="false">IFERROR(__xludf.dummyfunction("""COMPUTED_VALUE"""),"")</f>
        <v/>
      </c>
      <c r="D293" s="19" t="str">
        <f aca="false">IFERROR(__xludf.dummyfunction("""COMPUTED_VALUE"""),"")</f>
        <v/>
      </c>
    </row>
    <row r="294" customFormat="false" ht="15.75" hidden="false" customHeight="false" outlineLevel="0" collapsed="false">
      <c r="A294" s="34"/>
      <c r="C294" s="19" t="str">
        <f aca="false">IFERROR(__xludf.dummyfunction("""COMPUTED_VALUE"""),"")</f>
        <v/>
      </c>
      <c r="D294" s="19" t="str">
        <f aca="false">IFERROR(__xludf.dummyfunction("""COMPUTED_VALUE"""),"")</f>
        <v/>
      </c>
    </row>
    <row r="295" customFormat="false" ht="15.75" hidden="false" customHeight="false" outlineLevel="0" collapsed="false">
      <c r="A295" s="33" t="s">
        <v>1186</v>
      </c>
      <c r="C295" s="19" t="str">
        <f aca="false">IFERROR(__xludf.dummyfunction("""COMPUTED_VALUE"""),"")</f>
        <v/>
      </c>
      <c r="D295" s="19" t="str">
        <f aca="false">IFERROR(__xludf.dummyfunction("""COMPUTED_VALUE"""),"")</f>
        <v/>
      </c>
    </row>
    <row r="296" customFormat="false" ht="15.75" hidden="false" customHeight="false" outlineLevel="0" collapsed="false">
      <c r="A296" s="33" t="s">
        <v>779</v>
      </c>
      <c r="C296" s="19" t="str">
        <f aca="false">IFERROR(__xludf.dummyfunction("""COMPUTED_VALUE"""),"")</f>
        <v/>
      </c>
      <c r="D296" s="19" t="str">
        <f aca="false">IFERROR(__xludf.dummyfunction("""COMPUTED_VALUE"""),"")</f>
        <v/>
      </c>
    </row>
    <row r="297" customFormat="false" ht="15.75" hidden="false" customHeight="false" outlineLevel="0" collapsed="false">
      <c r="A297" s="34"/>
      <c r="C297" s="19" t="str">
        <f aca="false">IFERROR(__xludf.dummyfunction("""COMPUTED_VALUE"""),"")</f>
        <v/>
      </c>
      <c r="D297" s="19" t="str">
        <f aca="false">IFERROR(__xludf.dummyfunction("""COMPUTED_VALUE"""),"")</f>
        <v/>
      </c>
    </row>
    <row r="298" customFormat="false" ht="15.75" hidden="false" customHeight="false" outlineLevel="0" collapsed="false">
      <c r="A298" s="33" t="s">
        <v>1187</v>
      </c>
      <c r="C298" s="19" t="str">
        <f aca="false">IFERROR(__xludf.dummyfunction("""COMPUTED_VALUE"""),"")</f>
        <v/>
      </c>
      <c r="D298" s="19" t="str">
        <f aca="false">IFERROR(__xludf.dummyfunction("""COMPUTED_VALUE"""),"")</f>
        <v/>
      </c>
    </row>
    <row r="299" customFormat="false" ht="15.75" hidden="false" customHeight="false" outlineLevel="0" collapsed="false">
      <c r="A299" s="33" t="s">
        <v>782</v>
      </c>
      <c r="C299" s="19" t="str">
        <f aca="false">IFERROR(__xludf.dummyfunction("""COMPUTED_VALUE"""),"")</f>
        <v/>
      </c>
      <c r="D299" s="19" t="str">
        <f aca="false">IFERROR(__xludf.dummyfunction("""COMPUTED_VALUE"""),"")</f>
        <v/>
      </c>
    </row>
    <row r="300" customFormat="false" ht="15.75" hidden="false" customHeight="false" outlineLevel="0" collapsed="false">
      <c r="A300" s="34"/>
      <c r="C300" s="19" t="str">
        <f aca="false">IFERROR(__xludf.dummyfunction("""COMPUTED_VALUE"""),"")</f>
        <v/>
      </c>
      <c r="D300" s="19" t="str">
        <f aca="false">IFERROR(__xludf.dummyfunction("""COMPUTED_VALUE"""),"")</f>
        <v/>
      </c>
    </row>
    <row r="301" customFormat="false" ht="15.75" hidden="false" customHeight="false" outlineLevel="0" collapsed="false">
      <c r="A301" s="33" t="s">
        <v>1188</v>
      </c>
      <c r="C301" s="19" t="str">
        <f aca="false">IFERROR(__xludf.dummyfunction("""COMPUTED_VALUE"""),"")</f>
        <v/>
      </c>
      <c r="D301" s="19" t="str">
        <f aca="false">IFERROR(__xludf.dummyfunction("""COMPUTED_VALUE"""),"")</f>
        <v/>
      </c>
    </row>
    <row r="302" customFormat="false" ht="15.75" hidden="false" customHeight="false" outlineLevel="0" collapsed="false">
      <c r="A302" s="33" t="s">
        <v>784</v>
      </c>
      <c r="C302" s="19" t="str">
        <f aca="false">IFERROR(__xludf.dummyfunction("""COMPUTED_VALUE"""),"")</f>
        <v/>
      </c>
      <c r="D302" s="19" t="str">
        <f aca="false">IFERROR(__xludf.dummyfunction("""COMPUTED_VALUE"""),"")</f>
        <v/>
      </c>
    </row>
    <row r="303" customFormat="false" ht="15.75" hidden="false" customHeight="false" outlineLevel="0" collapsed="false">
      <c r="A303" s="34"/>
      <c r="C303" s="19" t="str">
        <f aca="false">IFERROR(__xludf.dummyfunction("""COMPUTED_VALUE"""),"")</f>
        <v/>
      </c>
      <c r="D303" s="19" t="str">
        <f aca="false">IFERROR(__xludf.dummyfunction("""COMPUTED_VALUE"""),"")</f>
        <v/>
      </c>
    </row>
    <row r="304" customFormat="false" ht="15.75" hidden="false" customHeight="false" outlineLevel="0" collapsed="false">
      <c r="A304" s="33" t="s">
        <v>1189</v>
      </c>
      <c r="C304" s="19" t="str">
        <f aca="false">IFERROR(__xludf.dummyfunction("""COMPUTED_VALUE"""),"")</f>
        <v/>
      </c>
      <c r="D304" s="19" t="str">
        <f aca="false">IFERROR(__xludf.dummyfunction("""COMPUTED_VALUE"""),"")</f>
        <v/>
      </c>
    </row>
    <row r="305" customFormat="false" ht="15.75" hidden="false" customHeight="false" outlineLevel="0" collapsed="false">
      <c r="A305" s="33" t="s">
        <v>786</v>
      </c>
      <c r="C305" s="19" t="str">
        <f aca="false">IFERROR(__xludf.dummyfunction("""COMPUTED_VALUE"""),"")</f>
        <v/>
      </c>
      <c r="D305" s="19" t="str">
        <f aca="false">IFERROR(__xludf.dummyfunction("""COMPUTED_VALUE"""),"")</f>
        <v/>
      </c>
    </row>
    <row r="306" customFormat="false" ht="15.75" hidden="false" customHeight="false" outlineLevel="0" collapsed="false">
      <c r="A306" s="34"/>
      <c r="C306" s="19" t="str">
        <f aca="false">IFERROR(__xludf.dummyfunction("""COMPUTED_VALUE"""),"")</f>
        <v/>
      </c>
      <c r="D306" s="19" t="str">
        <f aca="false">IFERROR(__xludf.dummyfunction("""COMPUTED_VALUE"""),"")</f>
        <v/>
      </c>
    </row>
    <row r="307" customFormat="false" ht="15.75" hidden="false" customHeight="false" outlineLevel="0" collapsed="false">
      <c r="A307" s="33" t="s">
        <v>1190</v>
      </c>
      <c r="C307" s="19" t="str">
        <f aca="false">IFERROR(__xludf.dummyfunction("""COMPUTED_VALUE"""),"")</f>
        <v/>
      </c>
      <c r="D307" s="19" t="str">
        <f aca="false">IFERROR(__xludf.dummyfunction("""COMPUTED_VALUE"""),"")</f>
        <v/>
      </c>
    </row>
    <row r="308" customFormat="false" ht="15.75" hidden="false" customHeight="false" outlineLevel="0" collapsed="false">
      <c r="A308" s="33" t="s">
        <v>788</v>
      </c>
      <c r="C308" s="19" t="str">
        <f aca="false">IFERROR(__xludf.dummyfunction("""COMPUTED_VALUE"""),"")</f>
        <v/>
      </c>
      <c r="D308" s="19" t="str">
        <f aca="false">IFERROR(__xludf.dummyfunction("""COMPUTED_VALUE"""),"")</f>
        <v/>
      </c>
    </row>
    <row r="309" customFormat="false" ht="15.75" hidden="false" customHeight="false" outlineLevel="0" collapsed="false">
      <c r="A309" s="34"/>
      <c r="C309" s="19" t="str">
        <f aca="false">IFERROR(__xludf.dummyfunction("""COMPUTED_VALUE"""),"")</f>
        <v/>
      </c>
      <c r="D309" s="19" t="str">
        <f aca="false">IFERROR(__xludf.dummyfunction("""COMPUTED_VALUE"""),"")</f>
        <v/>
      </c>
    </row>
    <row r="310" customFormat="false" ht="15.75" hidden="false" customHeight="false" outlineLevel="0" collapsed="false">
      <c r="A310" s="33" t="s">
        <v>1191</v>
      </c>
      <c r="C310" s="19" t="str">
        <f aca="false">IFERROR(__xludf.dummyfunction("""COMPUTED_VALUE"""),"")</f>
        <v/>
      </c>
      <c r="D310" s="19" t="str">
        <f aca="false">IFERROR(__xludf.dummyfunction("""COMPUTED_VALUE"""),"")</f>
        <v/>
      </c>
    </row>
    <row r="311" customFormat="false" ht="15.75" hidden="false" customHeight="false" outlineLevel="0" collapsed="false">
      <c r="A311" s="33" t="s">
        <v>790</v>
      </c>
      <c r="C311" s="19" t="str">
        <f aca="false">IFERROR(__xludf.dummyfunction("""COMPUTED_VALUE"""),"")</f>
        <v/>
      </c>
      <c r="D311" s="19" t="str">
        <f aca="false">IFERROR(__xludf.dummyfunction("""COMPUTED_VALUE"""),"")</f>
        <v/>
      </c>
    </row>
    <row r="312" customFormat="false" ht="15.75" hidden="false" customHeight="false" outlineLevel="0" collapsed="false">
      <c r="A312" s="34"/>
      <c r="C312" s="19" t="str">
        <f aca="false">IFERROR(__xludf.dummyfunction("""COMPUTED_VALUE"""),"")</f>
        <v/>
      </c>
      <c r="D312" s="19" t="str">
        <f aca="false">IFERROR(__xludf.dummyfunction("""COMPUTED_VALUE"""),"")</f>
        <v/>
      </c>
    </row>
    <row r="313" customFormat="false" ht="15.75" hidden="false" customHeight="false" outlineLevel="0" collapsed="false">
      <c r="A313" s="33" t="s">
        <v>1192</v>
      </c>
      <c r="C313" s="19" t="str">
        <f aca="false">IFERROR(__xludf.dummyfunction("""COMPUTED_VALUE"""),"")</f>
        <v/>
      </c>
      <c r="D313" s="19" t="str">
        <f aca="false">IFERROR(__xludf.dummyfunction("""COMPUTED_VALUE"""),"")</f>
        <v/>
      </c>
    </row>
    <row r="314" customFormat="false" ht="15.75" hidden="false" customHeight="false" outlineLevel="0" collapsed="false">
      <c r="A314" s="33" t="s">
        <v>792</v>
      </c>
      <c r="C314" s="19" t="str">
        <f aca="false">IFERROR(__xludf.dummyfunction("""COMPUTED_VALUE"""),"")</f>
        <v/>
      </c>
      <c r="D314" s="19" t="str">
        <f aca="false">IFERROR(__xludf.dummyfunction("""COMPUTED_VALUE"""),"")</f>
        <v/>
      </c>
    </row>
    <row r="315" customFormat="false" ht="15.75" hidden="false" customHeight="false" outlineLevel="0" collapsed="false">
      <c r="A315" s="34"/>
      <c r="C315" s="19" t="str">
        <f aca="false">IFERROR(__xludf.dummyfunction("""COMPUTED_VALUE"""),"")</f>
        <v/>
      </c>
      <c r="D315" s="19" t="str">
        <f aca="false">IFERROR(__xludf.dummyfunction("""COMPUTED_VALUE"""),"")</f>
        <v/>
      </c>
    </row>
    <row r="316" customFormat="false" ht="15.75" hidden="false" customHeight="false" outlineLevel="0" collapsed="false">
      <c r="A316" s="33" t="s">
        <v>1193</v>
      </c>
      <c r="C316" s="19" t="str">
        <f aca="false">IFERROR(__xludf.dummyfunction("""COMPUTED_VALUE"""),"")</f>
        <v/>
      </c>
      <c r="D316" s="19" t="str">
        <f aca="false">IFERROR(__xludf.dummyfunction("""COMPUTED_VALUE"""),"")</f>
        <v/>
      </c>
    </row>
    <row r="317" customFormat="false" ht="15.75" hidden="false" customHeight="false" outlineLevel="0" collapsed="false">
      <c r="A317" s="33" t="s">
        <v>794</v>
      </c>
      <c r="C317" s="19" t="str">
        <f aca="false">IFERROR(__xludf.dummyfunction("""COMPUTED_VALUE"""),"")</f>
        <v/>
      </c>
      <c r="D317" s="19" t="str">
        <f aca="false">IFERROR(__xludf.dummyfunction("""COMPUTED_VALUE"""),"")</f>
        <v/>
      </c>
    </row>
    <row r="318" customFormat="false" ht="15.75" hidden="false" customHeight="false" outlineLevel="0" collapsed="false">
      <c r="A318" s="34"/>
      <c r="C318" s="19" t="str">
        <f aca="false">IFERROR(__xludf.dummyfunction("""COMPUTED_VALUE"""),"")</f>
        <v/>
      </c>
      <c r="D318" s="19" t="str">
        <f aca="false">IFERROR(__xludf.dummyfunction("""COMPUTED_VALUE"""),"")</f>
        <v/>
      </c>
    </row>
    <row r="319" customFormat="false" ht="15.75" hidden="false" customHeight="false" outlineLevel="0" collapsed="false">
      <c r="A319" s="33" t="s">
        <v>1194</v>
      </c>
      <c r="C319" s="19" t="str">
        <f aca="false">IFERROR(__xludf.dummyfunction("""COMPUTED_VALUE"""),"")</f>
        <v/>
      </c>
      <c r="D319" s="19" t="str">
        <f aca="false">IFERROR(__xludf.dummyfunction("""COMPUTED_VALUE"""),"")</f>
        <v/>
      </c>
    </row>
    <row r="320" customFormat="false" ht="15.75" hidden="false" customHeight="false" outlineLevel="0" collapsed="false">
      <c r="A320" s="33" t="s">
        <v>795</v>
      </c>
      <c r="C320" s="19" t="str">
        <f aca="false">IFERROR(__xludf.dummyfunction("""COMPUTED_VALUE"""),"")</f>
        <v/>
      </c>
      <c r="D320" s="19" t="str">
        <f aca="false">IFERROR(__xludf.dummyfunction("""COMPUTED_VALUE"""),"")</f>
        <v/>
      </c>
    </row>
    <row r="321" customFormat="false" ht="15.75" hidden="false" customHeight="false" outlineLevel="0" collapsed="false">
      <c r="A321" s="34"/>
      <c r="C321" s="19" t="str">
        <f aca="false">IFERROR(__xludf.dummyfunction("""COMPUTED_VALUE"""),"")</f>
        <v/>
      </c>
      <c r="D321" s="19" t="str">
        <f aca="false">IFERROR(__xludf.dummyfunction("""COMPUTED_VALUE"""),"")</f>
        <v/>
      </c>
    </row>
    <row r="322" customFormat="false" ht="15.75" hidden="false" customHeight="false" outlineLevel="0" collapsed="false">
      <c r="A322" s="33" t="s">
        <v>1195</v>
      </c>
      <c r="C322" s="19" t="str">
        <f aca="false">IFERROR(__xludf.dummyfunction("""COMPUTED_VALUE"""),"")</f>
        <v/>
      </c>
      <c r="D322" s="19" t="str">
        <f aca="false">IFERROR(__xludf.dummyfunction("""COMPUTED_VALUE"""),"")</f>
        <v/>
      </c>
    </row>
    <row r="323" customFormat="false" ht="15.75" hidden="false" customHeight="false" outlineLevel="0" collapsed="false">
      <c r="A323" s="33" t="s">
        <v>796</v>
      </c>
      <c r="C323" s="19" t="str">
        <f aca="false">IFERROR(__xludf.dummyfunction("""COMPUTED_VALUE"""),"")</f>
        <v/>
      </c>
      <c r="D323" s="19" t="str">
        <f aca="false">IFERROR(__xludf.dummyfunction("""COMPUTED_VALUE"""),"")</f>
        <v/>
      </c>
    </row>
    <row r="324" customFormat="false" ht="15.75" hidden="false" customHeight="false" outlineLevel="0" collapsed="false">
      <c r="A324" s="34"/>
      <c r="C324" s="19" t="str">
        <f aca="false">IFERROR(__xludf.dummyfunction("""COMPUTED_VALUE"""),"")</f>
        <v/>
      </c>
      <c r="D324" s="19" t="str">
        <f aca="false">IFERROR(__xludf.dummyfunction("""COMPUTED_VALUE"""),"")</f>
        <v/>
      </c>
    </row>
    <row r="325" customFormat="false" ht="15.75" hidden="false" customHeight="false" outlineLevel="0" collapsed="false">
      <c r="A325" s="33" t="s">
        <v>1196</v>
      </c>
      <c r="C325" s="19" t="str">
        <f aca="false">IFERROR(__xludf.dummyfunction("""COMPUTED_VALUE"""),"")</f>
        <v/>
      </c>
      <c r="D325" s="19" t="str">
        <f aca="false">IFERROR(__xludf.dummyfunction("""COMPUTED_VALUE"""),"")</f>
        <v/>
      </c>
    </row>
    <row r="326" customFormat="false" ht="15.75" hidden="false" customHeight="false" outlineLevel="0" collapsed="false">
      <c r="A326" s="33" t="s">
        <v>799</v>
      </c>
      <c r="C326" s="19" t="str">
        <f aca="false">IFERROR(__xludf.dummyfunction("""COMPUTED_VALUE"""),"")</f>
        <v/>
      </c>
      <c r="D326" s="19" t="str">
        <f aca="false">IFERROR(__xludf.dummyfunction("""COMPUTED_VALUE"""),"")</f>
        <v/>
      </c>
    </row>
    <row r="327" customFormat="false" ht="15.75" hidden="false" customHeight="false" outlineLevel="0" collapsed="false">
      <c r="A327" s="34"/>
      <c r="C327" s="19" t="str">
        <f aca="false">IFERROR(__xludf.dummyfunction("""COMPUTED_VALUE"""),"")</f>
        <v/>
      </c>
      <c r="D327" s="19" t="str">
        <f aca="false">IFERROR(__xludf.dummyfunction("""COMPUTED_VALUE"""),"")</f>
        <v/>
      </c>
    </row>
    <row r="328" customFormat="false" ht="15.75" hidden="false" customHeight="false" outlineLevel="0" collapsed="false">
      <c r="A328" s="33" t="s">
        <v>1197</v>
      </c>
      <c r="C328" s="19" t="str">
        <f aca="false">IFERROR(__xludf.dummyfunction("""COMPUTED_VALUE"""),"")</f>
        <v/>
      </c>
      <c r="D328" s="19" t="str">
        <f aca="false">IFERROR(__xludf.dummyfunction("""COMPUTED_VALUE"""),"")</f>
        <v/>
      </c>
    </row>
    <row r="329" customFormat="false" ht="15.75" hidden="false" customHeight="false" outlineLevel="0" collapsed="false">
      <c r="A329" s="33" t="s">
        <v>801</v>
      </c>
      <c r="C329" s="19" t="str">
        <f aca="false">IFERROR(__xludf.dummyfunction("""COMPUTED_VALUE"""),"")</f>
        <v/>
      </c>
      <c r="D329" s="19" t="str">
        <f aca="false">IFERROR(__xludf.dummyfunction("""COMPUTED_VALUE"""),"")</f>
        <v/>
      </c>
    </row>
    <row r="330" customFormat="false" ht="15.75" hidden="false" customHeight="false" outlineLevel="0" collapsed="false">
      <c r="A330" s="34"/>
      <c r="C330" s="19" t="str">
        <f aca="false">IFERROR(__xludf.dummyfunction("""COMPUTED_VALUE"""),"")</f>
        <v/>
      </c>
      <c r="D330" s="19" t="str">
        <f aca="false">IFERROR(__xludf.dummyfunction("""COMPUTED_VALUE"""),"")</f>
        <v/>
      </c>
    </row>
    <row r="331" customFormat="false" ht="15.75" hidden="false" customHeight="false" outlineLevel="0" collapsed="false">
      <c r="A331" s="33" t="s">
        <v>1198</v>
      </c>
      <c r="C331" s="19" t="str">
        <f aca="false">IFERROR(__xludf.dummyfunction("""COMPUTED_VALUE"""),"")</f>
        <v/>
      </c>
      <c r="D331" s="19" t="str">
        <f aca="false">IFERROR(__xludf.dummyfunction("""COMPUTED_VALUE"""),"")</f>
        <v/>
      </c>
    </row>
    <row r="332" customFormat="false" ht="15.75" hidden="false" customHeight="false" outlineLevel="0" collapsed="false">
      <c r="A332" s="33" t="s">
        <v>803</v>
      </c>
      <c r="C332" s="19" t="str">
        <f aca="false">IFERROR(__xludf.dummyfunction("""COMPUTED_VALUE"""),"")</f>
        <v/>
      </c>
      <c r="D332" s="19" t="str">
        <f aca="false">IFERROR(__xludf.dummyfunction("""COMPUTED_VALUE"""),"")</f>
        <v/>
      </c>
    </row>
    <row r="333" customFormat="false" ht="15.75" hidden="false" customHeight="false" outlineLevel="0" collapsed="false">
      <c r="A333" s="34"/>
      <c r="C333" s="19" t="str">
        <f aca="false">IFERROR(__xludf.dummyfunction("""COMPUTED_VALUE"""),"")</f>
        <v/>
      </c>
      <c r="D333" s="19" t="str">
        <f aca="false">IFERROR(__xludf.dummyfunction("""COMPUTED_VALUE"""),"")</f>
        <v/>
      </c>
    </row>
    <row r="334" customFormat="false" ht="15.75" hidden="false" customHeight="false" outlineLevel="0" collapsed="false">
      <c r="A334" s="33" t="s">
        <v>1199</v>
      </c>
      <c r="C334" s="19" t="str">
        <f aca="false">IFERROR(__xludf.dummyfunction("""COMPUTED_VALUE"""),"")</f>
        <v/>
      </c>
    </row>
    <row r="335" customFormat="false" ht="15.75" hidden="false" customHeight="false" outlineLevel="0" collapsed="false">
      <c r="A335" s="33" t="s">
        <v>804</v>
      </c>
    </row>
    <row r="336" customFormat="false" ht="15.75" hidden="false" customHeight="false" outlineLevel="0" collapsed="false">
      <c r="A336" s="34"/>
    </row>
    <row r="337" customFormat="false" ht="15.75" hidden="false" customHeight="false" outlineLevel="0" collapsed="false">
      <c r="A337" s="33" t="s">
        <v>1200</v>
      </c>
    </row>
    <row r="338" customFormat="false" ht="15.75" hidden="false" customHeight="false" outlineLevel="0" collapsed="false">
      <c r="A338" s="33" t="s">
        <v>805</v>
      </c>
    </row>
    <row r="339" customFormat="false" ht="15.75" hidden="false" customHeight="false" outlineLevel="0" collapsed="false">
      <c r="A339" s="34"/>
    </row>
    <row r="340" customFormat="false" ht="15.75" hidden="false" customHeight="false" outlineLevel="0" collapsed="false">
      <c r="A340" s="33" t="s">
        <v>1201</v>
      </c>
    </row>
    <row r="341" customFormat="false" ht="15.75" hidden="false" customHeight="false" outlineLevel="0" collapsed="false">
      <c r="A341" s="33" t="s">
        <v>807</v>
      </c>
    </row>
    <row r="342" customFormat="false" ht="15.75" hidden="false" customHeight="false" outlineLevel="0" collapsed="false">
      <c r="A342" s="34"/>
    </row>
    <row r="343" customFormat="false" ht="15.75" hidden="false" customHeight="false" outlineLevel="0" collapsed="false">
      <c r="A343" s="33" t="s">
        <v>1202</v>
      </c>
    </row>
    <row r="344" customFormat="false" ht="15.75" hidden="false" customHeight="false" outlineLevel="0" collapsed="false">
      <c r="A344" s="33" t="s">
        <v>809</v>
      </c>
    </row>
    <row r="345" customFormat="false" ht="15.75" hidden="false" customHeight="false" outlineLevel="0" collapsed="false">
      <c r="A345" s="34"/>
    </row>
    <row r="346" customFormat="false" ht="15.75" hidden="false" customHeight="false" outlineLevel="0" collapsed="false">
      <c r="A346" s="33" t="s">
        <v>1203</v>
      </c>
    </row>
    <row r="347" customFormat="false" ht="15.75" hidden="false" customHeight="false" outlineLevel="0" collapsed="false">
      <c r="A347" s="33" t="s">
        <v>811</v>
      </c>
    </row>
    <row r="348" customFormat="false" ht="15.75" hidden="false" customHeight="false" outlineLevel="0" collapsed="false">
      <c r="A348" s="34"/>
    </row>
    <row r="349" customFormat="false" ht="15.75" hidden="false" customHeight="false" outlineLevel="0" collapsed="false">
      <c r="A349" s="33" t="s">
        <v>1204</v>
      </c>
    </row>
    <row r="350" customFormat="false" ht="15.75" hidden="false" customHeight="false" outlineLevel="0" collapsed="false">
      <c r="A350" s="33" t="s">
        <v>814</v>
      </c>
    </row>
    <row r="351" customFormat="false" ht="15.75" hidden="false" customHeight="false" outlineLevel="0" collapsed="false">
      <c r="A351" s="34"/>
    </row>
    <row r="352" customFormat="false" ht="15.75" hidden="false" customHeight="false" outlineLevel="0" collapsed="false">
      <c r="A352" s="33" t="s">
        <v>1205</v>
      </c>
    </row>
    <row r="353" customFormat="false" ht="15.75" hidden="false" customHeight="false" outlineLevel="0" collapsed="false">
      <c r="A353" s="33" t="s">
        <v>815</v>
      </c>
    </row>
    <row r="354" customFormat="false" ht="15.75" hidden="false" customHeight="false" outlineLevel="0" collapsed="false">
      <c r="A354" s="34"/>
    </row>
    <row r="355" customFormat="false" ht="15.75" hidden="false" customHeight="false" outlineLevel="0" collapsed="false">
      <c r="A355" s="33" t="s">
        <v>1206</v>
      </c>
    </row>
    <row r="356" customFormat="false" ht="15.75" hidden="false" customHeight="false" outlineLevel="0" collapsed="false">
      <c r="A356" s="33" t="s">
        <v>817</v>
      </c>
    </row>
    <row r="357" customFormat="false" ht="15.75" hidden="false" customHeight="false" outlineLevel="0" collapsed="false">
      <c r="A357" s="34"/>
    </row>
    <row r="358" customFormat="false" ht="15.75" hidden="false" customHeight="false" outlineLevel="0" collapsed="false">
      <c r="A358" s="33" t="s">
        <v>1207</v>
      </c>
    </row>
    <row r="359" customFormat="false" ht="15.75" hidden="false" customHeight="false" outlineLevel="0" collapsed="false">
      <c r="A359" s="33" t="s">
        <v>819</v>
      </c>
    </row>
    <row r="360" customFormat="false" ht="15.75" hidden="false" customHeight="false" outlineLevel="0" collapsed="false">
      <c r="A360" s="34"/>
    </row>
    <row r="361" customFormat="false" ht="15.75" hidden="false" customHeight="false" outlineLevel="0" collapsed="false">
      <c r="A361" s="33" t="s">
        <v>1208</v>
      </c>
    </row>
    <row r="362" customFormat="false" ht="15.75" hidden="false" customHeight="false" outlineLevel="0" collapsed="false">
      <c r="A362" s="33" t="s">
        <v>821</v>
      </c>
    </row>
    <row r="363" customFormat="false" ht="15.75" hidden="false" customHeight="false" outlineLevel="0" collapsed="false">
      <c r="A363" s="34"/>
    </row>
    <row r="364" customFormat="false" ht="15.75" hidden="false" customHeight="false" outlineLevel="0" collapsed="false">
      <c r="A364" s="33" t="s">
        <v>1209</v>
      </c>
    </row>
    <row r="365" customFormat="false" ht="15.75" hidden="false" customHeight="false" outlineLevel="0" collapsed="false">
      <c r="A365" s="33" t="s">
        <v>823</v>
      </c>
    </row>
    <row r="366" customFormat="false" ht="15.75" hidden="false" customHeight="false" outlineLevel="0" collapsed="false">
      <c r="A366" s="34"/>
    </row>
    <row r="367" customFormat="false" ht="15.75" hidden="false" customHeight="false" outlineLevel="0" collapsed="false">
      <c r="A367" s="33" t="s">
        <v>1210</v>
      </c>
    </row>
    <row r="368" customFormat="false" ht="15.75" hidden="false" customHeight="false" outlineLevel="0" collapsed="false">
      <c r="A368" s="33" t="s">
        <v>825</v>
      </c>
    </row>
    <row r="369" customFormat="false" ht="15.75" hidden="false" customHeight="false" outlineLevel="0" collapsed="false">
      <c r="A369" s="34"/>
    </row>
    <row r="370" customFormat="false" ht="15.75" hidden="false" customHeight="false" outlineLevel="0" collapsed="false">
      <c r="A370" s="33" t="s">
        <v>1211</v>
      </c>
    </row>
    <row r="371" customFormat="false" ht="15.75" hidden="false" customHeight="false" outlineLevel="0" collapsed="false">
      <c r="A371" s="33" t="s">
        <v>827</v>
      </c>
    </row>
    <row r="372" customFormat="false" ht="15.75" hidden="false" customHeight="false" outlineLevel="0" collapsed="false">
      <c r="A372" s="34"/>
    </row>
    <row r="373" customFormat="false" ht="15.75" hidden="false" customHeight="false" outlineLevel="0" collapsed="false">
      <c r="A373" s="33" t="s">
        <v>1212</v>
      </c>
    </row>
    <row r="374" customFormat="false" ht="15.75" hidden="false" customHeight="false" outlineLevel="0" collapsed="false">
      <c r="A374" s="33" t="s">
        <v>829</v>
      </c>
    </row>
    <row r="375" customFormat="false" ht="15.75" hidden="false" customHeight="false" outlineLevel="0" collapsed="false">
      <c r="A375" s="34"/>
    </row>
    <row r="376" customFormat="false" ht="15.75" hidden="false" customHeight="false" outlineLevel="0" collapsed="false">
      <c r="A376" s="33" t="s">
        <v>1213</v>
      </c>
    </row>
    <row r="377" customFormat="false" ht="15.75" hidden="false" customHeight="false" outlineLevel="0" collapsed="false">
      <c r="A377" s="33" t="s">
        <v>832</v>
      </c>
    </row>
    <row r="378" customFormat="false" ht="15.75" hidden="false" customHeight="false" outlineLevel="0" collapsed="false">
      <c r="A378" s="34"/>
    </row>
    <row r="379" customFormat="false" ht="15.75" hidden="false" customHeight="false" outlineLevel="0" collapsed="false">
      <c r="A379" s="33" t="s">
        <v>1214</v>
      </c>
    </row>
    <row r="380" customFormat="false" ht="15.75" hidden="false" customHeight="false" outlineLevel="0" collapsed="false">
      <c r="A380" s="33" t="s">
        <v>833</v>
      </c>
    </row>
    <row r="381" customFormat="false" ht="15.75" hidden="false" customHeight="false" outlineLevel="0" collapsed="false">
      <c r="A381" s="34"/>
    </row>
    <row r="382" customFormat="false" ht="15.75" hidden="false" customHeight="false" outlineLevel="0" collapsed="false">
      <c r="A382" s="33" t="s">
        <v>1215</v>
      </c>
    </row>
    <row r="383" customFormat="false" ht="15.75" hidden="false" customHeight="false" outlineLevel="0" collapsed="false">
      <c r="A383" s="33" t="s">
        <v>835</v>
      </c>
    </row>
    <row r="384" customFormat="false" ht="15.75" hidden="false" customHeight="false" outlineLevel="0" collapsed="false">
      <c r="A384" s="34"/>
    </row>
    <row r="385" customFormat="false" ht="15.75" hidden="false" customHeight="false" outlineLevel="0" collapsed="false">
      <c r="A385" s="33" t="s">
        <v>1216</v>
      </c>
    </row>
    <row r="386" customFormat="false" ht="15.75" hidden="false" customHeight="false" outlineLevel="0" collapsed="false">
      <c r="A386" s="33" t="s">
        <v>837</v>
      </c>
    </row>
    <row r="387" customFormat="false" ht="15.75" hidden="false" customHeight="false" outlineLevel="0" collapsed="false">
      <c r="A387" s="34"/>
    </row>
    <row r="388" customFormat="false" ht="15.75" hidden="false" customHeight="false" outlineLevel="0" collapsed="false">
      <c r="A388" s="33" t="s">
        <v>1217</v>
      </c>
    </row>
    <row r="389" customFormat="false" ht="15.75" hidden="false" customHeight="false" outlineLevel="0" collapsed="false">
      <c r="A389" s="33" t="s">
        <v>838</v>
      </c>
    </row>
    <row r="390" customFormat="false" ht="15.75" hidden="false" customHeight="false" outlineLevel="0" collapsed="false">
      <c r="A390" s="34"/>
    </row>
    <row r="391" customFormat="false" ht="15.75" hidden="false" customHeight="false" outlineLevel="0" collapsed="false">
      <c r="A391" s="33" t="s">
        <v>1218</v>
      </c>
    </row>
    <row r="392" customFormat="false" ht="15.75" hidden="false" customHeight="false" outlineLevel="0" collapsed="false">
      <c r="A392" s="33" t="s">
        <v>839</v>
      </c>
    </row>
    <row r="393" customFormat="false" ht="15.75" hidden="false" customHeight="false" outlineLevel="0" collapsed="false">
      <c r="A393" s="34"/>
    </row>
    <row r="394" customFormat="false" ht="15.75" hidden="false" customHeight="false" outlineLevel="0" collapsed="false">
      <c r="A394" s="33" t="s">
        <v>1219</v>
      </c>
    </row>
    <row r="395" customFormat="false" ht="15.75" hidden="false" customHeight="false" outlineLevel="0" collapsed="false">
      <c r="A395" s="33" t="s">
        <v>841</v>
      </c>
    </row>
    <row r="396" customFormat="false" ht="15.75" hidden="false" customHeight="false" outlineLevel="0" collapsed="false">
      <c r="A396" s="34"/>
    </row>
    <row r="397" customFormat="false" ht="15.75" hidden="false" customHeight="false" outlineLevel="0" collapsed="false">
      <c r="A397" s="33" t="s">
        <v>1220</v>
      </c>
    </row>
    <row r="398" customFormat="false" ht="15.75" hidden="false" customHeight="false" outlineLevel="0" collapsed="false">
      <c r="A398" s="33" t="s">
        <v>842</v>
      </c>
    </row>
    <row r="399" customFormat="false" ht="15.75" hidden="false" customHeight="false" outlineLevel="0" collapsed="false">
      <c r="A399" s="34"/>
    </row>
    <row r="400" customFormat="false" ht="15.75" hidden="false" customHeight="false" outlineLevel="0" collapsed="false">
      <c r="A400" s="33" t="s">
        <v>1221</v>
      </c>
    </row>
    <row r="401" customFormat="false" ht="15.75" hidden="false" customHeight="false" outlineLevel="0" collapsed="false">
      <c r="A401" s="33" t="s">
        <v>844</v>
      </c>
    </row>
    <row r="402" customFormat="false" ht="15.75" hidden="false" customHeight="false" outlineLevel="0" collapsed="false">
      <c r="A402" s="34"/>
    </row>
    <row r="403" customFormat="false" ht="15.75" hidden="false" customHeight="false" outlineLevel="0" collapsed="false">
      <c r="A403" s="33" t="s">
        <v>1222</v>
      </c>
    </row>
    <row r="404" customFormat="false" ht="15.75" hidden="false" customHeight="false" outlineLevel="0" collapsed="false">
      <c r="A404" s="33" t="s">
        <v>845</v>
      </c>
    </row>
    <row r="405" customFormat="false" ht="15.75" hidden="false" customHeight="false" outlineLevel="0" collapsed="false">
      <c r="A405" s="34"/>
    </row>
    <row r="406" customFormat="false" ht="15.75" hidden="false" customHeight="false" outlineLevel="0" collapsed="false">
      <c r="A406" s="33" t="s">
        <v>1223</v>
      </c>
    </row>
    <row r="407" customFormat="false" ht="15.75" hidden="false" customHeight="false" outlineLevel="0" collapsed="false">
      <c r="A407" s="33" t="s">
        <v>846</v>
      </c>
    </row>
    <row r="408" customFormat="false" ht="15.75" hidden="false" customHeight="false" outlineLevel="0" collapsed="false">
      <c r="A408" s="34"/>
    </row>
    <row r="409" customFormat="false" ht="15.75" hidden="false" customHeight="false" outlineLevel="0" collapsed="false">
      <c r="A409" s="33" t="s">
        <v>1224</v>
      </c>
    </row>
    <row r="410" customFormat="false" ht="15.75" hidden="false" customHeight="false" outlineLevel="0" collapsed="false">
      <c r="A410" s="33" t="s">
        <v>848</v>
      </c>
    </row>
    <row r="411" customFormat="false" ht="15.75" hidden="false" customHeight="false" outlineLevel="0" collapsed="false">
      <c r="A411" s="34"/>
    </row>
    <row r="412" customFormat="false" ht="15.75" hidden="false" customHeight="false" outlineLevel="0" collapsed="false">
      <c r="A412" s="33" t="s">
        <v>1225</v>
      </c>
    </row>
    <row r="413" customFormat="false" ht="15.75" hidden="false" customHeight="false" outlineLevel="0" collapsed="false">
      <c r="A413" s="33" t="s">
        <v>849</v>
      </c>
    </row>
    <row r="414" customFormat="false" ht="15.75" hidden="false" customHeight="false" outlineLevel="0" collapsed="false">
      <c r="A414" s="34"/>
    </row>
    <row r="415" customFormat="false" ht="15.75" hidden="false" customHeight="false" outlineLevel="0" collapsed="false">
      <c r="A415" s="33" t="s">
        <v>1226</v>
      </c>
    </row>
    <row r="416" customFormat="false" ht="15.75" hidden="false" customHeight="false" outlineLevel="0" collapsed="false">
      <c r="A416" s="33" t="s">
        <v>851</v>
      </c>
    </row>
    <row r="417" customFormat="false" ht="15.75" hidden="false" customHeight="false" outlineLevel="0" collapsed="false">
      <c r="A417" s="34"/>
    </row>
    <row r="418" customFormat="false" ht="15.75" hidden="false" customHeight="false" outlineLevel="0" collapsed="false">
      <c r="A418" s="33" t="s">
        <v>1227</v>
      </c>
    </row>
    <row r="419" customFormat="false" ht="15.75" hidden="false" customHeight="false" outlineLevel="0" collapsed="false">
      <c r="A419" s="33" t="s">
        <v>853</v>
      </c>
    </row>
    <row r="420" customFormat="false" ht="15.75" hidden="false" customHeight="false" outlineLevel="0" collapsed="false">
      <c r="A420" s="34"/>
    </row>
    <row r="421" customFormat="false" ht="15.75" hidden="false" customHeight="false" outlineLevel="0" collapsed="false">
      <c r="A421" s="33" t="s">
        <v>1228</v>
      </c>
    </row>
    <row r="422" customFormat="false" ht="15.75" hidden="false" customHeight="false" outlineLevel="0" collapsed="false">
      <c r="A422" s="33" t="s">
        <v>854</v>
      </c>
    </row>
    <row r="423" customFormat="false" ht="15.75" hidden="false" customHeight="false" outlineLevel="0" collapsed="false">
      <c r="A423" s="34"/>
    </row>
    <row r="424" customFormat="false" ht="15.75" hidden="false" customHeight="false" outlineLevel="0" collapsed="false">
      <c r="A424" s="33" t="s">
        <v>1229</v>
      </c>
    </row>
    <row r="425" customFormat="false" ht="15.75" hidden="false" customHeight="false" outlineLevel="0" collapsed="false">
      <c r="A425" s="33" t="s">
        <v>855</v>
      </c>
    </row>
    <row r="426" customFormat="false" ht="15.75" hidden="false" customHeight="false" outlineLevel="0" collapsed="false">
      <c r="A426" s="34"/>
    </row>
    <row r="427" customFormat="false" ht="15.75" hidden="false" customHeight="false" outlineLevel="0" collapsed="false">
      <c r="A427" s="33" t="s">
        <v>1230</v>
      </c>
    </row>
    <row r="428" customFormat="false" ht="15.75" hidden="false" customHeight="false" outlineLevel="0" collapsed="false">
      <c r="A428" s="33" t="s">
        <v>858</v>
      </c>
    </row>
    <row r="429" customFormat="false" ht="15.75" hidden="false" customHeight="false" outlineLevel="0" collapsed="false">
      <c r="A429" s="34"/>
    </row>
    <row r="430" customFormat="false" ht="15.75" hidden="false" customHeight="false" outlineLevel="0" collapsed="false">
      <c r="A430" s="33" t="s">
        <v>1231</v>
      </c>
    </row>
    <row r="431" customFormat="false" ht="15.75" hidden="false" customHeight="false" outlineLevel="0" collapsed="false">
      <c r="A431" s="33" t="s">
        <v>860</v>
      </c>
    </row>
    <row r="432" customFormat="false" ht="15.75" hidden="false" customHeight="false" outlineLevel="0" collapsed="false">
      <c r="A432" s="34"/>
    </row>
    <row r="433" customFormat="false" ht="15.75" hidden="false" customHeight="false" outlineLevel="0" collapsed="false">
      <c r="A433" s="33" t="s">
        <v>1232</v>
      </c>
    </row>
    <row r="434" customFormat="false" ht="15.75" hidden="false" customHeight="false" outlineLevel="0" collapsed="false">
      <c r="A434" s="33" t="s">
        <v>861</v>
      </c>
    </row>
    <row r="435" customFormat="false" ht="15.75" hidden="false" customHeight="false" outlineLevel="0" collapsed="false">
      <c r="A435" s="34"/>
    </row>
    <row r="436" customFormat="false" ht="15.75" hidden="false" customHeight="false" outlineLevel="0" collapsed="false">
      <c r="A436" s="33" t="s">
        <v>1233</v>
      </c>
    </row>
    <row r="437" customFormat="false" ht="15.75" hidden="false" customHeight="false" outlineLevel="0" collapsed="false">
      <c r="A437" s="33" t="s">
        <v>863</v>
      </c>
    </row>
    <row r="438" customFormat="false" ht="15.75" hidden="false" customHeight="false" outlineLevel="0" collapsed="false">
      <c r="A438" s="34"/>
    </row>
    <row r="439" customFormat="false" ht="15.75" hidden="false" customHeight="false" outlineLevel="0" collapsed="false">
      <c r="A439" s="33" t="s">
        <v>1234</v>
      </c>
    </row>
    <row r="440" customFormat="false" ht="15.75" hidden="false" customHeight="false" outlineLevel="0" collapsed="false">
      <c r="A440" s="33" t="s">
        <v>865</v>
      </c>
    </row>
    <row r="441" customFormat="false" ht="15.75" hidden="false" customHeight="false" outlineLevel="0" collapsed="false">
      <c r="A441" s="34"/>
    </row>
    <row r="442" customFormat="false" ht="15.75" hidden="false" customHeight="false" outlineLevel="0" collapsed="false">
      <c r="A442" s="33" t="s">
        <v>1235</v>
      </c>
    </row>
    <row r="443" customFormat="false" ht="15.75" hidden="false" customHeight="false" outlineLevel="0" collapsed="false">
      <c r="A443" s="33" t="s">
        <v>866</v>
      </c>
    </row>
    <row r="444" customFormat="false" ht="15.75" hidden="false" customHeight="false" outlineLevel="0" collapsed="false">
      <c r="A444" s="34"/>
    </row>
    <row r="445" customFormat="false" ht="15.75" hidden="false" customHeight="false" outlineLevel="0" collapsed="false">
      <c r="A445" s="33" t="s">
        <v>1236</v>
      </c>
    </row>
    <row r="446" customFormat="false" ht="15.75" hidden="false" customHeight="false" outlineLevel="0" collapsed="false">
      <c r="A446" s="33" t="s">
        <v>868</v>
      </c>
    </row>
    <row r="447" customFormat="false" ht="15.75" hidden="false" customHeight="false" outlineLevel="0" collapsed="false">
      <c r="A447" s="34"/>
    </row>
    <row r="448" customFormat="false" ht="15.75" hidden="false" customHeight="false" outlineLevel="0" collapsed="false">
      <c r="A448" s="33" t="s">
        <v>1237</v>
      </c>
    </row>
    <row r="449" customFormat="false" ht="15.75" hidden="false" customHeight="false" outlineLevel="0" collapsed="false">
      <c r="A449" s="33" t="s">
        <v>870</v>
      </c>
    </row>
    <row r="450" customFormat="false" ht="15.75" hidden="false" customHeight="false" outlineLevel="0" collapsed="false">
      <c r="A450" s="34"/>
    </row>
    <row r="451" customFormat="false" ht="15.75" hidden="false" customHeight="false" outlineLevel="0" collapsed="false">
      <c r="A451" s="33" t="s">
        <v>1238</v>
      </c>
    </row>
    <row r="452" customFormat="false" ht="15.75" hidden="false" customHeight="false" outlineLevel="0" collapsed="false">
      <c r="A452" s="33" t="s">
        <v>872</v>
      </c>
    </row>
    <row r="453" customFormat="false" ht="15.75" hidden="false" customHeight="false" outlineLevel="0" collapsed="false">
      <c r="A453" s="34"/>
    </row>
    <row r="454" customFormat="false" ht="15.75" hidden="false" customHeight="false" outlineLevel="0" collapsed="false">
      <c r="A454" s="33" t="s">
        <v>1239</v>
      </c>
    </row>
    <row r="455" customFormat="false" ht="15.75" hidden="false" customHeight="false" outlineLevel="0" collapsed="false">
      <c r="A455" s="33" t="s">
        <v>873</v>
      </c>
    </row>
    <row r="456" customFormat="false" ht="15.75" hidden="false" customHeight="false" outlineLevel="0" collapsed="false">
      <c r="A456" s="34"/>
    </row>
    <row r="457" customFormat="false" ht="15.75" hidden="false" customHeight="false" outlineLevel="0" collapsed="false">
      <c r="A457" s="33" t="s">
        <v>1240</v>
      </c>
    </row>
    <row r="458" customFormat="false" ht="15.75" hidden="false" customHeight="false" outlineLevel="0" collapsed="false">
      <c r="A458" s="33" t="s">
        <v>875</v>
      </c>
    </row>
    <row r="459" customFormat="false" ht="15.75" hidden="false" customHeight="false" outlineLevel="0" collapsed="false">
      <c r="A459" s="34"/>
    </row>
    <row r="460" customFormat="false" ht="15.75" hidden="false" customHeight="false" outlineLevel="0" collapsed="false">
      <c r="A460" s="33" t="s">
        <v>1241</v>
      </c>
    </row>
    <row r="461" customFormat="false" ht="15.75" hidden="false" customHeight="false" outlineLevel="0" collapsed="false">
      <c r="A461" s="33" t="s">
        <v>878</v>
      </c>
    </row>
    <row r="462" customFormat="false" ht="15.75" hidden="false" customHeight="false" outlineLevel="0" collapsed="false">
      <c r="A462" s="34"/>
    </row>
    <row r="463" customFormat="false" ht="15.75" hidden="false" customHeight="false" outlineLevel="0" collapsed="false">
      <c r="A463" s="33" t="s">
        <v>1242</v>
      </c>
    </row>
    <row r="464" customFormat="false" ht="15.75" hidden="false" customHeight="false" outlineLevel="0" collapsed="false">
      <c r="A464" s="33" t="s">
        <v>879</v>
      </c>
    </row>
    <row r="465" customFormat="false" ht="15.75" hidden="false" customHeight="false" outlineLevel="0" collapsed="false">
      <c r="A465" s="34"/>
    </row>
    <row r="466" customFormat="false" ht="15.75" hidden="false" customHeight="false" outlineLevel="0" collapsed="false">
      <c r="A466" s="33" t="s">
        <v>1243</v>
      </c>
    </row>
    <row r="467" customFormat="false" ht="15.75" hidden="false" customHeight="false" outlineLevel="0" collapsed="false">
      <c r="A467" s="33" t="s">
        <v>880</v>
      </c>
    </row>
    <row r="468" customFormat="false" ht="15.75" hidden="false" customHeight="false" outlineLevel="0" collapsed="false">
      <c r="A468" s="34"/>
    </row>
    <row r="469" customFormat="false" ht="15.75" hidden="false" customHeight="false" outlineLevel="0" collapsed="false">
      <c r="A469" s="33" t="s">
        <v>1244</v>
      </c>
    </row>
    <row r="470" customFormat="false" ht="15.75" hidden="false" customHeight="false" outlineLevel="0" collapsed="false">
      <c r="A470" s="33" t="s">
        <v>882</v>
      </c>
    </row>
    <row r="471" customFormat="false" ht="15.75" hidden="false" customHeight="false" outlineLevel="0" collapsed="false">
      <c r="A471" s="34"/>
    </row>
    <row r="472" customFormat="false" ht="15.75" hidden="false" customHeight="false" outlineLevel="0" collapsed="false">
      <c r="A472" s="33" t="s">
        <v>1245</v>
      </c>
    </row>
    <row r="473" customFormat="false" ht="15.75" hidden="false" customHeight="false" outlineLevel="0" collapsed="false">
      <c r="A473" s="33" t="s">
        <v>883</v>
      </c>
    </row>
    <row r="474" customFormat="false" ht="15.75" hidden="false" customHeight="false" outlineLevel="0" collapsed="false">
      <c r="A474" s="34"/>
    </row>
    <row r="475" customFormat="false" ht="15.75" hidden="false" customHeight="false" outlineLevel="0" collapsed="false">
      <c r="A475" s="33" t="s">
        <v>1246</v>
      </c>
    </row>
    <row r="476" customFormat="false" ht="15.75" hidden="false" customHeight="false" outlineLevel="0" collapsed="false">
      <c r="A476" s="33" t="s">
        <v>884</v>
      </c>
    </row>
    <row r="477" customFormat="false" ht="15.75" hidden="false" customHeight="false" outlineLevel="0" collapsed="false">
      <c r="A477" s="34"/>
    </row>
    <row r="478" customFormat="false" ht="15.75" hidden="false" customHeight="false" outlineLevel="0" collapsed="false">
      <c r="A478" s="33" t="s">
        <v>1247</v>
      </c>
    </row>
    <row r="479" customFormat="false" ht="15.75" hidden="false" customHeight="false" outlineLevel="0" collapsed="false">
      <c r="A479" s="33" t="s">
        <v>887</v>
      </c>
    </row>
    <row r="480" customFormat="false" ht="15.75" hidden="false" customHeight="false" outlineLevel="0" collapsed="false">
      <c r="A480" s="34"/>
    </row>
    <row r="481" customFormat="false" ht="15.75" hidden="false" customHeight="false" outlineLevel="0" collapsed="false">
      <c r="A481" s="33" t="s">
        <v>1248</v>
      </c>
    </row>
    <row r="482" customFormat="false" ht="15.75" hidden="false" customHeight="false" outlineLevel="0" collapsed="false">
      <c r="A482" s="33" t="s">
        <v>890</v>
      </c>
    </row>
    <row r="483" customFormat="false" ht="15.75" hidden="false" customHeight="false" outlineLevel="0" collapsed="false">
      <c r="A483" s="34"/>
    </row>
    <row r="484" customFormat="false" ht="15.75" hidden="false" customHeight="false" outlineLevel="0" collapsed="false">
      <c r="A484" s="33" t="s">
        <v>1249</v>
      </c>
    </row>
    <row r="485" customFormat="false" ht="15.75" hidden="false" customHeight="false" outlineLevel="0" collapsed="false">
      <c r="A485" s="33" t="s">
        <v>892</v>
      </c>
    </row>
    <row r="486" customFormat="false" ht="15.75" hidden="false" customHeight="false" outlineLevel="0" collapsed="false">
      <c r="A486" s="34"/>
    </row>
    <row r="487" customFormat="false" ht="15.75" hidden="false" customHeight="false" outlineLevel="0" collapsed="false">
      <c r="A487" s="33" t="s">
        <v>1250</v>
      </c>
    </row>
    <row r="488" customFormat="false" ht="15.75" hidden="false" customHeight="false" outlineLevel="0" collapsed="false">
      <c r="A488" s="33" t="s">
        <v>893</v>
      </c>
    </row>
    <row r="489" customFormat="false" ht="15.75" hidden="false" customHeight="false" outlineLevel="0" collapsed="false">
      <c r="A489" s="34"/>
    </row>
    <row r="490" customFormat="false" ht="15.75" hidden="false" customHeight="false" outlineLevel="0" collapsed="false">
      <c r="A490" s="33" t="s">
        <v>1251</v>
      </c>
    </row>
    <row r="491" customFormat="false" ht="15.75" hidden="false" customHeight="false" outlineLevel="0" collapsed="false">
      <c r="A491" s="33" t="s">
        <v>895</v>
      </c>
    </row>
    <row r="492" customFormat="false" ht="15.75" hidden="false" customHeight="false" outlineLevel="0" collapsed="false">
      <c r="A492" s="34"/>
    </row>
    <row r="493" customFormat="false" ht="15.75" hidden="false" customHeight="false" outlineLevel="0" collapsed="false">
      <c r="A493" s="33" t="s">
        <v>1252</v>
      </c>
    </row>
    <row r="494" customFormat="false" ht="15.75" hidden="false" customHeight="false" outlineLevel="0" collapsed="false">
      <c r="A494" s="33" t="s">
        <v>896</v>
      </c>
    </row>
    <row r="495" customFormat="false" ht="15.75" hidden="false" customHeight="false" outlineLevel="0" collapsed="false">
      <c r="A495" s="34"/>
    </row>
    <row r="496" customFormat="false" ht="15.75" hidden="false" customHeight="false" outlineLevel="0" collapsed="false">
      <c r="A496" s="33" t="s">
        <v>1253</v>
      </c>
    </row>
    <row r="497" customFormat="false" ht="15.75" hidden="false" customHeight="false" outlineLevel="0" collapsed="false">
      <c r="A497" s="33" t="s">
        <v>898</v>
      </c>
    </row>
    <row r="498" customFormat="false" ht="15.75" hidden="false" customHeight="false" outlineLevel="0" collapsed="false">
      <c r="A498" s="34"/>
    </row>
    <row r="499" customFormat="false" ht="15.75" hidden="false" customHeight="false" outlineLevel="0" collapsed="false">
      <c r="A499" s="33" t="s">
        <v>1254</v>
      </c>
    </row>
    <row r="500" customFormat="false" ht="15.75" hidden="false" customHeight="false" outlineLevel="0" collapsed="false">
      <c r="A500" s="33" t="s">
        <v>900</v>
      </c>
    </row>
    <row r="501" customFormat="false" ht="15.75" hidden="false" customHeight="false" outlineLevel="0" collapsed="false">
      <c r="A501" s="34"/>
    </row>
    <row r="502" customFormat="false" ht="15.75" hidden="false" customHeight="false" outlineLevel="0" collapsed="false">
      <c r="A502" s="33" t="s">
        <v>1255</v>
      </c>
    </row>
    <row r="503" customFormat="false" ht="15.75" hidden="false" customHeight="false" outlineLevel="0" collapsed="false">
      <c r="A503" s="33" t="s">
        <v>902</v>
      </c>
    </row>
    <row r="504" customFormat="false" ht="15.75" hidden="false" customHeight="false" outlineLevel="0" collapsed="false">
      <c r="A504" s="34"/>
    </row>
    <row r="505" customFormat="false" ht="15.75" hidden="false" customHeight="false" outlineLevel="0" collapsed="false">
      <c r="A505" s="33" t="s">
        <v>1256</v>
      </c>
    </row>
    <row r="506" customFormat="false" ht="15.75" hidden="false" customHeight="false" outlineLevel="0" collapsed="false">
      <c r="A506" s="33" t="s">
        <v>903</v>
      </c>
    </row>
    <row r="507" customFormat="false" ht="15.75" hidden="false" customHeight="false" outlineLevel="0" collapsed="false">
      <c r="A507" s="34"/>
    </row>
    <row r="508" customFormat="false" ht="15.75" hidden="false" customHeight="false" outlineLevel="0" collapsed="false">
      <c r="A508" s="33" t="s">
        <v>1257</v>
      </c>
    </row>
    <row r="509" customFormat="false" ht="15.75" hidden="false" customHeight="false" outlineLevel="0" collapsed="false">
      <c r="A509" s="33" t="s">
        <v>905</v>
      </c>
    </row>
    <row r="510" customFormat="false" ht="15.75" hidden="false" customHeight="false" outlineLevel="0" collapsed="false">
      <c r="A510" s="34"/>
    </row>
    <row r="511" customFormat="false" ht="15.75" hidden="false" customHeight="false" outlineLevel="0" collapsed="false">
      <c r="A511" s="33" t="s">
        <v>1258</v>
      </c>
    </row>
    <row r="512" customFormat="false" ht="15.75" hidden="false" customHeight="false" outlineLevel="0" collapsed="false">
      <c r="A512" s="33" t="s">
        <v>907</v>
      </c>
    </row>
    <row r="513" customFormat="false" ht="15.75" hidden="false" customHeight="false" outlineLevel="0" collapsed="false">
      <c r="A513" s="34"/>
    </row>
    <row r="514" customFormat="false" ht="15.75" hidden="false" customHeight="false" outlineLevel="0" collapsed="false">
      <c r="A514" s="33" t="s">
        <v>1259</v>
      </c>
    </row>
    <row r="515" customFormat="false" ht="15.75" hidden="false" customHeight="false" outlineLevel="0" collapsed="false">
      <c r="A515" s="33" t="s">
        <v>909</v>
      </c>
    </row>
    <row r="516" customFormat="false" ht="15.75" hidden="false" customHeight="false" outlineLevel="0" collapsed="false">
      <c r="A516" s="34"/>
    </row>
    <row r="517" customFormat="false" ht="15.75" hidden="false" customHeight="false" outlineLevel="0" collapsed="false">
      <c r="A517" s="33" t="s">
        <v>1260</v>
      </c>
    </row>
    <row r="518" customFormat="false" ht="15.75" hidden="false" customHeight="false" outlineLevel="0" collapsed="false">
      <c r="A518" s="33" t="s">
        <v>910</v>
      </c>
    </row>
    <row r="519" customFormat="false" ht="15.75" hidden="false" customHeight="false" outlineLevel="0" collapsed="false">
      <c r="A519" s="34"/>
    </row>
    <row r="520" customFormat="false" ht="15.75" hidden="false" customHeight="false" outlineLevel="0" collapsed="false">
      <c r="A520" s="33" t="s">
        <v>1261</v>
      </c>
    </row>
    <row r="521" customFormat="false" ht="15.75" hidden="false" customHeight="false" outlineLevel="0" collapsed="false">
      <c r="A521" s="33" t="s">
        <v>911</v>
      </c>
    </row>
    <row r="522" customFormat="false" ht="15.75" hidden="false" customHeight="false" outlineLevel="0" collapsed="false">
      <c r="A522" s="34"/>
    </row>
    <row r="523" customFormat="false" ht="15.75" hidden="false" customHeight="false" outlineLevel="0" collapsed="false">
      <c r="A523" s="33" t="s">
        <v>1262</v>
      </c>
    </row>
    <row r="524" customFormat="false" ht="15.75" hidden="false" customHeight="false" outlineLevel="0" collapsed="false">
      <c r="A524" s="33" t="s">
        <v>914</v>
      </c>
    </row>
    <row r="525" customFormat="false" ht="15.75" hidden="false" customHeight="false" outlineLevel="0" collapsed="false">
      <c r="A525" s="34"/>
    </row>
    <row r="526" customFormat="false" ht="15.75" hidden="false" customHeight="false" outlineLevel="0" collapsed="false">
      <c r="A526" s="33" t="s">
        <v>1263</v>
      </c>
    </row>
    <row r="527" customFormat="false" ht="15.75" hidden="false" customHeight="false" outlineLevel="0" collapsed="false">
      <c r="A527" s="33" t="s">
        <v>916</v>
      </c>
    </row>
    <row r="528" customFormat="false" ht="15.75" hidden="false" customHeight="false" outlineLevel="0" collapsed="false">
      <c r="A528" s="34"/>
    </row>
    <row r="529" customFormat="false" ht="15.75" hidden="false" customHeight="false" outlineLevel="0" collapsed="false">
      <c r="A529" s="33" t="s">
        <v>1264</v>
      </c>
    </row>
    <row r="530" customFormat="false" ht="15.75" hidden="false" customHeight="false" outlineLevel="0" collapsed="false">
      <c r="A530" s="33" t="s">
        <v>918</v>
      </c>
    </row>
    <row r="531" customFormat="false" ht="15.75" hidden="false" customHeight="false" outlineLevel="0" collapsed="false">
      <c r="A531" s="34"/>
    </row>
    <row r="532" customFormat="false" ht="15.75" hidden="false" customHeight="false" outlineLevel="0" collapsed="false">
      <c r="A532" s="33" t="s">
        <v>1265</v>
      </c>
    </row>
    <row r="533" customFormat="false" ht="15.75" hidden="false" customHeight="false" outlineLevel="0" collapsed="false">
      <c r="A533" s="33" t="s">
        <v>921</v>
      </c>
    </row>
    <row r="534" customFormat="false" ht="15.75" hidden="false" customHeight="false" outlineLevel="0" collapsed="false">
      <c r="A534" s="34"/>
    </row>
    <row r="535" customFormat="false" ht="15.75" hidden="false" customHeight="false" outlineLevel="0" collapsed="false">
      <c r="A535" s="33" t="s">
        <v>1266</v>
      </c>
    </row>
    <row r="536" customFormat="false" ht="15.75" hidden="false" customHeight="false" outlineLevel="0" collapsed="false">
      <c r="A536" s="33" t="s">
        <v>924</v>
      </c>
    </row>
    <row r="537" customFormat="false" ht="15.75" hidden="false" customHeight="false" outlineLevel="0" collapsed="false">
      <c r="A537" s="34"/>
    </row>
    <row r="538" customFormat="false" ht="15.75" hidden="false" customHeight="false" outlineLevel="0" collapsed="false">
      <c r="A538" s="33" t="s">
        <v>1267</v>
      </c>
    </row>
    <row r="539" customFormat="false" ht="15.75" hidden="false" customHeight="false" outlineLevel="0" collapsed="false">
      <c r="A539" s="33" t="s">
        <v>925</v>
      </c>
    </row>
    <row r="540" customFormat="false" ht="15.75" hidden="false" customHeight="false" outlineLevel="0" collapsed="false">
      <c r="A540" s="34"/>
    </row>
    <row r="541" customFormat="false" ht="15.75" hidden="false" customHeight="false" outlineLevel="0" collapsed="false">
      <c r="A541" s="33" t="s">
        <v>1268</v>
      </c>
    </row>
    <row r="542" customFormat="false" ht="15.75" hidden="false" customHeight="false" outlineLevel="0" collapsed="false">
      <c r="A542" s="33" t="s">
        <v>927</v>
      </c>
    </row>
    <row r="543" customFormat="false" ht="15.75" hidden="false" customHeight="false" outlineLevel="0" collapsed="false">
      <c r="A543" s="34"/>
    </row>
    <row r="544" customFormat="false" ht="15.75" hidden="false" customHeight="false" outlineLevel="0" collapsed="false">
      <c r="A544" s="33" t="s">
        <v>1269</v>
      </c>
    </row>
    <row r="545" customFormat="false" ht="15.75" hidden="false" customHeight="false" outlineLevel="0" collapsed="false">
      <c r="A545" s="33" t="s">
        <v>929</v>
      </c>
    </row>
    <row r="546" customFormat="false" ht="15.75" hidden="false" customHeight="false" outlineLevel="0" collapsed="false">
      <c r="A546" s="34"/>
    </row>
    <row r="547" customFormat="false" ht="15.75" hidden="false" customHeight="false" outlineLevel="0" collapsed="false">
      <c r="A547" s="33" t="s">
        <v>1270</v>
      </c>
    </row>
    <row r="548" customFormat="false" ht="15.75" hidden="false" customHeight="false" outlineLevel="0" collapsed="false">
      <c r="A548" s="33" t="s">
        <v>931</v>
      </c>
    </row>
    <row r="549" customFormat="false" ht="15.75" hidden="false" customHeight="false" outlineLevel="0" collapsed="false">
      <c r="A549" s="34"/>
    </row>
    <row r="550" customFormat="false" ht="15.75" hidden="false" customHeight="false" outlineLevel="0" collapsed="false">
      <c r="A550" s="33" t="s">
        <v>1271</v>
      </c>
    </row>
    <row r="551" customFormat="false" ht="15.75" hidden="false" customHeight="false" outlineLevel="0" collapsed="false">
      <c r="A551" s="33" t="s">
        <v>933</v>
      </c>
    </row>
    <row r="552" customFormat="false" ht="15.75" hidden="false" customHeight="false" outlineLevel="0" collapsed="false">
      <c r="A552" s="34"/>
    </row>
    <row r="553" customFormat="false" ht="15.75" hidden="false" customHeight="false" outlineLevel="0" collapsed="false">
      <c r="A553" s="33" t="s">
        <v>1272</v>
      </c>
    </row>
    <row r="554" customFormat="false" ht="15.75" hidden="false" customHeight="false" outlineLevel="0" collapsed="false">
      <c r="A554" s="33" t="s">
        <v>935</v>
      </c>
    </row>
    <row r="555" customFormat="false" ht="15.75" hidden="false" customHeight="false" outlineLevel="0" collapsed="false">
      <c r="A555" s="34"/>
    </row>
    <row r="556" customFormat="false" ht="15.75" hidden="false" customHeight="false" outlineLevel="0" collapsed="false">
      <c r="A556" s="33" t="s">
        <v>1273</v>
      </c>
    </row>
    <row r="557" customFormat="false" ht="15.75" hidden="false" customHeight="false" outlineLevel="0" collapsed="false">
      <c r="A557" s="33" t="s">
        <v>936</v>
      </c>
    </row>
    <row r="558" customFormat="false" ht="15.75" hidden="false" customHeight="false" outlineLevel="0" collapsed="false">
      <c r="A558" s="34"/>
    </row>
    <row r="559" customFormat="false" ht="15.75" hidden="false" customHeight="false" outlineLevel="0" collapsed="false">
      <c r="A559" s="33" t="s">
        <v>1274</v>
      </c>
    </row>
    <row r="560" customFormat="false" ht="15.75" hidden="false" customHeight="false" outlineLevel="0" collapsed="false">
      <c r="A560" s="33" t="s">
        <v>938</v>
      </c>
    </row>
    <row r="561" customFormat="false" ht="15.75" hidden="false" customHeight="false" outlineLevel="0" collapsed="false">
      <c r="A561" s="34"/>
    </row>
    <row r="562" customFormat="false" ht="15.75" hidden="false" customHeight="false" outlineLevel="0" collapsed="false">
      <c r="A562" s="33" t="s">
        <v>1275</v>
      </c>
    </row>
    <row r="563" customFormat="false" ht="15.75" hidden="false" customHeight="false" outlineLevel="0" collapsed="false">
      <c r="A563" s="33" t="s">
        <v>939</v>
      </c>
    </row>
    <row r="564" customFormat="false" ht="15.75" hidden="false" customHeight="false" outlineLevel="0" collapsed="false">
      <c r="A564" s="34"/>
    </row>
    <row r="565" customFormat="false" ht="15.75" hidden="false" customHeight="false" outlineLevel="0" collapsed="false">
      <c r="A565" s="33" t="s">
        <v>1276</v>
      </c>
    </row>
    <row r="566" customFormat="false" ht="15.75" hidden="false" customHeight="false" outlineLevel="0" collapsed="false">
      <c r="A566" s="33" t="s">
        <v>941</v>
      </c>
    </row>
    <row r="567" customFormat="false" ht="15.75" hidden="false" customHeight="false" outlineLevel="0" collapsed="false">
      <c r="A567" s="34"/>
    </row>
    <row r="568" customFormat="false" ht="15.75" hidden="false" customHeight="false" outlineLevel="0" collapsed="false">
      <c r="A568" s="33" t="s">
        <v>1277</v>
      </c>
    </row>
    <row r="569" customFormat="false" ht="15.75" hidden="false" customHeight="false" outlineLevel="0" collapsed="false">
      <c r="A569" s="33" t="s">
        <v>943</v>
      </c>
    </row>
    <row r="570" customFormat="false" ht="15.75" hidden="false" customHeight="false" outlineLevel="0" collapsed="false">
      <c r="A570" s="34"/>
    </row>
    <row r="571" customFormat="false" ht="15.75" hidden="false" customHeight="false" outlineLevel="0" collapsed="false">
      <c r="A571" s="33" t="s">
        <v>1278</v>
      </c>
    </row>
    <row r="572" customFormat="false" ht="15.75" hidden="false" customHeight="false" outlineLevel="0" collapsed="false">
      <c r="A572" s="33" t="s">
        <v>945</v>
      </c>
    </row>
    <row r="573" customFormat="false" ht="15.75" hidden="false" customHeight="false" outlineLevel="0" collapsed="false">
      <c r="A573" s="34"/>
    </row>
    <row r="574" customFormat="false" ht="15.75" hidden="false" customHeight="false" outlineLevel="0" collapsed="false">
      <c r="A574" s="33" t="s">
        <v>1279</v>
      </c>
    </row>
    <row r="575" customFormat="false" ht="15.75" hidden="false" customHeight="false" outlineLevel="0" collapsed="false">
      <c r="A575" s="33" t="s">
        <v>946</v>
      </c>
    </row>
    <row r="576" customFormat="false" ht="15.75" hidden="false" customHeight="false" outlineLevel="0" collapsed="false">
      <c r="A576" s="34"/>
    </row>
    <row r="577" customFormat="false" ht="15.75" hidden="false" customHeight="false" outlineLevel="0" collapsed="false">
      <c r="A577" s="33" t="s">
        <v>1280</v>
      </c>
    </row>
    <row r="578" customFormat="false" ht="15.75" hidden="false" customHeight="false" outlineLevel="0" collapsed="false">
      <c r="A578" s="33" t="s">
        <v>948</v>
      </c>
    </row>
    <row r="579" customFormat="false" ht="15.75" hidden="false" customHeight="false" outlineLevel="0" collapsed="false">
      <c r="A579" s="34"/>
    </row>
    <row r="580" customFormat="false" ht="15.75" hidden="false" customHeight="false" outlineLevel="0" collapsed="false">
      <c r="A580" s="33" t="s">
        <v>1281</v>
      </c>
    </row>
    <row r="581" customFormat="false" ht="15.75" hidden="false" customHeight="false" outlineLevel="0" collapsed="false">
      <c r="A581" s="33" t="s">
        <v>950</v>
      </c>
    </row>
    <row r="582" customFormat="false" ht="15.75" hidden="false" customHeight="false" outlineLevel="0" collapsed="false">
      <c r="A582" s="34"/>
    </row>
    <row r="583" customFormat="false" ht="15.75" hidden="false" customHeight="false" outlineLevel="0" collapsed="false">
      <c r="A583" s="33" t="s">
        <v>1282</v>
      </c>
    </row>
    <row r="584" customFormat="false" ht="15.75" hidden="false" customHeight="false" outlineLevel="0" collapsed="false">
      <c r="A584" s="33" t="s">
        <v>952</v>
      </c>
    </row>
    <row r="585" customFormat="false" ht="15.75" hidden="false" customHeight="false" outlineLevel="0" collapsed="false">
      <c r="A585" s="34"/>
    </row>
    <row r="586" customFormat="false" ht="15.75" hidden="false" customHeight="false" outlineLevel="0" collapsed="false">
      <c r="A586" s="33" t="s">
        <v>1283</v>
      </c>
    </row>
    <row r="587" customFormat="false" ht="15.75" hidden="false" customHeight="false" outlineLevel="0" collapsed="false">
      <c r="A587" s="33" t="s">
        <v>953</v>
      </c>
    </row>
    <row r="588" customFormat="false" ht="15.75" hidden="false" customHeight="false" outlineLevel="0" collapsed="false">
      <c r="A588" s="34"/>
    </row>
    <row r="589" customFormat="false" ht="15.75" hidden="false" customHeight="false" outlineLevel="0" collapsed="false">
      <c r="A589" s="33" t="s">
        <v>1284</v>
      </c>
    </row>
    <row r="590" customFormat="false" ht="15.75" hidden="false" customHeight="false" outlineLevel="0" collapsed="false">
      <c r="A590" s="33" t="s">
        <v>954</v>
      </c>
    </row>
    <row r="591" customFormat="false" ht="15.75" hidden="false" customHeight="false" outlineLevel="0" collapsed="false">
      <c r="A591" s="34"/>
    </row>
    <row r="592" customFormat="false" ht="15.75" hidden="false" customHeight="false" outlineLevel="0" collapsed="false">
      <c r="A592" s="33" t="s">
        <v>1285</v>
      </c>
    </row>
    <row r="593" customFormat="false" ht="15.75" hidden="false" customHeight="false" outlineLevel="0" collapsed="false">
      <c r="A593" s="33" t="s">
        <v>956</v>
      </c>
    </row>
    <row r="594" customFormat="false" ht="15.75" hidden="false" customHeight="false" outlineLevel="0" collapsed="false">
      <c r="A594" s="34"/>
    </row>
    <row r="595" customFormat="false" ht="15.75" hidden="false" customHeight="false" outlineLevel="0" collapsed="false">
      <c r="A595" s="33" t="s">
        <v>1286</v>
      </c>
    </row>
    <row r="596" customFormat="false" ht="15.75" hidden="false" customHeight="false" outlineLevel="0" collapsed="false">
      <c r="A596" s="33" t="s">
        <v>958</v>
      </c>
    </row>
    <row r="597" customFormat="false" ht="15.75" hidden="false" customHeight="false" outlineLevel="0" collapsed="false">
      <c r="A597" s="34"/>
    </row>
    <row r="598" customFormat="false" ht="15.75" hidden="false" customHeight="false" outlineLevel="0" collapsed="false">
      <c r="A598" s="33" t="s">
        <v>1287</v>
      </c>
    </row>
    <row r="599" customFormat="false" ht="15.75" hidden="false" customHeight="false" outlineLevel="0" collapsed="false">
      <c r="A599" s="33" t="s">
        <v>960</v>
      </c>
    </row>
    <row r="600" customFormat="false" ht="15.75" hidden="false" customHeight="false" outlineLevel="0" collapsed="false">
      <c r="A600" s="34"/>
    </row>
    <row r="601" customFormat="false" ht="15.75" hidden="false" customHeight="false" outlineLevel="0" collapsed="false">
      <c r="A601" s="33" t="s">
        <v>1288</v>
      </c>
    </row>
    <row r="602" customFormat="false" ht="15.75" hidden="false" customHeight="false" outlineLevel="0" collapsed="false">
      <c r="A602" s="33" t="s">
        <v>962</v>
      </c>
    </row>
    <row r="603" customFormat="false" ht="15.75" hidden="false" customHeight="false" outlineLevel="0" collapsed="false">
      <c r="A603" s="34"/>
    </row>
    <row r="604" customFormat="false" ht="15.75" hidden="false" customHeight="false" outlineLevel="0" collapsed="false">
      <c r="A604" s="33" t="s">
        <v>1289</v>
      </c>
    </row>
    <row r="605" customFormat="false" ht="15.75" hidden="false" customHeight="false" outlineLevel="0" collapsed="false">
      <c r="A605" s="33" t="s">
        <v>963</v>
      </c>
    </row>
    <row r="606" customFormat="false" ht="15.75" hidden="false" customHeight="false" outlineLevel="0" collapsed="false">
      <c r="A606" s="34"/>
    </row>
    <row r="607" customFormat="false" ht="15.75" hidden="false" customHeight="false" outlineLevel="0" collapsed="false">
      <c r="A607" s="33" t="s">
        <v>1290</v>
      </c>
    </row>
    <row r="608" customFormat="false" ht="15.75" hidden="false" customHeight="false" outlineLevel="0" collapsed="false">
      <c r="A608" s="33" t="s">
        <v>965</v>
      </c>
    </row>
    <row r="609" customFormat="false" ht="15.75" hidden="false" customHeight="false" outlineLevel="0" collapsed="false">
      <c r="A609" s="34"/>
    </row>
    <row r="610" customFormat="false" ht="15.75" hidden="false" customHeight="false" outlineLevel="0" collapsed="false">
      <c r="A610" s="33" t="s">
        <v>1291</v>
      </c>
    </row>
    <row r="611" customFormat="false" ht="15.75" hidden="false" customHeight="false" outlineLevel="0" collapsed="false">
      <c r="A611" s="33" t="s">
        <v>967</v>
      </c>
    </row>
    <row r="612" customFormat="false" ht="15.75" hidden="false" customHeight="false" outlineLevel="0" collapsed="false">
      <c r="A612" s="34"/>
    </row>
    <row r="613" customFormat="false" ht="15.75" hidden="false" customHeight="false" outlineLevel="0" collapsed="false">
      <c r="A613" s="33" t="s">
        <v>1292</v>
      </c>
    </row>
    <row r="614" customFormat="false" ht="15.75" hidden="false" customHeight="false" outlineLevel="0" collapsed="false">
      <c r="A614" s="33" t="s">
        <v>969</v>
      </c>
    </row>
    <row r="615" customFormat="false" ht="15.75" hidden="false" customHeight="false" outlineLevel="0" collapsed="false">
      <c r="A615" s="34"/>
    </row>
    <row r="616" customFormat="false" ht="15.75" hidden="false" customHeight="false" outlineLevel="0" collapsed="false">
      <c r="A616" s="33" t="s">
        <v>1293</v>
      </c>
    </row>
    <row r="617" customFormat="false" ht="15.75" hidden="false" customHeight="false" outlineLevel="0" collapsed="false">
      <c r="A617" s="33" t="s">
        <v>971</v>
      </c>
    </row>
    <row r="618" customFormat="false" ht="15.75" hidden="false" customHeight="false" outlineLevel="0" collapsed="false">
      <c r="A618" s="34"/>
    </row>
    <row r="619" customFormat="false" ht="15.75" hidden="false" customHeight="false" outlineLevel="0" collapsed="false">
      <c r="A619" s="33" t="s">
        <v>1294</v>
      </c>
    </row>
    <row r="620" customFormat="false" ht="15.75" hidden="false" customHeight="false" outlineLevel="0" collapsed="false">
      <c r="A620" s="33" t="s">
        <v>973</v>
      </c>
    </row>
    <row r="621" customFormat="false" ht="15.75" hidden="false" customHeight="false" outlineLevel="0" collapsed="false">
      <c r="A621" s="34"/>
    </row>
    <row r="622" customFormat="false" ht="15.75" hidden="false" customHeight="false" outlineLevel="0" collapsed="false">
      <c r="A622" s="33" t="s">
        <v>1295</v>
      </c>
    </row>
    <row r="623" customFormat="false" ht="15.75" hidden="false" customHeight="false" outlineLevel="0" collapsed="false">
      <c r="A623" s="33" t="s">
        <v>975</v>
      </c>
    </row>
    <row r="624" customFormat="false" ht="15.75" hidden="false" customHeight="false" outlineLevel="0" collapsed="false">
      <c r="A624" s="34"/>
    </row>
    <row r="625" customFormat="false" ht="15.75" hidden="false" customHeight="false" outlineLevel="0" collapsed="false">
      <c r="A625" s="33" t="s">
        <v>1296</v>
      </c>
    </row>
    <row r="626" customFormat="false" ht="15.75" hidden="false" customHeight="false" outlineLevel="0" collapsed="false">
      <c r="A626" s="33" t="s">
        <v>977</v>
      </c>
    </row>
    <row r="627" customFormat="false" ht="15.75" hidden="false" customHeight="false" outlineLevel="0" collapsed="false">
      <c r="A627" s="34"/>
    </row>
    <row r="628" customFormat="false" ht="15.75" hidden="false" customHeight="false" outlineLevel="0" collapsed="false">
      <c r="A628" s="33" t="s">
        <v>1297</v>
      </c>
    </row>
    <row r="629" customFormat="false" ht="15.75" hidden="false" customHeight="false" outlineLevel="0" collapsed="false">
      <c r="A629" s="33" t="s">
        <v>980</v>
      </c>
    </row>
    <row r="630" customFormat="false" ht="15.75" hidden="false" customHeight="false" outlineLevel="0" collapsed="false">
      <c r="A630" s="34"/>
    </row>
    <row r="631" customFormat="false" ht="15.75" hidden="false" customHeight="false" outlineLevel="0" collapsed="false">
      <c r="A631" s="33" t="s">
        <v>1298</v>
      </c>
    </row>
    <row r="632" customFormat="false" ht="15.75" hidden="false" customHeight="false" outlineLevel="0" collapsed="false">
      <c r="A632" s="33" t="s">
        <v>981</v>
      </c>
    </row>
    <row r="633" customFormat="false" ht="15.75" hidden="false" customHeight="false" outlineLevel="0" collapsed="false">
      <c r="A633" s="34"/>
    </row>
    <row r="634" customFormat="false" ht="15.75" hidden="false" customHeight="false" outlineLevel="0" collapsed="false">
      <c r="A634" s="33" t="s">
        <v>1299</v>
      </c>
    </row>
    <row r="635" customFormat="false" ht="15.75" hidden="false" customHeight="false" outlineLevel="0" collapsed="false">
      <c r="A635" s="33" t="s">
        <v>982</v>
      </c>
    </row>
    <row r="636" customFormat="false" ht="15.75" hidden="false" customHeight="false" outlineLevel="0" collapsed="false">
      <c r="A636" s="34"/>
    </row>
    <row r="637" customFormat="false" ht="15.75" hidden="false" customHeight="false" outlineLevel="0" collapsed="false">
      <c r="A637" s="33" t="s">
        <v>1300</v>
      </c>
    </row>
    <row r="638" customFormat="false" ht="15.75" hidden="false" customHeight="false" outlineLevel="0" collapsed="false">
      <c r="A638" s="33" t="s">
        <v>983</v>
      </c>
    </row>
    <row r="639" customFormat="false" ht="15.75" hidden="false" customHeight="false" outlineLevel="0" collapsed="false">
      <c r="A639" s="34"/>
    </row>
    <row r="640" customFormat="false" ht="15.75" hidden="false" customHeight="false" outlineLevel="0" collapsed="false">
      <c r="A640" s="33" t="s">
        <v>1301</v>
      </c>
    </row>
    <row r="641" customFormat="false" ht="15.75" hidden="false" customHeight="false" outlineLevel="0" collapsed="false">
      <c r="A641" s="33" t="s">
        <v>984</v>
      </c>
    </row>
    <row r="642" customFormat="false" ht="15.75" hidden="false" customHeight="false" outlineLevel="0" collapsed="false">
      <c r="A642" s="34"/>
    </row>
    <row r="643" customFormat="false" ht="15.75" hidden="false" customHeight="false" outlineLevel="0" collapsed="false">
      <c r="A643" s="33" t="s">
        <v>1302</v>
      </c>
    </row>
    <row r="644" customFormat="false" ht="15.75" hidden="false" customHeight="false" outlineLevel="0" collapsed="false">
      <c r="A644" s="33" t="s">
        <v>986</v>
      </c>
    </row>
    <row r="645" customFormat="false" ht="15.75" hidden="false" customHeight="false" outlineLevel="0" collapsed="false">
      <c r="A645" s="34"/>
    </row>
    <row r="646" customFormat="false" ht="15.75" hidden="false" customHeight="false" outlineLevel="0" collapsed="false">
      <c r="A646" s="33" t="s">
        <v>1303</v>
      </c>
    </row>
    <row r="647" customFormat="false" ht="15.75" hidden="false" customHeight="false" outlineLevel="0" collapsed="false">
      <c r="A647" s="33" t="s">
        <v>987</v>
      </c>
    </row>
    <row r="648" customFormat="false" ht="15.75" hidden="false" customHeight="false" outlineLevel="0" collapsed="false">
      <c r="A648" s="34"/>
    </row>
    <row r="649" customFormat="false" ht="15.75" hidden="false" customHeight="false" outlineLevel="0" collapsed="false">
      <c r="A649" s="33" t="s">
        <v>1304</v>
      </c>
    </row>
    <row r="650" customFormat="false" ht="15.75" hidden="false" customHeight="false" outlineLevel="0" collapsed="false">
      <c r="A650" s="33" t="s">
        <v>990</v>
      </c>
    </row>
    <row r="651" customFormat="false" ht="15.75" hidden="false" customHeight="false" outlineLevel="0" collapsed="false">
      <c r="A651" s="34"/>
    </row>
    <row r="652" customFormat="false" ht="15.75" hidden="false" customHeight="false" outlineLevel="0" collapsed="false">
      <c r="A652" s="33" t="s">
        <v>1305</v>
      </c>
    </row>
    <row r="653" customFormat="false" ht="15.75" hidden="false" customHeight="false" outlineLevel="0" collapsed="false">
      <c r="A653" s="33" t="s">
        <v>992</v>
      </c>
    </row>
    <row r="654" customFormat="false" ht="15.75" hidden="false" customHeight="false" outlineLevel="0" collapsed="false">
      <c r="A654" s="34"/>
    </row>
    <row r="655" customFormat="false" ht="15.75" hidden="false" customHeight="false" outlineLevel="0" collapsed="false">
      <c r="A655" s="33" t="s">
        <v>1306</v>
      </c>
    </row>
    <row r="656" customFormat="false" ht="15.75" hidden="false" customHeight="false" outlineLevel="0" collapsed="false">
      <c r="A656" s="33" t="s">
        <v>993</v>
      </c>
    </row>
    <row r="657" customFormat="false" ht="15.75" hidden="false" customHeight="false" outlineLevel="0" collapsed="false">
      <c r="A657" s="34"/>
    </row>
    <row r="658" customFormat="false" ht="15.75" hidden="false" customHeight="false" outlineLevel="0" collapsed="false">
      <c r="A658" s="33" t="s">
        <v>1307</v>
      </c>
    </row>
    <row r="659" customFormat="false" ht="15.75" hidden="false" customHeight="false" outlineLevel="0" collapsed="false">
      <c r="A659" s="33" t="s">
        <v>995</v>
      </c>
    </row>
    <row r="660" customFormat="false" ht="15.75" hidden="false" customHeight="false" outlineLevel="0" collapsed="false">
      <c r="A660" s="34"/>
    </row>
    <row r="661" customFormat="false" ht="15.75" hidden="false" customHeight="false" outlineLevel="0" collapsed="false">
      <c r="A661" s="33" t="s">
        <v>1308</v>
      </c>
    </row>
    <row r="662" customFormat="false" ht="15.75" hidden="false" customHeight="false" outlineLevel="0" collapsed="false">
      <c r="A662" s="33" t="s">
        <v>997</v>
      </c>
    </row>
    <row r="663" customFormat="false" ht="15.75" hidden="false" customHeight="false" outlineLevel="0" collapsed="false">
      <c r="A663" s="34"/>
    </row>
    <row r="664" customFormat="false" ht="15.75" hidden="false" customHeight="false" outlineLevel="0" collapsed="false">
      <c r="A664" s="33" t="s">
        <v>1309</v>
      </c>
    </row>
    <row r="665" customFormat="false" ht="15.75" hidden="false" customHeight="false" outlineLevel="0" collapsed="false">
      <c r="A665" s="33" t="s">
        <v>999</v>
      </c>
    </row>
    <row r="666" customFormat="false" ht="15.75" hidden="false" customHeight="false" outlineLevel="0" collapsed="false">
      <c r="A666" s="34"/>
    </row>
    <row r="667" customFormat="false" ht="15.75" hidden="false" customHeight="false" outlineLevel="0" collapsed="false">
      <c r="A667" s="33" t="s">
        <v>1310</v>
      </c>
    </row>
    <row r="668" customFormat="false" ht="15.75" hidden="false" customHeight="false" outlineLevel="0" collapsed="false">
      <c r="A668" s="33" t="s">
        <v>1001</v>
      </c>
    </row>
    <row r="669" customFormat="false" ht="15.75" hidden="false" customHeight="false" outlineLevel="0" collapsed="false">
      <c r="A669" s="34"/>
    </row>
    <row r="670" customFormat="false" ht="15.75" hidden="false" customHeight="false" outlineLevel="0" collapsed="false">
      <c r="A670" s="33" t="s">
        <v>1311</v>
      </c>
    </row>
    <row r="671" customFormat="false" ht="15.75" hidden="false" customHeight="false" outlineLevel="0" collapsed="false">
      <c r="A671" s="33" t="s">
        <v>1003</v>
      </c>
    </row>
    <row r="672" customFormat="false" ht="15.75" hidden="false" customHeight="false" outlineLevel="0" collapsed="false">
      <c r="A672" s="34"/>
    </row>
    <row r="673" customFormat="false" ht="15.75" hidden="false" customHeight="false" outlineLevel="0" collapsed="false">
      <c r="A673" s="33" t="s">
        <v>1312</v>
      </c>
    </row>
    <row r="674" customFormat="false" ht="15.75" hidden="false" customHeight="false" outlineLevel="0" collapsed="false">
      <c r="A674" s="33" t="s">
        <v>1005</v>
      </c>
    </row>
    <row r="675" customFormat="false" ht="15.75" hidden="false" customHeight="false" outlineLevel="0" collapsed="false">
      <c r="A675" s="34"/>
    </row>
    <row r="676" customFormat="false" ht="15.75" hidden="false" customHeight="false" outlineLevel="0" collapsed="false">
      <c r="A676" s="33" t="s">
        <v>1313</v>
      </c>
    </row>
    <row r="677" customFormat="false" ht="15.75" hidden="false" customHeight="false" outlineLevel="0" collapsed="false">
      <c r="A677" s="33" t="s">
        <v>1007</v>
      </c>
    </row>
    <row r="678" customFormat="false" ht="15.75" hidden="false" customHeight="false" outlineLevel="0" collapsed="false">
      <c r="A678" s="34"/>
    </row>
    <row r="679" customFormat="false" ht="15.75" hidden="false" customHeight="false" outlineLevel="0" collapsed="false">
      <c r="A679" s="33" t="s">
        <v>1314</v>
      </c>
    </row>
    <row r="680" customFormat="false" ht="15.75" hidden="false" customHeight="false" outlineLevel="0" collapsed="false">
      <c r="A680" s="33" t="s">
        <v>1009</v>
      </c>
    </row>
    <row r="681" customFormat="false" ht="15.75" hidden="false" customHeight="false" outlineLevel="0" collapsed="false">
      <c r="A681" s="34"/>
    </row>
    <row r="682" customFormat="false" ht="15.75" hidden="false" customHeight="false" outlineLevel="0" collapsed="false">
      <c r="A682" s="33" t="s">
        <v>1315</v>
      </c>
    </row>
    <row r="683" customFormat="false" ht="15.75" hidden="false" customHeight="false" outlineLevel="0" collapsed="false">
      <c r="A683" s="33" t="s">
        <v>1010</v>
      </c>
    </row>
    <row r="684" customFormat="false" ht="15.75" hidden="false" customHeight="false" outlineLevel="0" collapsed="false">
      <c r="A684" s="34"/>
    </row>
    <row r="685" customFormat="false" ht="15.75" hidden="false" customHeight="false" outlineLevel="0" collapsed="false">
      <c r="A685" s="33" t="s">
        <v>1316</v>
      </c>
    </row>
    <row r="686" customFormat="false" ht="15.75" hidden="false" customHeight="false" outlineLevel="0" collapsed="false">
      <c r="A686" s="33" t="s">
        <v>1012</v>
      </c>
    </row>
    <row r="687" customFormat="false" ht="15.75" hidden="false" customHeight="false" outlineLevel="0" collapsed="false">
      <c r="A687" s="34"/>
    </row>
    <row r="688" customFormat="false" ht="15.75" hidden="false" customHeight="false" outlineLevel="0" collapsed="false">
      <c r="A688" s="33" t="s">
        <v>1317</v>
      </c>
    </row>
    <row r="689" customFormat="false" ht="15.75" hidden="false" customHeight="false" outlineLevel="0" collapsed="false">
      <c r="A689" s="33" t="s">
        <v>1014</v>
      </c>
    </row>
    <row r="690" customFormat="false" ht="15.75" hidden="false" customHeight="false" outlineLevel="0" collapsed="false">
      <c r="A690" s="34"/>
    </row>
    <row r="691" customFormat="false" ht="15.75" hidden="false" customHeight="false" outlineLevel="0" collapsed="false">
      <c r="A691" s="33" t="s">
        <v>1318</v>
      </c>
    </row>
    <row r="692" customFormat="false" ht="15.75" hidden="false" customHeight="false" outlineLevel="0" collapsed="false">
      <c r="A692" s="33" t="s">
        <v>1016</v>
      </c>
    </row>
    <row r="693" customFormat="false" ht="15.75" hidden="false" customHeight="false" outlineLevel="0" collapsed="false">
      <c r="A693" s="34"/>
    </row>
    <row r="694" customFormat="false" ht="15.75" hidden="false" customHeight="false" outlineLevel="0" collapsed="false">
      <c r="A694" s="33" t="s">
        <v>1319</v>
      </c>
    </row>
    <row r="695" customFormat="false" ht="15.75" hidden="false" customHeight="false" outlineLevel="0" collapsed="false">
      <c r="A695" s="33" t="s">
        <v>1018</v>
      </c>
    </row>
    <row r="696" customFormat="false" ht="15.75" hidden="false" customHeight="false" outlineLevel="0" collapsed="false">
      <c r="A696" s="34"/>
    </row>
    <row r="697" customFormat="false" ht="15.75" hidden="false" customHeight="false" outlineLevel="0" collapsed="false">
      <c r="A697" s="33" t="s">
        <v>1320</v>
      </c>
    </row>
    <row r="698" customFormat="false" ht="15.75" hidden="false" customHeight="false" outlineLevel="0" collapsed="false">
      <c r="A698" s="33" t="s">
        <v>1020</v>
      </c>
    </row>
    <row r="699" customFormat="false" ht="15.75" hidden="false" customHeight="false" outlineLevel="0" collapsed="false">
      <c r="A699" s="34"/>
    </row>
    <row r="700" customFormat="false" ht="15.75" hidden="false" customHeight="false" outlineLevel="0" collapsed="false">
      <c r="A700" s="33" t="s">
        <v>1321</v>
      </c>
    </row>
    <row r="701" customFormat="false" ht="15.75" hidden="false" customHeight="false" outlineLevel="0" collapsed="false">
      <c r="A701" s="33" t="s">
        <v>1021</v>
      </c>
    </row>
    <row r="702" customFormat="false" ht="15.75" hidden="false" customHeight="false" outlineLevel="0" collapsed="false">
      <c r="A702" s="34"/>
    </row>
    <row r="703" customFormat="false" ht="15.75" hidden="false" customHeight="false" outlineLevel="0" collapsed="false">
      <c r="A703" s="33" t="s">
        <v>1322</v>
      </c>
    </row>
    <row r="704" customFormat="false" ht="15.75" hidden="false" customHeight="false" outlineLevel="0" collapsed="false">
      <c r="A704" s="33" t="s">
        <v>1023</v>
      </c>
    </row>
    <row r="705" customFormat="false" ht="15.75" hidden="false" customHeight="false" outlineLevel="0" collapsed="false">
      <c r="A705" s="34"/>
    </row>
    <row r="706" customFormat="false" ht="15.75" hidden="false" customHeight="false" outlineLevel="0" collapsed="false">
      <c r="A706" s="33" t="s">
        <v>1323</v>
      </c>
    </row>
    <row r="707" customFormat="false" ht="15.75" hidden="false" customHeight="false" outlineLevel="0" collapsed="false">
      <c r="A707" s="33" t="s">
        <v>1024</v>
      </c>
    </row>
    <row r="708" customFormat="false" ht="15.75" hidden="false" customHeight="false" outlineLevel="0" collapsed="false">
      <c r="A708" s="34"/>
    </row>
    <row r="709" customFormat="false" ht="15.75" hidden="false" customHeight="false" outlineLevel="0" collapsed="false">
      <c r="A709" s="33" t="s">
        <v>1324</v>
      </c>
    </row>
    <row r="710" customFormat="false" ht="15.75" hidden="false" customHeight="false" outlineLevel="0" collapsed="false">
      <c r="A710" s="33" t="s">
        <v>1026</v>
      </c>
    </row>
    <row r="712" customFormat="false" ht="15.75" hidden="false" customHeight="false" outlineLevel="0" collapsed="false">
      <c r="A712" s="21" t="n">
        <v>0.152893518518518</v>
      </c>
    </row>
    <row r="713" customFormat="false" ht="15.75" hidden="false" customHeight="false" outlineLevel="0" collapsed="false">
      <c r="A713" s="18" t="s">
        <v>1028</v>
      </c>
    </row>
    <row r="715" customFormat="false" ht="15.75" hidden="false" customHeight="false" outlineLevel="0" collapsed="false">
      <c r="A715" s="21" t="n">
        <v>0.153136574074074</v>
      </c>
    </row>
    <row r="716" customFormat="false" ht="15.75" hidden="false" customHeight="false" outlineLevel="0" collapsed="false">
      <c r="A716" s="18" t="s">
        <v>1030</v>
      </c>
    </row>
    <row r="718" customFormat="false" ht="15.75" hidden="false" customHeight="false" outlineLevel="0" collapsed="false">
      <c r="A718" s="21" t="n">
        <v>0.153344907407407</v>
      </c>
    </row>
    <row r="719" customFormat="false" ht="15.75" hidden="false" customHeight="false" outlineLevel="0" collapsed="false">
      <c r="A719" s="18" t="s">
        <v>1032</v>
      </c>
    </row>
    <row r="721" customFormat="false" ht="15.75" hidden="false" customHeight="false" outlineLevel="0" collapsed="false">
      <c r="A721" s="21" t="n">
        <v>0.153587962962963</v>
      </c>
    </row>
    <row r="722" customFormat="false" ht="15.75" hidden="false" customHeight="false" outlineLevel="0" collapsed="false">
      <c r="A722" s="18" t="s">
        <v>1034</v>
      </c>
    </row>
    <row r="724" customFormat="false" ht="15.75" hidden="false" customHeight="false" outlineLevel="0" collapsed="false">
      <c r="A724" s="21" t="n">
        <v>0.1540625</v>
      </c>
    </row>
    <row r="725" customFormat="false" ht="15.75" hidden="false" customHeight="false" outlineLevel="0" collapsed="false">
      <c r="A725" s="18" t="s">
        <v>1035</v>
      </c>
    </row>
    <row r="727" customFormat="false" ht="15.75" hidden="false" customHeight="false" outlineLevel="0" collapsed="false">
      <c r="A727" s="21" t="n">
        <v>0.154293981481481</v>
      </c>
    </row>
    <row r="728" customFormat="false" ht="15.75" hidden="false" customHeight="false" outlineLevel="0" collapsed="false">
      <c r="A728" s="18" t="s">
        <v>1036</v>
      </c>
    </row>
    <row r="730" customFormat="false" ht="15.75" hidden="false" customHeight="false" outlineLevel="0" collapsed="false">
      <c r="A730" s="21" t="n">
        <v>0.15462962962963</v>
      </c>
    </row>
    <row r="731" customFormat="false" ht="15.75" hidden="false" customHeight="false" outlineLevel="0" collapsed="false">
      <c r="A731" s="18" t="s">
        <v>1038</v>
      </c>
    </row>
    <row r="733" customFormat="false" ht="15.75" hidden="false" customHeight="false" outlineLevel="0" collapsed="false">
      <c r="A733" s="21" t="n">
        <v>0.154976851851852</v>
      </c>
    </row>
    <row r="734" customFormat="false" ht="15.75" hidden="false" customHeight="false" outlineLevel="0" collapsed="false">
      <c r="A734" s="18" t="s">
        <v>1040</v>
      </c>
    </row>
    <row r="736" customFormat="false" ht="15.75" hidden="false" customHeight="false" outlineLevel="0" collapsed="false">
      <c r="A736" s="21" t="n">
        <v>0.155231481481482</v>
      </c>
    </row>
    <row r="737" customFormat="false" ht="15.75" hidden="false" customHeight="false" outlineLevel="0" collapsed="false">
      <c r="A737" s="18" t="s">
        <v>1042</v>
      </c>
    </row>
    <row r="739" customFormat="false" ht="15.75" hidden="false" customHeight="false" outlineLevel="0" collapsed="false">
      <c r="A739" s="21" t="n">
        <v>0.155416666666667</v>
      </c>
    </row>
    <row r="740" customFormat="false" ht="15.75" hidden="false" customHeight="false" outlineLevel="0" collapsed="false">
      <c r="A740" s="18" t="s">
        <v>1044</v>
      </c>
    </row>
    <row r="742" customFormat="false" ht="15.75" hidden="false" customHeight="false" outlineLevel="0" collapsed="false">
      <c r="A742" s="21" t="n">
        <v>0.155636574074074</v>
      </c>
    </row>
    <row r="743" customFormat="false" ht="15.75" hidden="false" customHeight="false" outlineLevel="0" collapsed="false">
      <c r="A743" s="18" t="s">
        <v>1045</v>
      </c>
    </row>
    <row r="745" customFormat="false" ht="15.75" hidden="false" customHeight="false" outlineLevel="0" collapsed="false">
      <c r="A745" s="21" t="n">
        <v>0.156076388888889</v>
      </c>
    </row>
    <row r="746" customFormat="false" ht="15.75" hidden="false" customHeight="false" outlineLevel="0" collapsed="false">
      <c r="A746" s="18" t="s">
        <v>1047</v>
      </c>
    </row>
    <row r="748" customFormat="false" ht="15.75" hidden="false" customHeight="false" outlineLevel="0" collapsed="false">
      <c r="A748" s="21" t="n">
        <v>0.156574074074074</v>
      </c>
    </row>
    <row r="749" customFormat="false" ht="15.75" hidden="false" customHeight="false" outlineLevel="0" collapsed="false">
      <c r="A749" s="18" t="s">
        <v>1048</v>
      </c>
    </row>
    <row r="751" customFormat="false" ht="15.75" hidden="false" customHeight="false" outlineLevel="0" collapsed="false">
      <c r="A751" s="21" t="n">
        <v>0.156875</v>
      </c>
    </row>
    <row r="752" customFormat="false" ht="15.75" hidden="false" customHeight="false" outlineLevel="0" collapsed="false">
      <c r="A752" s="18" t="s">
        <v>1049</v>
      </c>
    </row>
    <row r="754" customFormat="false" ht="15.75" hidden="false" customHeight="false" outlineLevel="0" collapsed="false">
      <c r="A754" s="21" t="n">
        <v>0.1571875</v>
      </c>
    </row>
    <row r="755" customFormat="false" ht="15.75" hidden="false" customHeight="false" outlineLevel="0" collapsed="false">
      <c r="A755" s="18" t="s">
        <v>1051</v>
      </c>
    </row>
    <row r="757" customFormat="false" ht="15.75" hidden="false" customHeight="false" outlineLevel="0" collapsed="false">
      <c r="A757" s="21" t="n">
        <v>0.157604166666667</v>
      </c>
    </row>
    <row r="758" customFormat="false" ht="15.75" hidden="false" customHeight="false" outlineLevel="0" collapsed="false">
      <c r="A758" s="18" t="s">
        <v>1053</v>
      </c>
    </row>
    <row r="760" customFormat="false" ht="15.75" hidden="false" customHeight="false" outlineLevel="0" collapsed="false">
      <c r="A760" s="21" t="n">
        <v>0.157858796296296</v>
      </c>
    </row>
    <row r="761" customFormat="false" ht="15.75" hidden="false" customHeight="false" outlineLevel="0" collapsed="false">
      <c r="A761" s="18" t="s">
        <v>1055</v>
      </c>
    </row>
    <row r="763" customFormat="false" ht="15.75" hidden="false" customHeight="false" outlineLevel="0" collapsed="false">
      <c r="A763" s="21" t="n">
        <v>0.158090277777778</v>
      </c>
    </row>
    <row r="764" customFormat="false" ht="15.75" hidden="false" customHeight="false" outlineLevel="0" collapsed="false">
      <c r="A764" s="18" t="s">
        <v>1057</v>
      </c>
    </row>
    <row r="766" customFormat="false" ht="15.75" hidden="false" customHeight="false" outlineLevel="0" collapsed="false">
      <c r="A766" s="21" t="n">
        <v>0.158368055555556</v>
      </c>
    </row>
    <row r="767" customFormat="false" ht="15.75" hidden="false" customHeight="false" outlineLevel="0" collapsed="false">
      <c r="A767" s="18" t="s">
        <v>1058</v>
      </c>
    </row>
    <row r="769" customFormat="false" ht="15.75" hidden="false" customHeight="false" outlineLevel="0" collapsed="false">
      <c r="A769" s="21" t="n">
        <v>0.158645833333333</v>
      </c>
    </row>
    <row r="770" customFormat="false" ht="15.75" hidden="false" customHeight="false" outlineLevel="0" collapsed="false">
      <c r="A770" s="18" t="s">
        <v>1060</v>
      </c>
    </row>
    <row r="772" customFormat="false" ht="15.75" hidden="false" customHeight="false" outlineLevel="0" collapsed="false">
      <c r="A772" s="21" t="n">
        <v>0.159155092592593</v>
      </c>
    </row>
    <row r="773" customFormat="false" ht="15.75" hidden="false" customHeight="false" outlineLevel="0" collapsed="false">
      <c r="A773" s="18" t="s">
        <v>1062</v>
      </c>
    </row>
    <row r="775" customFormat="false" ht="15.75" hidden="false" customHeight="false" outlineLevel="0" collapsed="false">
      <c r="A775" s="21" t="n">
        <v>0.159560185185185</v>
      </c>
    </row>
    <row r="776" customFormat="false" ht="15.75" hidden="false" customHeight="false" outlineLevel="0" collapsed="false">
      <c r="A776" s="18" t="s">
        <v>1064</v>
      </c>
    </row>
    <row r="778" customFormat="false" ht="15.75" hidden="false" customHeight="false" outlineLevel="0" collapsed="false">
      <c r="A778" s="21" t="n">
        <v>0.159791666666667</v>
      </c>
    </row>
    <row r="779" customFormat="false" ht="15.75" hidden="false" customHeight="false" outlineLevel="0" collapsed="false">
      <c r="A779" s="18" t="s">
        <v>1066</v>
      </c>
    </row>
    <row r="781" customFormat="false" ht="15.75" hidden="false" customHeight="false" outlineLevel="0" collapsed="false">
      <c r="A781" s="21" t="n">
        <v>0.160092592592593</v>
      </c>
    </row>
    <row r="782" customFormat="false" ht="15.75" hidden="false" customHeight="false" outlineLevel="0" collapsed="false">
      <c r="A782" s="18" t="s">
        <v>1068</v>
      </c>
    </row>
    <row r="784" customFormat="false" ht="15.75" hidden="false" customHeight="false" outlineLevel="0" collapsed="false">
      <c r="A784" s="21" t="n">
        <v>0.160358796296296</v>
      </c>
    </row>
    <row r="785" customFormat="false" ht="15.75" hidden="false" customHeight="false" outlineLevel="0" collapsed="false">
      <c r="A785" s="18" t="s">
        <v>1070</v>
      </c>
    </row>
    <row r="787" customFormat="false" ht="15.75" hidden="false" customHeight="false" outlineLevel="0" collapsed="false">
      <c r="A787" s="21" t="n">
        <v>0.160740740740741</v>
      </c>
    </row>
    <row r="788" customFormat="false" ht="15.75" hidden="false" customHeight="false" outlineLevel="0" collapsed="false">
      <c r="A788" s="18" t="s">
        <v>1072</v>
      </c>
    </row>
    <row r="790" customFormat="false" ht="15.75" hidden="false" customHeight="false" outlineLevel="0" collapsed="false">
      <c r="A790" s="21" t="n">
        <v>0.16125</v>
      </c>
    </row>
    <row r="791" customFormat="false" ht="15.75" hidden="false" customHeight="false" outlineLevel="0" collapsed="false">
      <c r="A791" s="18" t="s">
        <v>1074</v>
      </c>
    </row>
    <row r="793" customFormat="false" ht="15.75" hidden="false" customHeight="false" outlineLevel="0" collapsed="false">
      <c r="A793" s="21" t="n">
        <v>0.161527777777778</v>
      </c>
    </row>
    <row r="794" customFormat="false" ht="15.75" hidden="false" customHeight="false" outlineLevel="0" collapsed="false">
      <c r="A794" s="18" t="s">
        <v>1076</v>
      </c>
    </row>
    <row r="796" customFormat="false" ht="15.75" hidden="false" customHeight="false" outlineLevel="0" collapsed="false">
      <c r="A796" s="21" t="n">
        <v>0.161793981481482</v>
      </c>
    </row>
    <row r="797" customFormat="false" ht="15.75" hidden="false" customHeight="false" outlineLevel="0" collapsed="false">
      <c r="A797" s="18" t="s">
        <v>1078</v>
      </c>
    </row>
    <row r="799" customFormat="false" ht="15.75" hidden="false" customHeight="false" outlineLevel="0" collapsed="false">
      <c r="A799" s="21" t="n">
        <v>0.162060185185185</v>
      </c>
    </row>
    <row r="800" customFormat="false" ht="15.75" hidden="false" customHeight="false" outlineLevel="0" collapsed="false">
      <c r="A800" s="18" t="s">
        <v>1079</v>
      </c>
    </row>
    <row r="802" customFormat="false" ht="15.75" hidden="false" customHeight="false" outlineLevel="0" collapsed="false">
      <c r="A802" s="21" t="n">
        <v>0.1621875</v>
      </c>
    </row>
    <row r="803" customFormat="false" ht="15.75" hidden="false" customHeight="false" outlineLevel="0" collapsed="false">
      <c r="A803" s="18" t="s">
        <v>1081</v>
      </c>
    </row>
    <row r="805" customFormat="false" ht="15.75" hidden="false" customHeight="false" outlineLevel="0" collapsed="false">
      <c r="A805" s="21" t="n">
        <v>0.162881944444444</v>
      </c>
    </row>
    <row r="806" customFormat="false" ht="15.75" hidden="false" customHeight="false" outlineLevel="0" collapsed="false">
      <c r="A806" s="18" t="s">
        <v>1083</v>
      </c>
    </row>
    <row r="808" customFormat="false" ht="15.75" hidden="false" customHeight="false" outlineLevel="0" collapsed="false">
      <c r="A808" s="21" t="n">
        <v>0.163136574074074</v>
      </c>
    </row>
    <row r="809" customFormat="false" ht="15.75" hidden="false" customHeight="false" outlineLevel="0" collapsed="false">
      <c r="A809" s="18" t="s">
        <v>1085</v>
      </c>
    </row>
    <row r="811" customFormat="false" ht="15.75" hidden="false" customHeight="false" outlineLevel="0" collapsed="false">
      <c r="A811" s="21" t="n">
        <v>0.163796296296296</v>
      </c>
    </row>
    <row r="812" customFormat="false" ht="15.75" hidden="false" customHeight="false" outlineLevel="0" collapsed="false">
      <c r="A812" s="18" t="s">
        <v>1086</v>
      </c>
    </row>
    <row r="814" customFormat="false" ht="15.75" hidden="false" customHeight="false" outlineLevel="0" collapsed="false">
      <c r="A814" s="21" t="n">
        <v>0.164131944444444</v>
      </c>
    </row>
    <row r="815" customFormat="false" ht="15.75" hidden="false" customHeight="false" outlineLevel="0" collapsed="false">
      <c r="A815" s="18" t="s">
        <v>1087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cols>
    <col collapsed="false" customWidth="true" hidden="false" outlineLevel="0" max="3" min="3" style="0" width="43"/>
  </cols>
  <sheetData>
    <row r="1" customFormat="false" ht="15.75" hidden="false" customHeight="false" outlineLevel="0" collapsed="false">
      <c r="A1" s="12" t="s">
        <v>3</v>
      </c>
      <c r="B1" s="12" t="s">
        <v>4</v>
      </c>
      <c r="C1" s="12" t="s">
        <v>7</v>
      </c>
      <c r="D1" s="12"/>
      <c r="E1" s="12"/>
      <c r="F1" s="30"/>
      <c r="G1" s="30"/>
      <c r="H1" s="30"/>
      <c r="I1" s="30"/>
      <c r="J1" s="30"/>
      <c r="K1" s="30"/>
      <c r="L1" s="30"/>
      <c r="M1" s="30"/>
      <c r="N1" s="30"/>
      <c r="O1" s="30"/>
      <c r="P1" s="30"/>
      <c r="Q1" s="30"/>
      <c r="R1" s="30"/>
      <c r="S1" s="30"/>
      <c r="T1" s="30"/>
      <c r="U1" s="30"/>
      <c r="V1" s="30"/>
      <c r="W1" s="30"/>
      <c r="X1" s="30"/>
      <c r="Y1" s="30"/>
      <c r="Z1" s="30"/>
    </row>
    <row r="2" customFormat="false" ht="15.75" hidden="false" customHeight="false" outlineLevel="0" collapsed="false">
      <c r="A2" s="12" t="n">
        <v>1</v>
      </c>
      <c r="B2" s="14" t="n">
        <v>0</v>
      </c>
      <c r="C2" s="12" t="s">
        <v>27</v>
      </c>
      <c r="D2" s="12"/>
      <c r="E2" s="30"/>
      <c r="F2" s="30"/>
      <c r="G2" s="30"/>
      <c r="H2" s="30"/>
      <c r="I2" s="30"/>
      <c r="J2" s="30"/>
      <c r="K2" s="30"/>
      <c r="L2" s="30"/>
      <c r="M2" s="30"/>
      <c r="N2" s="30"/>
      <c r="O2" s="30"/>
      <c r="P2" s="30"/>
      <c r="Q2" s="30"/>
      <c r="R2" s="30"/>
      <c r="S2" s="30"/>
      <c r="T2" s="30"/>
      <c r="U2" s="30"/>
      <c r="V2" s="30"/>
      <c r="W2" s="30"/>
      <c r="X2" s="30"/>
      <c r="Y2" s="30"/>
      <c r="Z2" s="30"/>
    </row>
    <row r="3" customFormat="false" ht="15.75" hidden="false" customHeight="false" outlineLevel="0" collapsed="false">
      <c r="A3" s="12" t="n">
        <v>2</v>
      </c>
      <c r="B3" s="14" t="n">
        <v>0.03125</v>
      </c>
      <c r="C3" s="12" t="s">
        <v>33</v>
      </c>
      <c r="D3" s="12"/>
      <c r="E3" s="30"/>
      <c r="F3" s="30"/>
      <c r="G3" s="30"/>
      <c r="H3" s="30"/>
      <c r="I3" s="30"/>
      <c r="J3" s="30"/>
      <c r="K3" s="30"/>
      <c r="L3" s="30"/>
      <c r="M3" s="30"/>
      <c r="N3" s="30"/>
      <c r="O3" s="30"/>
      <c r="P3" s="30"/>
      <c r="Q3" s="30"/>
      <c r="R3" s="30"/>
      <c r="S3" s="30"/>
      <c r="T3" s="30"/>
      <c r="U3" s="30"/>
      <c r="V3" s="30"/>
      <c r="W3" s="30"/>
      <c r="X3" s="30"/>
      <c r="Y3" s="30"/>
      <c r="Z3" s="30"/>
    </row>
    <row r="4" customFormat="false" ht="15.75" hidden="false" customHeight="false" outlineLevel="0" collapsed="false">
      <c r="A4" s="12" t="n">
        <v>3</v>
      </c>
      <c r="B4" s="14" t="n">
        <v>0.0402777777777778</v>
      </c>
      <c r="C4" s="12" t="s">
        <v>599</v>
      </c>
      <c r="D4" s="12"/>
      <c r="E4" s="30"/>
      <c r="F4" s="30"/>
      <c r="G4" s="30"/>
      <c r="H4" s="30"/>
      <c r="I4" s="30"/>
      <c r="J4" s="30"/>
      <c r="K4" s="30"/>
      <c r="L4" s="30"/>
      <c r="M4" s="30"/>
      <c r="N4" s="30"/>
      <c r="O4" s="30"/>
      <c r="P4" s="30"/>
      <c r="Q4" s="30"/>
      <c r="R4" s="30"/>
      <c r="S4" s="30"/>
      <c r="T4" s="30"/>
      <c r="U4" s="30"/>
      <c r="V4" s="30"/>
      <c r="W4" s="30"/>
      <c r="X4" s="30"/>
      <c r="Y4" s="30"/>
      <c r="Z4" s="30"/>
    </row>
    <row r="5" customFormat="false" ht="15.75" hidden="false" customHeight="false" outlineLevel="0" collapsed="false">
      <c r="A5" s="12" t="n">
        <v>4</v>
      </c>
      <c r="B5" s="14" t="n">
        <v>0.0972222222222222</v>
      </c>
      <c r="C5" s="12" t="s">
        <v>603</v>
      </c>
      <c r="D5" s="12"/>
      <c r="E5" s="30"/>
      <c r="F5" s="30"/>
      <c r="G5" s="30"/>
      <c r="H5" s="30"/>
      <c r="I5" s="30"/>
      <c r="J5" s="30"/>
      <c r="K5" s="30"/>
      <c r="L5" s="30"/>
      <c r="M5" s="30"/>
      <c r="N5" s="30"/>
      <c r="O5" s="30"/>
      <c r="P5" s="30"/>
      <c r="Q5" s="30"/>
      <c r="R5" s="30"/>
      <c r="S5" s="30"/>
      <c r="T5" s="30"/>
      <c r="U5" s="30"/>
      <c r="V5" s="30"/>
      <c r="W5" s="30"/>
      <c r="X5" s="30"/>
      <c r="Y5" s="30"/>
      <c r="Z5" s="30"/>
    </row>
    <row r="6" customFormat="false" ht="15.75" hidden="false" customHeight="false" outlineLevel="0" collapsed="false">
      <c r="A6" s="12" t="n">
        <v>5</v>
      </c>
      <c r="B6" s="14" t="n">
        <v>0.15625</v>
      </c>
      <c r="C6" s="12" t="s">
        <v>606</v>
      </c>
      <c r="D6" s="12"/>
      <c r="E6" s="30"/>
      <c r="F6" s="30"/>
      <c r="G6" s="30"/>
      <c r="H6" s="30"/>
      <c r="I6" s="30"/>
      <c r="J6" s="30"/>
      <c r="K6" s="30"/>
      <c r="L6" s="30"/>
      <c r="M6" s="30"/>
      <c r="N6" s="30"/>
      <c r="O6" s="30"/>
      <c r="P6" s="30"/>
      <c r="Q6" s="30"/>
      <c r="R6" s="30"/>
      <c r="S6" s="30"/>
      <c r="T6" s="30"/>
      <c r="U6" s="30"/>
      <c r="V6" s="30"/>
      <c r="W6" s="30"/>
      <c r="X6" s="30"/>
      <c r="Y6" s="30"/>
      <c r="Z6" s="30"/>
    </row>
    <row r="7" customFormat="false" ht="15.75" hidden="false" customHeight="false" outlineLevel="0" collapsed="false">
      <c r="A7" s="12" t="n">
        <v>6</v>
      </c>
      <c r="B7" s="14" t="n">
        <v>0.177777777777778</v>
      </c>
      <c r="C7" s="12" t="s">
        <v>37</v>
      </c>
      <c r="D7" s="12"/>
      <c r="E7" s="30"/>
      <c r="F7" s="30"/>
      <c r="G7" s="30"/>
      <c r="H7" s="30"/>
      <c r="I7" s="30"/>
      <c r="J7" s="30"/>
      <c r="K7" s="30"/>
      <c r="L7" s="30"/>
      <c r="M7" s="30"/>
      <c r="N7" s="30"/>
      <c r="O7" s="30"/>
      <c r="P7" s="30"/>
      <c r="Q7" s="30"/>
      <c r="R7" s="30"/>
      <c r="S7" s="30"/>
      <c r="T7" s="30"/>
      <c r="U7" s="30"/>
      <c r="V7" s="30"/>
      <c r="W7" s="30"/>
      <c r="X7" s="30"/>
      <c r="Y7" s="30"/>
      <c r="Z7" s="30"/>
    </row>
    <row r="8" customFormat="false" ht="15.75" hidden="false" customHeight="false" outlineLevel="0" collapsed="false">
      <c r="A8" s="12" t="n">
        <v>7</v>
      </c>
      <c r="B8" s="14" t="n">
        <v>0.257638888888889</v>
      </c>
      <c r="C8" s="12" t="s">
        <v>612</v>
      </c>
      <c r="D8" s="12"/>
      <c r="E8" s="30"/>
      <c r="F8" s="30"/>
      <c r="G8" s="30"/>
      <c r="H8" s="30"/>
      <c r="I8" s="30"/>
      <c r="J8" s="30"/>
      <c r="K8" s="30"/>
      <c r="L8" s="30"/>
      <c r="M8" s="30"/>
      <c r="N8" s="30"/>
      <c r="O8" s="30"/>
      <c r="P8" s="30"/>
      <c r="Q8" s="30"/>
      <c r="R8" s="30"/>
      <c r="S8" s="30"/>
      <c r="T8" s="30"/>
      <c r="U8" s="30"/>
      <c r="V8" s="30"/>
      <c r="W8" s="30"/>
      <c r="X8" s="30"/>
      <c r="Y8" s="30"/>
      <c r="Z8" s="30"/>
    </row>
    <row r="9" customFormat="false" ht="15.75" hidden="false" customHeight="false" outlineLevel="0" collapsed="false">
      <c r="A9" s="12" t="n">
        <v>8</v>
      </c>
      <c r="B9" s="14" t="n">
        <v>0.28125</v>
      </c>
      <c r="C9" s="12" t="s">
        <v>42</v>
      </c>
      <c r="D9" s="12"/>
      <c r="E9" s="30"/>
      <c r="F9" s="30"/>
      <c r="G9" s="30"/>
      <c r="H9" s="30"/>
      <c r="I9" s="30"/>
      <c r="J9" s="30"/>
      <c r="K9" s="30"/>
      <c r="L9" s="30"/>
      <c r="M9" s="30"/>
      <c r="N9" s="30"/>
      <c r="O9" s="30"/>
      <c r="P9" s="30"/>
      <c r="Q9" s="30"/>
      <c r="R9" s="30"/>
      <c r="S9" s="30"/>
      <c r="T9" s="30"/>
      <c r="U9" s="30"/>
      <c r="V9" s="30"/>
      <c r="W9" s="30"/>
      <c r="X9" s="30"/>
      <c r="Y9" s="30"/>
      <c r="Z9" s="30"/>
    </row>
    <row r="10" customFormat="false" ht="15.75" hidden="false" customHeight="false" outlineLevel="0" collapsed="false">
      <c r="A10" s="12" t="n">
        <v>9</v>
      </c>
      <c r="B10" s="14" t="n">
        <v>0.315972222222222</v>
      </c>
      <c r="C10" s="12" t="s">
        <v>46</v>
      </c>
      <c r="D10" s="12"/>
      <c r="E10" s="30"/>
      <c r="F10" s="30"/>
      <c r="G10" s="30"/>
      <c r="H10" s="30"/>
      <c r="I10" s="30"/>
      <c r="J10" s="30"/>
      <c r="K10" s="30"/>
      <c r="L10" s="30"/>
      <c r="M10" s="30"/>
      <c r="N10" s="30"/>
      <c r="O10" s="30"/>
      <c r="P10" s="30"/>
      <c r="Q10" s="30"/>
      <c r="R10" s="30"/>
      <c r="S10" s="30"/>
      <c r="T10" s="30"/>
      <c r="U10" s="30"/>
      <c r="V10" s="30"/>
      <c r="W10" s="30"/>
      <c r="X10" s="30"/>
      <c r="Y10" s="30"/>
      <c r="Z10" s="30"/>
    </row>
    <row r="11" customFormat="false" ht="15.75" hidden="false" customHeight="false" outlineLevel="0" collapsed="false">
      <c r="A11" s="12" t="n">
        <v>10</v>
      </c>
      <c r="B11" s="14" t="n">
        <v>0.361111111111111</v>
      </c>
      <c r="C11" s="12" t="s">
        <v>48</v>
      </c>
      <c r="D11" s="12"/>
      <c r="E11" s="30"/>
      <c r="F11" s="30"/>
      <c r="G11" s="30"/>
      <c r="H11" s="30"/>
      <c r="I11" s="30"/>
      <c r="J11" s="30"/>
      <c r="K11" s="30"/>
      <c r="L11" s="30"/>
      <c r="M11" s="30"/>
      <c r="N11" s="30"/>
      <c r="O11" s="30"/>
      <c r="P11" s="30"/>
      <c r="Q11" s="30"/>
      <c r="R11" s="30"/>
      <c r="S11" s="30"/>
      <c r="T11" s="30"/>
      <c r="U11" s="30"/>
      <c r="V11" s="30"/>
      <c r="W11" s="30"/>
      <c r="X11" s="30"/>
      <c r="Y11" s="30"/>
      <c r="Z11" s="30"/>
    </row>
    <row r="12" customFormat="false" ht="15.75" hidden="false" customHeight="false" outlineLevel="0" collapsed="false">
      <c r="A12" s="12" t="n">
        <v>11</v>
      </c>
      <c r="B12" s="14" t="n">
        <v>0.397916666666667</v>
      </c>
      <c r="C12" s="12" t="s">
        <v>53</v>
      </c>
      <c r="D12" s="12"/>
      <c r="E12" s="30"/>
      <c r="F12" s="30"/>
      <c r="G12" s="30"/>
      <c r="H12" s="30"/>
      <c r="I12" s="30"/>
      <c r="J12" s="30"/>
      <c r="K12" s="30"/>
      <c r="L12" s="30"/>
      <c r="M12" s="30"/>
      <c r="N12" s="30"/>
      <c r="O12" s="30"/>
      <c r="P12" s="30"/>
      <c r="Q12" s="30"/>
      <c r="R12" s="30"/>
      <c r="S12" s="30"/>
      <c r="T12" s="30"/>
      <c r="U12" s="30"/>
      <c r="V12" s="30"/>
      <c r="W12" s="30"/>
      <c r="X12" s="30"/>
      <c r="Y12" s="30"/>
      <c r="Z12" s="30"/>
    </row>
    <row r="13" customFormat="false" ht="15.75" hidden="false" customHeight="false" outlineLevel="0" collapsed="false">
      <c r="A13" s="12" t="n">
        <v>12</v>
      </c>
      <c r="B13" s="14" t="n">
        <v>0.45</v>
      </c>
      <c r="C13" s="12" t="s">
        <v>55</v>
      </c>
      <c r="D13" s="12"/>
      <c r="E13" s="30"/>
      <c r="F13" s="30"/>
      <c r="G13" s="30"/>
      <c r="H13" s="30"/>
      <c r="I13" s="30"/>
      <c r="J13" s="30"/>
      <c r="K13" s="30"/>
      <c r="L13" s="30"/>
      <c r="M13" s="30"/>
      <c r="N13" s="30"/>
      <c r="O13" s="30"/>
      <c r="P13" s="30"/>
      <c r="Q13" s="30"/>
      <c r="R13" s="30"/>
      <c r="S13" s="30"/>
      <c r="T13" s="30"/>
      <c r="U13" s="30"/>
      <c r="V13" s="30"/>
      <c r="W13" s="30"/>
      <c r="X13" s="30"/>
      <c r="Y13" s="30"/>
      <c r="Z13" s="30"/>
    </row>
    <row r="14" customFormat="false" ht="15.75" hidden="false" customHeight="false" outlineLevel="0" collapsed="false">
      <c r="A14" s="12" t="n">
        <v>13</v>
      </c>
      <c r="B14" s="14" t="n">
        <v>0.485416666666667</v>
      </c>
      <c r="C14" s="12" t="s">
        <v>58</v>
      </c>
      <c r="D14" s="12"/>
      <c r="E14" s="30"/>
      <c r="F14" s="30"/>
      <c r="G14" s="30"/>
      <c r="H14" s="30"/>
      <c r="I14" s="30"/>
      <c r="J14" s="30"/>
      <c r="K14" s="30"/>
      <c r="L14" s="30"/>
      <c r="M14" s="30"/>
      <c r="N14" s="30"/>
      <c r="O14" s="30"/>
      <c r="P14" s="30"/>
      <c r="Q14" s="30"/>
      <c r="R14" s="30"/>
      <c r="S14" s="30"/>
      <c r="T14" s="30"/>
      <c r="U14" s="30"/>
      <c r="V14" s="30"/>
      <c r="W14" s="30"/>
      <c r="X14" s="30"/>
      <c r="Y14" s="30"/>
      <c r="Z14" s="30"/>
    </row>
    <row r="15" customFormat="false" ht="15.75" hidden="false" customHeight="false" outlineLevel="0" collapsed="false">
      <c r="A15" s="12" t="n">
        <v>14</v>
      </c>
      <c r="B15" s="14" t="n">
        <v>0.568055555555556</v>
      </c>
      <c r="C15" s="12" t="s">
        <v>61</v>
      </c>
      <c r="D15" s="12"/>
      <c r="E15" s="30"/>
      <c r="F15" s="30"/>
      <c r="G15" s="30"/>
      <c r="H15" s="30"/>
      <c r="I15" s="30"/>
      <c r="J15" s="30"/>
      <c r="K15" s="30"/>
      <c r="L15" s="30"/>
      <c r="M15" s="30"/>
      <c r="N15" s="30"/>
      <c r="O15" s="30"/>
      <c r="P15" s="30"/>
      <c r="Q15" s="30"/>
      <c r="R15" s="30"/>
      <c r="S15" s="30"/>
      <c r="T15" s="30"/>
      <c r="U15" s="30"/>
      <c r="V15" s="30"/>
      <c r="W15" s="30"/>
      <c r="X15" s="30"/>
      <c r="Y15" s="30"/>
      <c r="Z15" s="30"/>
    </row>
    <row r="16" customFormat="false" ht="15.75" hidden="false" customHeight="false" outlineLevel="0" collapsed="false">
      <c r="A16" s="12" t="n">
        <v>15</v>
      </c>
      <c r="B16" s="14" t="n">
        <v>0.613888888888889</v>
      </c>
      <c r="C16" s="12" t="s">
        <v>67</v>
      </c>
      <c r="D16" s="12"/>
      <c r="E16" s="30"/>
      <c r="F16" s="30"/>
      <c r="G16" s="30"/>
      <c r="H16" s="30"/>
      <c r="I16" s="30"/>
      <c r="J16" s="30"/>
      <c r="K16" s="30"/>
      <c r="L16" s="30"/>
      <c r="M16" s="30"/>
      <c r="N16" s="30"/>
      <c r="O16" s="30"/>
      <c r="P16" s="30"/>
      <c r="Q16" s="30"/>
      <c r="R16" s="30"/>
      <c r="S16" s="30"/>
      <c r="T16" s="30"/>
      <c r="U16" s="30"/>
      <c r="V16" s="30"/>
      <c r="W16" s="30"/>
      <c r="X16" s="30"/>
      <c r="Y16" s="30"/>
      <c r="Z16" s="30"/>
    </row>
    <row r="17" customFormat="false" ht="15.75" hidden="false" customHeight="false" outlineLevel="0" collapsed="false">
      <c r="A17" s="12" t="n">
        <v>16</v>
      </c>
      <c r="B17" s="14" t="n">
        <v>0.634027777777778</v>
      </c>
      <c r="C17" s="12" t="s">
        <v>70</v>
      </c>
      <c r="D17" s="12"/>
      <c r="E17" s="30"/>
      <c r="F17" s="30"/>
      <c r="G17" s="30"/>
      <c r="H17" s="30"/>
      <c r="I17" s="30"/>
      <c r="J17" s="30"/>
      <c r="K17" s="30"/>
      <c r="L17" s="30"/>
      <c r="M17" s="30"/>
      <c r="N17" s="30"/>
      <c r="O17" s="30"/>
      <c r="P17" s="30"/>
      <c r="Q17" s="30"/>
      <c r="R17" s="30"/>
      <c r="S17" s="30"/>
      <c r="T17" s="30"/>
      <c r="U17" s="30"/>
      <c r="V17" s="30"/>
      <c r="W17" s="30"/>
      <c r="X17" s="30"/>
      <c r="Y17" s="30"/>
      <c r="Z17" s="30"/>
    </row>
    <row r="18" customFormat="false" ht="15.75" hidden="false" customHeight="false" outlineLevel="0" collapsed="false">
      <c r="A18" s="12" t="n">
        <v>17</v>
      </c>
      <c r="B18" s="14" t="n">
        <v>0.693055555555556</v>
      </c>
      <c r="C18" s="12" t="s">
        <v>73</v>
      </c>
      <c r="D18" s="12"/>
      <c r="E18" s="30"/>
      <c r="F18" s="30"/>
      <c r="G18" s="30"/>
      <c r="H18" s="30"/>
      <c r="I18" s="30"/>
      <c r="J18" s="30"/>
      <c r="K18" s="30"/>
      <c r="L18" s="30"/>
      <c r="M18" s="30"/>
      <c r="N18" s="30"/>
      <c r="O18" s="30"/>
      <c r="P18" s="30"/>
      <c r="Q18" s="30"/>
      <c r="R18" s="30"/>
      <c r="S18" s="30"/>
      <c r="T18" s="30"/>
      <c r="U18" s="30"/>
      <c r="V18" s="30"/>
      <c r="W18" s="30"/>
      <c r="X18" s="30"/>
      <c r="Y18" s="30"/>
      <c r="Z18" s="30"/>
    </row>
    <row r="19" customFormat="false" ht="15.75" hidden="false" customHeight="false" outlineLevel="0" collapsed="false">
      <c r="A19" s="12" t="n">
        <v>18</v>
      </c>
      <c r="B19" s="14" t="n">
        <v>0.772916666666667</v>
      </c>
      <c r="C19" s="12" t="s">
        <v>76</v>
      </c>
      <c r="D19" s="12"/>
      <c r="E19" s="30"/>
      <c r="F19" s="30"/>
      <c r="G19" s="30"/>
      <c r="H19" s="30"/>
      <c r="I19" s="30"/>
      <c r="J19" s="30"/>
      <c r="K19" s="30"/>
      <c r="L19" s="30"/>
      <c r="M19" s="30"/>
      <c r="N19" s="30"/>
      <c r="O19" s="30"/>
      <c r="P19" s="30"/>
      <c r="Q19" s="30"/>
      <c r="R19" s="30"/>
      <c r="S19" s="30"/>
      <c r="T19" s="30"/>
      <c r="U19" s="30"/>
      <c r="V19" s="30"/>
      <c r="W19" s="30"/>
      <c r="X19" s="30"/>
      <c r="Y19" s="30"/>
      <c r="Z19" s="30"/>
    </row>
    <row r="20" customFormat="false" ht="15.75" hidden="false" customHeight="false" outlineLevel="0" collapsed="false">
      <c r="A20" s="12" t="n">
        <v>19</v>
      </c>
      <c r="B20" s="14" t="n">
        <v>0.781944444444444</v>
      </c>
      <c r="C20" s="12" t="s">
        <v>79</v>
      </c>
      <c r="D20" s="12"/>
      <c r="E20" s="30"/>
      <c r="F20" s="30"/>
      <c r="G20" s="30"/>
      <c r="H20" s="30"/>
      <c r="I20" s="30"/>
      <c r="J20" s="30"/>
      <c r="K20" s="30"/>
      <c r="L20" s="30"/>
      <c r="M20" s="30"/>
      <c r="N20" s="30"/>
      <c r="O20" s="30"/>
      <c r="P20" s="30"/>
      <c r="Q20" s="30"/>
      <c r="R20" s="30"/>
      <c r="S20" s="30"/>
      <c r="T20" s="30"/>
      <c r="U20" s="30"/>
      <c r="V20" s="30"/>
      <c r="W20" s="30"/>
      <c r="X20" s="30"/>
      <c r="Y20" s="30"/>
      <c r="Z20" s="30"/>
    </row>
    <row r="21" customFormat="false" ht="15.75" hidden="false" customHeight="false" outlineLevel="0" collapsed="false">
      <c r="A21" s="12" t="n">
        <v>20</v>
      </c>
      <c r="B21" s="14" t="n">
        <v>0.801388888888889</v>
      </c>
      <c r="C21" s="12" t="s">
        <v>82</v>
      </c>
      <c r="D21" s="12"/>
      <c r="E21" s="30"/>
      <c r="F21" s="30"/>
      <c r="G21" s="30"/>
      <c r="H21" s="30"/>
      <c r="I21" s="30"/>
      <c r="J21" s="30"/>
      <c r="K21" s="30"/>
      <c r="L21" s="30"/>
      <c r="M21" s="30"/>
      <c r="N21" s="30"/>
      <c r="O21" s="30"/>
      <c r="P21" s="30"/>
      <c r="Q21" s="30"/>
      <c r="R21" s="30"/>
      <c r="S21" s="30"/>
      <c r="T21" s="30"/>
      <c r="U21" s="30"/>
      <c r="V21" s="30"/>
      <c r="W21" s="30"/>
      <c r="X21" s="30"/>
      <c r="Y21" s="30"/>
      <c r="Z21" s="30"/>
    </row>
    <row r="22" customFormat="false" ht="15.75" hidden="false" customHeight="false" outlineLevel="0" collapsed="false">
      <c r="A22" s="12" t="n">
        <v>21</v>
      </c>
      <c r="B22" s="14" t="n">
        <v>0.810416666666667</v>
      </c>
      <c r="C22" s="12" t="s">
        <v>85</v>
      </c>
      <c r="D22" s="12"/>
      <c r="E22" s="30"/>
      <c r="F22" s="30"/>
      <c r="G22" s="30"/>
      <c r="H22" s="30"/>
      <c r="I22" s="30"/>
      <c r="J22" s="30"/>
      <c r="K22" s="30"/>
      <c r="L22" s="30"/>
      <c r="M22" s="30"/>
      <c r="N22" s="30"/>
      <c r="O22" s="30"/>
      <c r="P22" s="30"/>
      <c r="Q22" s="30"/>
      <c r="R22" s="30"/>
      <c r="S22" s="30"/>
      <c r="T22" s="30"/>
      <c r="U22" s="30"/>
      <c r="V22" s="30"/>
      <c r="W22" s="30"/>
      <c r="X22" s="30"/>
      <c r="Y22" s="30"/>
      <c r="Z22" s="30"/>
    </row>
    <row r="23" customFormat="false" ht="15.75" hidden="false" customHeight="false" outlineLevel="0" collapsed="false">
      <c r="A23" s="12" t="n">
        <v>22</v>
      </c>
      <c r="B23" s="14" t="n">
        <v>0.83125</v>
      </c>
      <c r="C23" s="12" t="s">
        <v>88</v>
      </c>
      <c r="D23" s="12"/>
      <c r="E23" s="30"/>
      <c r="F23" s="30"/>
      <c r="G23" s="30"/>
      <c r="H23" s="30"/>
      <c r="I23" s="30"/>
      <c r="J23" s="30"/>
      <c r="K23" s="30"/>
      <c r="L23" s="30"/>
      <c r="M23" s="30"/>
      <c r="N23" s="30"/>
      <c r="O23" s="30"/>
      <c r="P23" s="30"/>
      <c r="Q23" s="30"/>
      <c r="R23" s="30"/>
      <c r="S23" s="30"/>
      <c r="T23" s="30"/>
      <c r="U23" s="30"/>
      <c r="V23" s="30"/>
      <c r="W23" s="30"/>
      <c r="X23" s="30"/>
      <c r="Y23" s="30"/>
      <c r="Z23" s="30"/>
    </row>
    <row r="24" customFormat="false" ht="15.75" hidden="false" customHeight="false" outlineLevel="0" collapsed="false">
      <c r="A24" s="12" t="n">
        <v>23</v>
      </c>
      <c r="B24" s="14" t="n">
        <v>0.890277777777778</v>
      </c>
      <c r="C24" s="12" t="s">
        <v>91</v>
      </c>
      <c r="D24" s="12"/>
      <c r="E24" s="30"/>
      <c r="F24" s="30"/>
      <c r="G24" s="30"/>
      <c r="H24" s="30"/>
      <c r="I24" s="30"/>
      <c r="J24" s="30"/>
      <c r="K24" s="30"/>
      <c r="L24" s="30"/>
      <c r="M24" s="30"/>
      <c r="N24" s="30"/>
      <c r="O24" s="30"/>
      <c r="P24" s="30"/>
      <c r="Q24" s="30"/>
      <c r="R24" s="30"/>
      <c r="S24" s="30"/>
      <c r="T24" s="30"/>
      <c r="U24" s="30"/>
      <c r="V24" s="30"/>
      <c r="W24" s="30"/>
      <c r="X24" s="30"/>
      <c r="Y24" s="30"/>
      <c r="Z24" s="30"/>
    </row>
    <row r="25" customFormat="false" ht="15.75" hidden="false" customHeight="false" outlineLevel="0" collapsed="false">
      <c r="A25" s="12" t="n">
        <v>24</v>
      </c>
      <c r="B25" s="14" t="n">
        <v>0.899305555555556</v>
      </c>
      <c r="C25" s="12" t="s">
        <v>93</v>
      </c>
      <c r="D25" s="12"/>
      <c r="E25" s="30"/>
      <c r="F25" s="30"/>
      <c r="G25" s="30"/>
      <c r="H25" s="30"/>
      <c r="I25" s="30"/>
      <c r="J25" s="30"/>
      <c r="K25" s="30"/>
      <c r="L25" s="30"/>
      <c r="M25" s="30"/>
      <c r="N25" s="30"/>
      <c r="O25" s="30"/>
      <c r="P25" s="30"/>
      <c r="Q25" s="30"/>
      <c r="R25" s="30"/>
      <c r="S25" s="30"/>
      <c r="T25" s="30"/>
      <c r="U25" s="30"/>
      <c r="V25" s="30"/>
      <c r="W25" s="30"/>
      <c r="X25" s="30"/>
      <c r="Y25" s="30"/>
      <c r="Z25" s="30"/>
    </row>
    <row r="26" customFormat="false" ht="15.75" hidden="false" customHeight="false" outlineLevel="0" collapsed="false">
      <c r="A26" s="12" t="n">
        <v>25</v>
      </c>
      <c r="B26" s="14" t="n">
        <v>0.920833333333333</v>
      </c>
      <c r="C26" s="12" t="s">
        <v>96</v>
      </c>
      <c r="D26" s="12"/>
      <c r="E26" s="30"/>
      <c r="F26" s="30"/>
      <c r="G26" s="30"/>
      <c r="H26" s="30"/>
      <c r="I26" s="30"/>
      <c r="J26" s="30"/>
      <c r="K26" s="30"/>
      <c r="L26" s="30"/>
      <c r="M26" s="30"/>
      <c r="N26" s="30"/>
      <c r="O26" s="30"/>
      <c r="P26" s="30"/>
      <c r="Q26" s="30"/>
      <c r="R26" s="30"/>
      <c r="S26" s="30"/>
      <c r="T26" s="30"/>
      <c r="U26" s="30"/>
      <c r="V26" s="30"/>
      <c r="W26" s="30"/>
      <c r="X26" s="30"/>
      <c r="Y26" s="30"/>
      <c r="Z26" s="30"/>
    </row>
    <row r="27" customFormat="false" ht="15.75" hidden="false" customHeight="false" outlineLevel="0" collapsed="false">
      <c r="A27" s="12" t="n">
        <v>26</v>
      </c>
      <c r="B27" s="14" t="n">
        <v>0.941666666666667</v>
      </c>
      <c r="C27" s="12" t="s">
        <v>100</v>
      </c>
      <c r="D27" s="12"/>
      <c r="E27" s="30"/>
      <c r="F27" s="30"/>
      <c r="G27" s="30"/>
      <c r="H27" s="30"/>
      <c r="I27" s="30"/>
      <c r="J27" s="30"/>
      <c r="K27" s="30"/>
      <c r="L27" s="30"/>
      <c r="M27" s="30"/>
      <c r="N27" s="30"/>
      <c r="O27" s="30"/>
      <c r="P27" s="30"/>
      <c r="Q27" s="30"/>
      <c r="R27" s="30"/>
      <c r="S27" s="30"/>
      <c r="T27" s="30"/>
      <c r="U27" s="30"/>
      <c r="V27" s="30"/>
      <c r="W27" s="30"/>
      <c r="X27" s="30"/>
      <c r="Y27" s="30"/>
      <c r="Z27" s="30"/>
    </row>
    <row r="28" customFormat="false" ht="15.75" hidden="false" customHeight="false" outlineLevel="0" collapsed="false">
      <c r="A28" s="12" t="n">
        <v>27</v>
      </c>
      <c r="B28" s="14" t="n">
        <v>0.959027777777778</v>
      </c>
      <c r="C28" s="12" t="s">
        <v>104</v>
      </c>
      <c r="D28" s="12"/>
      <c r="E28" s="30"/>
      <c r="F28" s="30"/>
      <c r="G28" s="30"/>
      <c r="H28" s="30"/>
      <c r="I28" s="30"/>
      <c r="J28" s="30"/>
      <c r="K28" s="30"/>
      <c r="L28" s="30"/>
      <c r="M28" s="30"/>
      <c r="N28" s="30"/>
      <c r="O28" s="30"/>
      <c r="P28" s="30"/>
      <c r="Q28" s="30"/>
      <c r="R28" s="30"/>
      <c r="S28" s="30"/>
      <c r="T28" s="30"/>
      <c r="U28" s="30"/>
      <c r="V28" s="30"/>
      <c r="W28" s="30"/>
      <c r="X28" s="30"/>
      <c r="Y28" s="30"/>
      <c r="Z28" s="30"/>
    </row>
    <row r="29" customFormat="false" ht="15.75" hidden="false" customHeight="false" outlineLevel="0" collapsed="false">
      <c r="A29" s="12" t="n">
        <v>28</v>
      </c>
      <c r="B29" s="14" t="n">
        <v>0.982638888888889</v>
      </c>
      <c r="C29" s="12" t="s">
        <v>107</v>
      </c>
      <c r="D29" s="12"/>
      <c r="E29" s="30"/>
      <c r="F29" s="30"/>
      <c r="G29" s="30"/>
      <c r="H29" s="30"/>
      <c r="I29" s="30"/>
      <c r="J29" s="30"/>
      <c r="K29" s="30"/>
      <c r="L29" s="30"/>
      <c r="M29" s="30"/>
      <c r="N29" s="30"/>
      <c r="O29" s="30"/>
      <c r="P29" s="30"/>
      <c r="Q29" s="30"/>
      <c r="R29" s="30"/>
      <c r="S29" s="30"/>
      <c r="T29" s="30"/>
      <c r="U29" s="30"/>
      <c r="V29" s="30"/>
      <c r="W29" s="30"/>
      <c r="X29" s="30"/>
      <c r="Y29" s="30"/>
      <c r="Z29" s="30"/>
    </row>
    <row r="30" customFormat="false" ht="15.75" hidden="false" customHeight="false" outlineLevel="0" collapsed="false">
      <c r="A30" s="12" t="n">
        <v>29</v>
      </c>
      <c r="B30" s="13" t="n">
        <v>1.00416666666667</v>
      </c>
      <c r="C30" s="12" t="s">
        <v>110</v>
      </c>
      <c r="D30" s="12"/>
      <c r="E30" s="30"/>
      <c r="F30" s="30"/>
      <c r="G30" s="30"/>
      <c r="H30" s="30"/>
      <c r="I30" s="30"/>
      <c r="J30" s="30"/>
      <c r="K30" s="30"/>
      <c r="L30" s="30"/>
      <c r="M30" s="30"/>
      <c r="N30" s="30"/>
      <c r="O30" s="30"/>
      <c r="P30" s="30"/>
      <c r="Q30" s="30"/>
      <c r="R30" s="30"/>
      <c r="S30" s="30"/>
      <c r="T30" s="30"/>
      <c r="U30" s="30"/>
      <c r="V30" s="30"/>
      <c r="W30" s="30"/>
      <c r="X30" s="30"/>
      <c r="Y30" s="30"/>
      <c r="Z30" s="30"/>
    </row>
    <row r="31" customFormat="false" ht="15.75" hidden="false" customHeight="false" outlineLevel="0" collapsed="false">
      <c r="A31" s="12" t="n">
        <v>30</v>
      </c>
      <c r="B31" s="13" t="n">
        <v>1.04444444444444</v>
      </c>
      <c r="C31" s="12" t="s">
        <v>115</v>
      </c>
      <c r="D31" s="12"/>
      <c r="E31" s="30"/>
      <c r="F31" s="30"/>
      <c r="G31" s="30"/>
      <c r="H31" s="30"/>
      <c r="I31" s="30"/>
      <c r="J31" s="30"/>
      <c r="K31" s="30"/>
      <c r="L31" s="30"/>
      <c r="M31" s="30"/>
      <c r="N31" s="30"/>
      <c r="O31" s="30"/>
      <c r="P31" s="30"/>
      <c r="Q31" s="30"/>
      <c r="R31" s="30"/>
      <c r="S31" s="30"/>
      <c r="T31" s="30"/>
      <c r="U31" s="30"/>
      <c r="V31" s="30"/>
      <c r="W31" s="30"/>
      <c r="X31" s="30"/>
      <c r="Y31" s="30"/>
      <c r="Z31" s="30"/>
    </row>
    <row r="32" customFormat="false" ht="15.75" hidden="false" customHeight="false" outlineLevel="0" collapsed="false">
      <c r="A32" s="12" t="n">
        <v>31</v>
      </c>
      <c r="B32" s="13" t="n">
        <v>1.09166666666667</v>
      </c>
      <c r="C32" s="12" t="s">
        <v>118</v>
      </c>
      <c r="D32" s="12"/>
      <c r="E32" s="30"/>
      <c r="F32" s="30"/>
      <c r="G32" s="30"/>
      <c r="H32" s="30"/>
      <c r="I32" s="30"/>
      <c r="J32" s="30"/>
      <c r="K32" s="30"/>
      <c r="L32" s="30"/>
      <c r="M32" s="30"/>
      <c r="N32" s="30"/>
      <c r="O32" s="30"/>
      <c r="P32" s="30"/>
      <c r="Q32" s="30"/>
      <c r="R32" s="30"/>
      <c r="S32" s="30"/>
      <c r="T32" s="30"/>
      <c r="U32" s="30"/>
      <c r="V32" s="30"/>
      <c r="W32" s="30"/>
      <c r="X32" s="30"/>
      <c r="Y32" s="30"/>
      <c r="Z32" s="30"/>
    </row>
    <row r="33" customFormat="false" ht="15.75" hidden="false" customHeight="false" outlineLevel="0" collapsed="false">
      <c r="A33" s="12" t="n">
        <v>32</v>
      </c>
      <c r="B33" s="13" t="n">
        <v>1.10208333333333</v>
      </c>
      <c r="C33" s="12" t="s">
        <v>122</v>
      </c>
      <c r="D33" s="12"/>
      <c r="E33" s="30"/>
      <c r="F33" s="30"/>
      <c r="G33" s="30"/>
      <c r="H33" s="30"/>
      <c r="I33" s="30"/>
      <c r="J33" s="30"/>
      <c r="K33" s="30"/>
      <c r="L33" s="30"/>
      <c r="M33" s="30"/>
      <c r="N33" s="30"/>
      <c r="O33" s="30"/>
      <c r="P33" s="30"/>
      <c r="Q33" s="30"/>
      <c r="R33" s="30"/>
      <c r="S33" s="30"/>
      <c r="T33" s="30"/>
      <c r="U33" s="30"/>
      <c r="V33" s="30"/>
      <c r="W33" s="30"/>
      <c r="X33" s="30"/>
      <c r="Y33" s="30"/>
      <c r="Z33" s="30"/>
    </row>
    <row r="34" customFormat="false" ht="15.75" hidden="false" customHeight="false" outlineLevel="0" collapsed="false">
      <c r="A34" s="12" t="n">
        <v>33</v>
      </c>
      <c r="B34" s="13" t="n">
        <v>1.11388888888889</v>
      </c>
      <c r="C34" s="12" t="s">
        <v>125</v>
      </c>
      <c r="D34" s="12"/>
      <c r="E34" s="30"/>
      <c r="F34" s="30"/>
      <c r="G34" s="30"/>
      <c r="H34" s="30"/>
      <c r="I34" s="30"/>
      <c r="J34" s="30"/>
      <c r="K34" s="30"/>
      <c r="L34" s="30"/>
      <c r="M34" s="30"/>
      <c r="N34" s="30"/>
      <c r="O34" s="30"/>
      <c r="P34" s="30"/>
      <c r="Q34" s="30"/>
      <c r="R34" s="30"/>
      <c r="S34" s="30"/>
      <c r="T34" s="30"/>
      <c r="U34" s="30"/>
      <c r="V34" s="30"/>
      <c r="W34" s="30"/>
      <c r="X34" s="30"/>
      <c r="Y34" s="30"/>
      <c r="Z34" s="30"/>
    </row>
    <row r="35" customFormat="false" ht="15.75" hidden="false" customHeight="false" outlineLevel="0" collapsed="false">
      <c r="A35" s="12" t="n">
        <v>34</v>
      </c>
      <c r="B35" s="13" t="n">
        <v>1.125</v>
      </c>
      <c r="C35" s="12" t="s">
        <v>127</v>
      </c>
      <c r="D35" s="12"/>
      <c r="E35" s="30"/>
      <c r="F35" s="30"/>
      <c r="G35" s="30"/>
      <c r="H35" s="30"/>
      <c r="I35" s="30"/>
      <c r="J35" s="30"/>
      <c r="K35" s="30"/>
      <c r="L35" s="30"/>
      <c r="M35" s="30"/>
      <c r="N35" s="30"/>
      <c r="O35" s="30"/>
      <c r="P35" s="30"/>
      <c r="Q35" s="30"/>
      <c r="R35" s="30"/>
      <c r="S35" s="30"/>
      <c r="T35" s="30"/>
      <c r="U35" s="30"/>
      <c r="V35" s="30"/>
      <c r="W35" s="30"/>
      <c r="X35" s="30"/>
      <c r="Y35" s="30"/>
      <c r="Z35" s="30"/>
    </row>
    <row r="36" customFormat="false" ht="15.75" hidden="false" customHeight="false" outlineLevel="0" collapsed="false">
      <c r="A36" s="12" t="n">
        <v>35</v>
      </c>
      <c r="B36" s="13" t="n">
        <v>1.17083333333333</v>
      </c>
      <c r="C36" s="12" t="s">
        <v>129</v>
      </c>
      <c r="D36" s="12"/>
      <c r="E36" s="30"/>
      <c r="F36" s="30"/>
      <c r="G36" s="30"/>
      <c r="H36" s="30"/>
      <c r="I36" s="30"/>
      <c r="J36" s="30"/>
      <c r="K36" s="30"/>
      <c r="L36" s="30"/>
      <c r="M36" s="30"/>
      <c r="N36" s="30"/>
      <c r="O36" s="30"/>
      <c r="P36" s="30"/>
      <c r="Q36" s="30"/>
      <c r="R36" s="30"/>
      <c r="S36" s="30"/>
      <c r="T36" s="30"/>
      <c r="U36" s="30"/>
      <c r="V36" s="30"/>
      <c r="W36" s="30"/>
      <c r="X36" s="30"/>
      <c r="Y36" s="30"/>
      <c r="Z36" s="30"/>
    </row>
    <row r="37" customFormat="false" ht="15.75" hidden="false" customHeight="false" outlineLevel="0" collapsed="false">
      <c r="A37" s="12" t="n">
        <v>36</v>
      </c>
      <c r="B37" s="13" t="n">
        <v>1.24652777777778</v>
      </c>
      <c r="C37" s="12" t="s">
        <v>133</v>
      </c>
      <c r="D37" s="12"/>
      <c r="E37" s="30"/>
      <c r="F37" s="30"/>
      <c r="G37" s="30"/>
      <c r="H37" s="30"/>
      <c r="I37" s="30"/>
      <c r="J37" s="30"/>
      <c r="K37" s="30"/>
      <c r="L37" s="30"/>
      <c r="M37" s="30"/>
      <c r="N37" s="30"/>
      <c r="O37" s="30"/>
      <c r="P37" s="30"/>
      <c r="Q37" s="30"/>
      <c r="R37" s="30"/>
      <c r="S37" s="30"/>
      <c r="T37" s="30"/>
      <c r="U37" s="30"/>
      <c r="V37" s="30"/>
      <c r="W37" s="30"/>
      <c r="X37" s="30"/>
      <c r="Y37" s="30"/>
      <c r="Z37" s="30"/>
    </row>
    <row r="38" customFormat="false" ht="15.75" hidden="false" customHeight="false" outlineLevel="0" collapsed="false">
      <c r="A38" s="12" t="n">
        <v>37</v>
      </c>
      <c r="B38" s="13" t="n">
        <v>1.3125</v>
      </c>
      <c r="C38" s="12" t="s">
        <v>136</v>
      </c>
      <c r="D38" s="12"/>
      <c r="E38" s="30"/>
      <c r="F38" s="30"/>
      <c r="G38" s="30"/>
      <c r="H38" s="30"/>
      <c r="I38" s="30"/>
      <c r="J38" s="30"/>
      <c r="K38" s="30"/>
      <c r="L38" s="30"/>
      <c r="M38" s="30"/>
      <c r="N38" s="30"/>
      <c r="O38" s="30"/>
      <c r="P38" s="30"/>
      <c r="Q38" s="30"/>
      <c r="R38" s="30"/>
      <c r="S38" s="30"/>
      <c r="T38" s="30"/>
      <c r="U38" s="30"/>
      <c r="V38" s="30"/>
      <c r="W38" s="30"/>
      <c r="X38" s="30"/>
      <c r="Y38" s="30"/>
      <c r="Z38" s="30"/>
    </row>
    <row r="39" customFormat="false" ht="15.75" hidden="false" customHeight="false" outlineLevel="0" collapsed="false">
      <c r="A39" s="12" t="n">
        <v>38</v>
      </c>
      <c r="B39" s="13" t="n">
        <v>1.39513888888889</v>
      </c>
      <c r="C39" s="12" t="s">
        <v>139</v>
      </c>
      <c r="D39" s="12"/>
      <c r="E39" s="30"/>
      <c r="F39" s="30"/>
      <c r="G39" s="30"/>
      <c r="H39" s="30"/>
      <c r="I39" s="30"/>
      <c r="J39" s="30"/>
      <c r="K39" s="30"/>
      <c r="L39" s="30"/>
      <c r="M39" s="30"/>
      <c r="N39" s="30"/>
      <c r="O39" s="30"/>
      <c r="P39" s="30"/>
      <c r="Q39" s="30"/>
      <c r="R39" s="30"/>
      <c r="S39" s="30"/>
      <c r="T39" s="30"/>
      <c r="U39" s="30"/>
      <c r="V39" s="30"/>
      <c r="W39" s="30"/>
      <c r="X39" s="30"/>
      <c r="Y39" s="30"/>
      <c r="Z39" s="30"/>
    </row>
    <row r="40" customFormat="false" ht="15.75" hidden="false" customHeight="false" outlineLevel="0" collapsed="false">
      <c r="A40" s="12" t="n">
        <v>39</v>
      </c>
      <c r="B40" s="13" t="n">
        <v>1.40625</v>
      </c>
      <c r="C40" s="12" t="s">
        <v>140</v>
      </c>
      <c r="D40" s="12"/>
      <c r="E40" s="30"/>
      <c r="F40" s="30"/>
      <c r="G40" s="30"/>
      <c r="H40" s="30"/>
      <c r="I40" s="30"/>
      <c r="J40" s="30"/>
      <c r="K40" s="30"/>
      <c r="L40" s="30"/>
      <c r="M40" s="30"/>
      <c r="N40" s="30"/>
      <c r="O40" s="30"/>
      <c r="P40" s="30"/>
      <c r="Q40" s="30"/>
      <c r="R40" s="30"/>
      <c r="S40" s="30"/>
      <c r="T40" s="30"/>
      <c r="U40" s="30"/>
      <c r="V40" s="30"/>
      <c r="W40" s="30"/>
      <c r="X40" s="30"/>
      <c r="Y40" s="30"/>
      <c r="Z40" s="30"/>
    </row>
    <row r="41" customFormat="false" ht="15.75" hidden="false" customHeight="false" outlineLevel="0" collapsed="false">
      <c r="A41" s="12" t="n">
        <v>40</v>
      </c>
      <c r="B41" s="13" t="n">
        <v>1.47847222222222</v>
      </c>
      <c r="C41" s="12" t="s">
        <v>144</v>
      </c>
      <c r="D41" s="12"/>
      <c r="E41" s="30"/>
      <c r="F41" s="30"/>
      <c r="G41" s="30"/>
      <c r="H41" s="30"/>
      <c r="I41" s="30"/>
      <c r="J41" s="30"/>
      <c r="K41" s="30"/>
      <c r="L41" s="30"/>
      <c r="M41" s="30"/>
      <c r="N41" s="30"/>
      <c r="O41" s="30"/>
      <c r="P41" s="30"/>
      <c r="Q41" s="30"/>
      <c r="R41" s="30"/>
      <c r="S41" s="30"/>
      <c r="T41" s="30"/>
      <c r="U41" s="30"/>
      <c r="V41" s="30"/>
      <c r="W41" s="30"/>
      <c r="X41" s="30"/>
      <c r="Y41" s="30"/>
      <c r="Z41" s="30"/>
    </row>
    <row r="42" customFormat="false" ht="15.75" hidden="false" customHeight="false" outlineLevel="0" collapsed="false">
      <c r="A42" s="12" t="n">
        <v>41</v>
      </c>
      <c r="B42" s="13" t="n">
        <v>1.55277777777778</v>
      </c>
      <c r="C42" s="12" t="s">
        <v>147</v>
      </c>
      <c r="D42" s="12"/>
      <c r="E42" s="30"/>
      <c r="F42" s="30"/>
      <c r="G42" s="30"/>
      <c r="H42" s="30"/>
      <c r="I42" s="30"/>
      <c r="J42" s="30"/>
      <c r="K42" s="30"/>
      <c r="L42" s="30"/>
      <c r="M42" s="30"/>
      <c r="N42" s="30"/>
      <c r="O42" s="30"/>
      <c r="P42" s="30"/>
      <c r="Q42" s="30"/>
      <c r="R42" s="30"/>
      <c r="S42" s="30"/>
      <c r="T42" s="30"/>
      <c r="U42" s="30"/>
      <c r="V42" s="30"/>
      <c r="W42" s="30"/>
      <c r="X42" s="30"/>
      <c r="Y42" s="30"/>
      <c r="Z42" s="30"/>
    </row>
    <row r="43" customFormat="false" ht="15.75" hidden="false" customHeight="false" outlineLevel="0" collapsed="false">
      <c r="A43" s="12" t="n">
        <v>42</v>
      </c>
      <c r="B43" s="13" t="n">
        <v>1.56388888888889</v>
      </c>
      <c r="C43" s="12" t="s">
        <v>150</v>
      </c>
      <c r="D43" s="12"/>
      <c r="E43" s="30"/>
      <c r="F43" s="30"/>
      <c r="G43" s="30"/>
      <c r="H43" s="30"/>
      <c r="I43" s="30"/>
      <c r="J43" s="30"/>
      <c r="K43" s="30"/>
      <c r="L43" s="30"/>
      <c r="M43" s="30"/>
      <c r="N43" s="30"/>
      <c r="O43" s="30"/>
      <c r="P43" s="30"/>
      <c r="Q43" s="30"/>
      <c r="R43" s="30"/>
      <c r="S43" s="30"/>
      <c r="T43" s="30"/>
      <c r="U43" s="30"/>
      <c r="V43" s="30"/>
      <c r="W43" s="30"/>
      <c r="X43" s="30"/>
      <c r="Y43" s="30"/>
      <c r="Z43" s="30"/>
    </row>
    <row r="44" customFormat="false" ht="15.75" hidden="false" customHeight="false" outlineLevel="0" collapsed="false">
      <c r="A44" s="12" t="n">
        <v>43</v>
      </c>
      <c r="B44" s="13" t="n">
        <v>1.61666666666667</v>
      </c>
      <c r="C44" s="12" t="s">
        <v>154</v>
      </c>
      <c r="D44" s="12"/>
      <c r="E44" s="30"/>
      <c r="F44" s="30"/>
      <c r="G44" s="30"/>
      <c r="H44" s="30"/>
      <c r="I44" s="30"/>
      <c r="J44" s="30"/>
      <c r="K44" s="30"/>
      <c r="L44" s="30"/>
      <c r="M44" s="30"/>
      <c r="N44" s="30"/>
      <c r="O44" s="30"/>
      <c r="P44" s="30"/>
      <c r="Q44" s="30"/>
      <c r="R44" s="30"/>
      <c r="S44" s="30"/>
      <c r="T44" s="30"/>
      <c r="U44" s="30"/>
      <c r="V44" s="30"/>
      <c r="W44" s="30"/>
      <c r="X44" s="30"/>
      <c r="Y44" s="30"/>
      <c r="Z44" s="30"/>
    </row>
    <row r="45" customFormat="false" ht="15.75" hidden="false" customHeight="false" outlineLevel="0" collapsed="false">
      <c r="A45" s="12" t="n">
        <v>44</v>
      </c>
      <c r="B45" s="13" t="n">
        <v>1.63472222222222</v>
      </c>
      <c r="C45" s="12" t="s">
        <v>157</v>
      </c>
      <c r="D45" s="12"/>
      <c r="E45" s="30"/>
      <c r="F45" s="30"/>
      <c r="G45" s="30"/>
      <c r="H45" s="30"/>
      <c r="I45" s="30"/>
      <c r="J45" s="30"/>
      <c r="K45" s="30"/>
      <c r="L45" s="30"/>
      <c r="M45" s="30"/>
      <c r="N45" s="30"/>
      <c r="O45" s="30"/>
      <c r="P45" s="30"/>
      <c r="Q45" s="30"/>
      <c r="R45" s="30"/>
      <c r="S45" s="30"/>
      <c r="T45" s="30"/>
      <c r="U45" s="30"/>
      <c r="V45" s="30"/>
      <c r="W45" s="30"/>
      <c r="X45" s="30"/>
      <c r="Y45" s="30"/>
      <c r="Z45" s="30"/>
    </row>
    <row r="46" customFormat="false" ht="15.75" hidden="false" customHeight="false" outlineLevel="0" collapsed="false">
      <c r="A46" s="12" t="n">
        <v>45</v>
      </c>
      <c r="B46" s="13" t="n">
        <v>1.66527777777778</v>
      </c>
      <c r="C46" s="12" t="s">
        <v>160</v>
      </c>
      <c r="D46" s="12"/>
      <c r="E46" s="30"/>
      <c r="F46" s="30"/>
      <c r="G46" s="30"/>
      <c r="H46" s="30"/>
      <c r="I46" s="30"/>
      <c r="J46" s="30"/>
      <c r="K46" s="30"/>
      <c r="L46" s="30"/>
      <c r="M46" s="30"/>
      <c r="N46" s="30"/>
      <c r="O46" s="30"/>
      <c r="P46" s="30"/>
      <c r="Q46" s="30"/>
      <c r="R46" s="30"/>
      <c r="S46" s="30"/>
      <c r="T46" s="30"/>
      <c r="U46" s="30"/>
      <c r="V46" s="30"/>
      <c r="W46" s="30"/>
      <c r="X46" s="30"/>
      <c r="Y46" s="30"/>
      <c r="Z46" s="30"/>
    </row>
    <row r="47" customFormat="false" ht="15.75" hidden="false" customHeight="false" outlineLevel="0" collapsed="false">
      <c r="A47" s="12" t="n">
        <v>46</v>
      </c>
      <c r="B47" s="13" t="n">
        <v>1.675</v>
      </c>
      <c r="C47" s="12" t="s">
        <v>163</v>
      </c>
      <c r="D47" s="12"/>
      <c r="E47" s="30"/>
      <c r="F47" s="30"/>
      <c r="G47" s="30"/>
      <c r="H47" s="30"/>
      <c r="I47" s="30"/>
      <c r="J47" s="30"/>
      <c r="K47" s="30"/>
      <c r="L47" s="30"/>
      <c r="M47" s="30"/>
      <c r="N47" s="30"/>
      <c r="O47" s="30"/>
      <c r="P47" s="30"/>
      <c r="Q47" s="30"/>
      <c r="R47" s="30"/>
      <c r="S47" s="30"/>
      <c r="T47" s="30"/>
      <c r="U47" s="30"/>
      <c r="V47" s="30"/>
      <c r="W47" s="30"/>
      <c r="X47" s="30"/>
      <c r="Y47" s="30"/>
      <c r="Z47" s="30"/>
    </row>
    <row r="48" customFormat="false" ht="15.75" hidden="false" customHeight="false" outlineLevel="0" collapsed="false">
      <c r="A48" s="12" t="n">
        <v>47</v>
      </c>
      <c r="B48" s="13" t="n">
        <v>1.71180555555556</v>
      </c>
      <c r="C48" s="12" t="s">
        <v>166</v>
      </c>
      <c r="D48" s="12"/>
      <c r="E48" s="30"/>
      <c r="F48" s="30"/>
      <c r="G48" s="30"/>
      <c r="H48" s="30"/>
      <c r="I48" s="30"/>
      <c r="J48" s="30"/>
      <c r="K48" s="30"/>
      <c r="L48" s="30"/>
      <c r="M48" s="30"/>
      <c r="N48" s="30"/>
      <c r="O48" s="30"/>
      <c r="P48" s="30"/>
      <c r="Q48" s="30"/>
      <c r="R48" s="30"/>
      <c r="S48" s="30"/>
      <c r="T48" s="30"/>
      <c r="U48" s="30"/>
      <c r="V48" s="30"/>
      <c r="W48" s="30"/>
      <c r="X48" s="30"/>
      <c r="Y48" s="30"/>
      <c r="Z48" s="30"/>
    </row>
    <row r="49" customFormat="false" ht="15.75" hidden="false" customHeight="false" outlineLevel="0" collapsed="false">
      <c r="A49" s="12" t="n">
        <v>48</v>
      </c>
      <c r="B49" s="13" t="n">
        <v>1.79513888888889</v>
      </c>
      <c r="C49" s="12" t="s">
        <v>169</v>
      </c>
      <c r="D49" s="12"/>
      <c r="E49" s="30"/>
      <c r="F49" s="30"/>
      <c r="G49" s="30"/>
      <c r="H49" s="30"/>
      <c r="I49" s="30"/>
      <c r="J49" s="30"/>
      <c r="K49" s="30"/>
      <c r="L49" s="30"/>
      <c r="M49" s="30"/>
      <c r="N49" s="30"/>
      <c r="O49" s="30"/>
      <c r="P49" s="30"/>
      <c r="Q49" s="30"/>
      <c r="R49" s="30"/>
      <c r="S49" s="30"/>
      <c r="T49" s="30"/>
      <c r="U49" s="30"/>
      <c r="V49" s="30"/>
      <c r="W49" s="30"/>
      <c r="X49" s="30"/>
      <c r="Y49" s="30"/>
      <c r="Z49" s="30"/>
    </row>
    <row r="50" customFormat="false" ht="15.75" hidden="false" customHeight="false" outlineLevel="0" collapsed="false">
      <c r="A50" s="12" t="n">
        <v>49</v>
      </c>
      <c r="B50" s="13" t="n">
        <v>1.81527777777778</v>
      </c>
      <c r="C50" s="12" t="s">
        <v>172</v>
      </c>
      <c r="D50" s="12"/>
      <c r="E50" s="30"/>
      <c r="F50" s="30"/>
      <c r="G50" s="30"/>
      <c r="H50" s="30"/>
      <c r="I50" s="30"/>
      <c r="J50" s="30"/>
      <c r="K50" s="30"/>
      <c r="L50" s="30"/>
      <c r="M50" s="30"/>
      <c r="N50" s="30"/>
      <c r="O50" s="30"/>
      <c r="P50" s="30"/>
      <c r="Q50" s="30"/>
      <c r="R50" s="30"/>
      <c r="S50" s="30"/>
      <c r="T50" s="30"/>
      <c r="U50" s="30"/>
      <c r="V50" s="30"/>
      <c r="W50" s="30"/>
      <c r="X50" s="30"/>
      <c r="Y50" s="30"/>
      <c r="Z50" s="30"/>
    </row>
    <row r="51" customFormat="false" ht="15.75" hidden="false" customHeight="false" outlineLevel="0" collapsed="false">
      <c r="A51" s="12" t="n">
        <v>50</v>
      </c>
      <c r="B51" s="13" t="n">
        <v>1.85</v>
      </c>
      <c r="C51" s="12" t="s">
        <v>174</v>
      </c>
      <c r="D51" s="12"/>
      <c r="E51" s="30"/>
      <c r="F51" s="30"/>
      <c r="G51" s="30"/>
      <c r="H51" s="30"/>
      <c r="I51" s="30"/>
      <c r="J51" s="30"/>
      <c r="K51" s="30"/>
      <c r="L51" s="30"/>
      <c r="M51" s="30"/>
      <c r="N51" s="30"/>
      <c r="O51" s="30"/>
      <c r="P51" s="30"/>
      <c r="Q51" s="30"/>
      <c r="R51" s="30"/>
      <c r="S51" s="30"/>
      <c r="T51" s="30"/>
      <c r="U51" s="30"/>
      <c r="V51" s="30"/>
      <c r="W51" s="30"/>
      <c r="X51" s="30"/>
      <c r="Y51" s="30"/>
      <c r="Z51" s="30"/>
    </row>
    <row r="52" customFormat="false" ht="15.75" hidden="false" customHeight="false" outlineLevel="0" collapsed="false">
      <c r="A52" s="12" t="n">
        <v>51</v>
      </c>
      <c r="B52" s="13" t="n">
        <v>1.87291666666667</v>
      </c>
      <c r="C52" s="12" t="s">
        <v>177</v>
      </c>
      <c r="D52" s="12"/>
      <c r="E52" s="30"/>
      <c r="F52" s="30"/>
      <c r="G52" s="30"/>
      <c r="H52" s="30"/>
      <c r="I52" s="30"/>
      <c r="J52" s="30"/>
      <c r="K52" s="30"/>
      <c r="L52" s="30"/>
      <c r="M52" s="30"/>
      <c r="N52" s="30"/>
      <c r="O52" s="30"/>
      <c r="P52" s="30"/>
      <c r="Q52" s="30"/>
      <c r="R52" s="30"/>
      <c r="S52" s="30"/>
      <c r="T52" s="30"/>
      <c r="U52" s="30"/>
      <c r="V52" s="30"/>
      <c r="W52" s="30"/>
      <c r="X52" s="30"/>
      <c r="Y52" s="30"/>
      <c r="Z52" s="30"/>
    </row>
    <row r="53" customFormat="false" ht="15.75" hidden="false" customHeight="false" outlineLevel="0" collapsed="false">
      <c r="A53" s="12" t="n">
        <v>52</v>
      </c>
      <c r="B53" s="13" t="n">
        <v>1.89444444444444</v>
      </c>
      <c r="C53" s="12" t="s">
        <v>180</v>
      </c>
      <c r="D53" s="12"/>
      <c r="E53" s="30"/>
      <c r="F53" s="30"/>
      <c r="G53" s="30"/>
      <c r="H53" s="30"/>
      <c r="I53" s="30"/>
      <c r="J53" s="30"/>
      <c r="K53" s="30"/>
      <c r="L53" s="30"/>
      <c r="M53" s="30"/>
      <c r="N53" s="30"/>
      <c r="O53" s="30"/>
      <c r="P53" s="30"/>
      <c r="Q53" s="30"/>
      <c r="R53" s="30"/>
      <c r="S53" s="30"/>
      <c r="T53" s="30"/>
      <c r="U53" s="30"/>
      <c r="V53" s="30"/>
      <c r="W53" s="30"/>
      <c r="X53" s="30"/>
      <c r="Y53" s="30"/>
      <c r="Z53" s="30"/>
    </row>
    <row r="54" customFormat="false" ht="15.75" hidden="false" customHeight="false" outlineLevel="0" collapsed="false">
      <c r="A54" s="12" t="n">
        <v>53</v>
      </c>
      <c r="B54" s="13" t="n">
        <v>1.92777777777778</v>
      </c>
      <c r="C54" s="12" t="s">
        <v>183</v>
      </c>
      <c r="D54" s="12"/>
      <c r="E54" s="30"/>
      <c r="F54" s="30"/>
      <c r="G54" s="30"/>
      <c r="H54" s="30"/>
      <c r="I54" s="30"/>
      <c r="J54" s="30"/>
      <c r="K54" s="30"/>
      <c r="L54" s="30"/>
      <c r="M54" s="30"/>
      <c r="N54" s="30"/>
      <c r="O54" s="30"/>
      <c r="P54" s="30"/>
      <c r="Q54" s="30"/>
      <c r="R54" s="30"/>
      <c r="S54" s="30"/>
      <c r="T54" s="30"/>
      <c r="U54" s="30"/>
      <c r="V54" s="30"/>
      <c r="W54" s="30"/>
      <c r="X54" s="30"/>
      <c r="Y54" s="30"/>
      <c r="Z54" s="30"/>
    </row>
    <row r="55" customFormat="false" ht="15.75" hidden="false" customHeight="false" outlineLevel="0" collapsed="false">
      <c r="A55" s="12" t="n">
        <v>54</v>
      </c>
      <c r="B55" s="13" t="n">
        <v>1.97708333333333</v>
      </c>
      <c r="C55" s="12" t="s">
        <v>186</v>
      </c>
      <c r="D55" s="12"/>
      <c r="E55" s="30"/>
      <c r="F55" s="30"/>
      <c r="G55" s="30"/>
      <c r="H55" s="30"/>
      <c r="I55" s="30"/>
      <c r="J55" s="30"/>
      <c r="K55" s="30"/>
      <c r="L55" s="30"/>
      <c r="M55" s="30"/>
      <c r="N55" s="30"/>
      <c r="O55" s="30"/>
      <c r="P55" s="30"/>
      <c r="Q55" s="30"/>
      <c r="R55" s="30"/>
      <c r="S55" s="30"/>
      <c r="T55" s="30"/>
      <c r="U55" s="30"/>
      <c r="V55" s="30"/>
      <c r="W55" s="30"/>
      <c r="X55" s="30"/>
      <c r="Y55" s="30"/>
      <c r="Z55" s="30"/>
    </row>
    <row r="56" customFormat="false" ht="15.75" hidden="false" customHeight="false" outlineLevel="0" collapsed="false">
      <c r="A56" s="12" t="n">
        <v>55</v>
      </c>
      <c r="B56" s="13" t="n">
        <v>2.00138888888889</v>
      </c>
      <c r="C56" s="12" t="s">
        <v>189</v>
      </c>
      <c r="D56" s="12"/>
      <c r="E56" s="30"/>
      <c r="F56" s="30"/>
      <c r="G56" s="30"/>
      <c r="H56" s="30"/>
      <c r="I56" s="30"/>
      <c r="J56" s="30"/>
      <c r="K56" s="30"/>
      <c r="L56" s="30"/>
      <c r="M56" s="30"/>
      <c r="N56" s="30"/>
      <c r="O56" s="30"/>
      <c r="P56" s="30"/>
      <c r="Q56" s="30"/>
      <c r="R56" s="30"/>
      <c r="S56" s="30"/>
      <c r="T56" s="30"/>
      <c r="U56" s="30"/>
      <c r="V56" s="30"/>
      <c r="W56" s="30"/>
      <c r="X56" s="30"/>
      <c r="Y56" s="30"/>
      <c r="Z56" s="30"/>
    </row>
    <row r="57" customFormat="false" ht="15.75" hidden="false" customHeight="false" outlineLevel="0" collapsed="false">
      <c r="A57" s="12" t="n">
        <v>56</v>
      </c>
      <c r="B57" s="13" t="n">
        <v>2.02083333333333</v>
      </c>
      <c r="C57" s="12" t="s">
        <v>191</v>
      </c>
      <c r="D57" s="12"/>
      <c r="E57" s="30"/>
      <c r="F57" s="30"/>
      <c r="G57" s="30"/>
      <c r="H57" s="30"/>
      <c r="I57" s="30"/>
      <c r="J57" s="30"/>
      <c r="K57" s="30"/>
      <c r="L57" s="30"/>
      <c r="M57" s="30"/>
      <c r="N57" s="30"/>
      <c r="O57" s="30"/>
      <c r="P57" s="30"/>
      <c r="Q57" s="30"/>
      <c r="R57" s="30"/>
      <c r="S57" s="30"/>
      <c r="T57" s="30"/>
      <c r="U57" s="30"/>
      <c r="V57" s="30"/>
      <c r="W57" s="30"/>
      <c r="X57" s="30"/>
      <c r="Y57" s="30"/>
      <c r="Z57" s="30"/>
    </row>
    <row r="58" customFormat="false" ht="15.75" hidden="false" customHeight="false" outlineLevel="0" collapsed="false">
      <c r="A58" s="12" t="n">
        <v>57</v>
      </c>
      <c r="B58" s="13" t="n">
        <v>2.08333333333333</v>
      </c>
      <c r="C58" s="12" t="s">
        <v>193</v>
      </c>
      <c r="D58" s="12"/>
      <c r="E58" s="30"/>
      <c r="F58" s="30"/>
      <c r="G58" s="30"/>
      <c r="H58" s="30"/>
      <c r="I58" s="30"/>
      <c r="J58" s="30"/>
      <c r="K58" s="30"/>
      <c r="L58" s="30"/>
      <c r="M58" s="30"/>
      <c r="N58" s="30"/>
      <c r="O58" s="30"/>
      <c r="P58" s="30"/>
      <c r="Q58" s="30"/>
      <c r="R58" s="30"/>
      <c r="S58" s="30"/>
      <c r="T58" s="30"/>
      <c r="U58" s="30"/>
      <c r="V58" s="30"/>
      <c r="W58" s="30"/>
      <c r="X58" s="30"/>
      <c r="Y58" s="30"/>
      <c r="Z58" s="30"/>
    </row>
    <row r="59" customFormat="false" ht="15.75" hidden="false" customHeight="false" outlineLevel="0" collapsed="false">
      <c r="A59" s="12" t="n">
        <v>58</v>
      </c>
      <c r="B59" s="13" t="n">
        <v>2.15486111111111</v>
      </c>
      <c r="C59" s="12" t="s">
        <v>195</v>
      </c>
      <c r="D59" s="12"/>
      <c r="E59" s="30"/>
      <c r="F59" s="30"/>
      <c r="G59" s="30"/>
      <c r="H59" s="30"/>
      <c r="I59" s="30"/>
      <c r="J59" s="30"/>
      <c r="K59" s="30"/>
      <c r="L59" s="30"/>
      <c r="M59" s="30"/>
      <c r="N59" s="30"/>
      <c r="O59" s="30"/>
      <c r="P59" s="30"/>
      <c r="Q59" s="30"/>
      <c r="R59" s="30"/>
      <c r="S59" s="30"/>
      <c r="T59" s="30"/>
      <c r="U59" s="30"/>
      <c r="V59" s="30"/>
      <c r="W59" s="30"/>
      <c r="X59" s="30"/>
      <c r="Y59" s="30"/>
      <c r="Z59" s="30"/>
    </row>
    <row r="60" customFormat="false" ht="15.75" hidden="false" customHeight="false" outlineLevel="0" collapsed="false">
      <c r="A60" s="12" t="n">
        <v>59</v>
      </c>
      <c r="B60" s="13" t="n">
        <v>2.20763888888889</v>
      </c>
      <c r="C60" s="12" t="s">
        <v>197</v>
      </c>
      <c r="D60" s="12"/>
      <c r="E60" s="30"/>
      <c r="F60" s="30"/>
      <c r="G60" s="30"/>
      <c r="H60" s="30"/>
      <c r="I60" s="30"/>
      <c r="J60" s="30"/>
      <c r="K60" s="30"/>
      <c r="L60" s="30"/>
      <c r="M60" s="30"/>
      <c r="N60" s="30"/>
      <c r="O60" s="30"/>
      <c r="P60" s="30"/>
      <c r="Q60" s="30"/>
      <c r="R60" s="30"/>
      <c r="S60" s="30"/>
      <c r="T60" s="30"/>
      <c r="U60" s="30"/>
      <c r="V60" s="30"/>
      <c r="W60" s="30"/>
      <c r="X60" s="30"/>
      <c r="Y60" s="30"/>
      <c r="Z60" s="30"/>
    </row>
    <row r="61" customFormat="false" ht="15.75" hidden="false" customHeight="false" outlineLevel="0" collapsed="false">
      <c r="A61" s="30"/>
      <c r="B61" s="30"/>
      <c r="C61" s="12"/>
      <c r="D61" s="30"/>
      <c r="E61" s="30"/>
      <c r="F61" s="30"/>
      <c r="G61" s="30"/>
      <c r="H61" s="30"/>
      <c r="I61" s="30"/>
      <c r="J61" s="30"/>
      <c r="K61" s="30"/>
      <c r="L61" s="30"/>
      <c r="M61" s="30"/>
      <c r="N61" s="30"/>
      <c r="O61" s="30"/>
      <c r="P61" s="30"/>
      <c r="Q61" s="30"/>
      <c r="R61" s="30"/>
      <c r="S61" s="30"/>
      <c r="T61" s="30"/>
      <c r="U61" s="30"/>
      <c r="V61" s="30"/>
      <c r="W61" s="30"/>
      <c r="X61" s="30"/>
      <c r="Y61" s="30"/>
      <c r="Z61" s="30"/>
    </row>
    <row r="62" customFormat="false" ht="15.75" hidden="false" customHeight="false" outlineLevel="0" collapsed="false">
      <c r="A62" s="30"/>
      <c r="B62" s="30"/>
      <c r="C62" s="12"/>
      <c r="D62" s="30"/>
      <c r="E62" s="30"/>
      <c r="F62" s="30"/>
      <c r="G62" s="30"/>
      <c r="H62" s="30"/>
      <c r="I62" s="30"/>
      <c r="J62" s="30"/>
      <c r="K62" s="30"/>
      <c r="L62" s="30"/>
      <c r="M62" s="30"/>
      <c r="N62" s="30"/>
      <c r="O62" s="30"/>
      <c r="P62" s="30"/>
      <c r="Q62" s="30"/>
      <c r="R62" s="30"/>
      <c r="S62" s="30"/>
      <c r="T62" s="30"/>
      <c r="U62" s="30"/>
      <c r="V62" s="30"/>
      <c r="W62" s="30"/>
      <c r="X62" s="30"/>
      <c r="Y62" s="30"/>
      <c r="Z62" s="30"/>
    </row>
    <row r="63" customFormat="false" ht="15.75" hidden="false" customHeight="false" outlineLevel="0" collapsed="false">
      <c r="A63" s="30"/>
      <c r="B63" s="30"/>
      <c r="C63" s="12"/>
      <c r="D63" s="30"/>
      <c r="E63" s="30"/>
      <c r="F63" s="30"/>
      <c r="G63" s="30"/>
      <c r="H63" s="30"/>
      <c r="I63" s="30"/>
      <c r="J63" s="30"/>
      <c r="K63" s="30"/>
      <c r="L63" s="30"/>
      <c r="M63" s="30"/>
      <c r="N63" s="30"/>
      <c r="O63" s="30"/>
      <c r="P63" s="30"/>
      <c r="Q63" s="30"/>
      <c r="R63" s="30"/>
      <c r="S63" s="30"/>
      <c r="T63" s="30"/>
      <c r="U63" s="30"/>
      <c r="V63" s="30"/>
      <c r="W63" s="30"/>
      <c r="X63" s="30"/>
      <c r="Y63" s="30"/>
      <c r="Z63" s="30"/>
    </row>
    <row r="64" customFormat="false" ht="15.75" hidden="false" customHeight="false" outlineLevel="0" collapsed="false">
      <c r="A64" s="30"/>
      <c r="B64" s="30"/>
      <c r="C64" s="12"/>
      <c r="D64" s="30"/>
      <c r="E64" s="30"/>
      <c r="F64" s="30"/>
      <c r="G64" s="30"/>
      <c r="H64" s="30"/>
      <c r="I64" s="30"/>
      <c r="J64" s="30"/>
      <c r="K64" s="30"/>
      <c r="L64" s="30"/>
      <c r="M64" s="30"/>
      <c r="N64" s="30"/>
      <c r="O64" s="30"/>
      <c r="P64" s="30"/>
      <c r="Q64" s="30"/>
      <c r="R64" s="30"/>
      <c r="S64" s="30"/>
      <c r="T64" s="30"/>
      <c r="U64" s="30"/>
      <c r="V64" s="30"/>
      <c r="W64" s="30"/>
      <c r="X64" s="30"/>
      <c r="Y64" s="30"/>
      <c r="Z64" s="30"/>
    </row>
    <row r="65" customFormat="false" ht="15.75" hidden="false" customHeight="false" outlineLevel="0" collapsed="false">
      <c r="A65" s="30"/>
      <c r="B65" s="30"/>
      <c r="C65" s="12"/>
      <c r="D65" s="30"/>
      <c r="E65" s="30"/>
      <c r="F65" s="30"/>
      <c r="G65" s="30"/>
      <c r="H65" s="30"/>
      <c r="I65" s="30"/>
      <c r="J65" s="30"/>
      <c r="K65" s="30"/>
      <c r="L65" s="30"/>
      <c r="M65" s="30"/>
      <c r="N65" s="30"/>
      <c r="O65" s="30"/>
      <c r="P65" s="30"/>
      <c r="Q65" s="30"/>
      <c r="R65" s="30"/>
      <c r="S65" s="30"/>
      <c r="T65" s="30"/>
      <c r="U65" s="30"/>
      <c r="V65" s="30"/>
      <c r="W65" s="30"/>
      <c r="X65" s="30"/>
      <c r="Y65" s="30"/>
      <c r="Z65" s="30"/>
    </row>
    <row r="66" customFormat="false" ht="15.75" hidden="false" customHeight="false" outlineLevel="0" collapsed="false">
      <c r="A66" s="30"/>
      <c r="B66" s="30"/>
      <c r="C66" s="12"/>
      <c r="D66" s="30"/>
      <c r="E66" s="30"/>
      <c r="F66" s="30"/>
      <c r="G66" s="30"/>
      <c r="H66" s="30"/>
      <c r="I66" s="30"/>
      <c r="J66" s="30"/>
      <c r="K66" s="30"/>
      <c r="L66" s="30"/>
      <c r="M66" s="30"/>
      <c r="N66" s="30"/>
      <c r="O66" s="30"/>
      <c r="P66" s="30"/>
      <c r="Q66" s="30"/>
      <c r="R66" s="30"/>
      <c r="S66" s="30"/>
      <c r="T66" s="30"/>
      <c r="U66" s="30"/>
      <c r="V66" s="30"/>
      <c r="W66" s="30"/>
      <c r="X66" s="30"/>
      <c r="Y66" s="30"/>
      <c r="Z66" s="30"/>
    </row>
    <row r="67" customFormat="false" ht="15.75" hidden="false" customHeight="false" outlineLevel="0" collapsed="false">
      <c r="A67" s="30"/>
      <c r="B67" s="30"/>
      <c r="C67" s="12"/>
      <c r="D67" s="30"/>
      <c r="E67" s="30"/>
      <c r="F67" s="30"/>
      <c r="G67" s="30"/>
      <c r="H67" s="30"/>
      <c r="I67" s="30"/>
      <c r="J67" s="30"/>
      <c r="K67" s="30"/>
      <c r="L67" s="30"/>
      <c r="M67" s="30"/>
      <c r="N67" s="30"/>
      <c r="O67" s="30"/>
      <c r="P67" s="30"/>
      <c r="Q67" s="30"/>
      <c r="R67" s="30"/>
      <c r="S67" s="30"/>
      <c r="T67" s="30"/>
      <c r="U67" s="30"/>
      <c r="V67" s="30"/>
      <c r="W67" s="30"/>
      <c r="X67" s="30"/>
      <c r="Y67" s="30"/>
      <c r="Z67" s="30"/>
    </row>
    <row r="68" customFormat="false" ht="15.75" hidden="false" customHeight="false" outlineLevel="0" collapsed="false">
      <c r="A68" s="30"/>
      <c r="B68" s="30"/>
      <c r="C68" s="12"/>
      <c r="D68" s="30"/>
      <c r="E68" s="30"/>
      <c r="F68" s="30"/>
      <c r="G68" s="30"/>
      <c r="H68" s="30"/>
      <c r="I68" s="30"/>
      <c r="J68" s="30"/>
      <c r="K68" s="30"/>
      <c r="L68" s="30"/>
      <c r="M68" s="30"/>
      <c r="N68" s="30"/>
      <c r="O68" s="30"/>
      <c r="P68" s="30"/>
      <c r="Q68" s="30"/>
      <c r="R68" s="30"/>
      <c r="S68" s="30"/>
      <c r="T68" s="30"/>
      <c r="U68" s="30"/>
      <c r="V68" s="30"/>
      <c r="W68" s="30"/>
      <c r="X68" s="30"/>
      <c r="Y68" s="30"/>
      <c r="Z68" s="30"/>
    </row>
    <row r="69" customFormat="false" ht="15.75" hidden="false" customHeight="false" outlineLevel="0" collapsed="false">
      <c r="A69" s="30"/>
      <c r="B69" s="30"/>
      <c r="C69" s="12"/>
      <c r="D69" s="30"/>
      <c r="E69" s="30"/>
      <c r="F69" s="30"/>
      <c r="G69" s="30"/>
      <c r="H69" s="30"/>
      <c r="I69" s="30"/>
      <c r="J69" s="30"/>
      <c r="K69" s="30"/>
      <c r="L69" s="30"/>
      <c r="M69" s="30"/>
      <c r="N69" s="30"/>
      <c r="O69" s="30"/>
      <c r="P69" s="30"/>
      <c r="Q69" s="30"/>
      <c r="R69" s="30"/>
      <c r="S69" s="30"/>
      <c r="T69" s="30"/>
      <c r="U69" s="30"/>
      <c r="V69" s="30"/>
      <c r="W69" s="30"/>
      <c r="X69" s="30"/>
      <c r="Y69" s="30"/>
      <c r="Z69" s="30"/>
    </row>
    <row r="70" customFormat="false" ht="15.75" hidden="false" customHeight="false" outlineLevel="0" collapsed="false">
      <c r="A70" s="30"/>
      <c r="B70" s="30"/>
      <c r="C70" s="12"/>
      <c r="D70" s="30"/>
      <c r="E70" s="30"/>
      <c r="F70" s="30"/>
      <c r="G70" s="30"/>
      <c r="H70" s="30"/>
      <c r="I70" s="30"/>
      <c r="J70" s="30"/>
      <c r="K70" s="30"/>
      <c r="L70" s="30"/>
      <c r="M70" s="30"/>
      <c r="N70" s="30"/>
      <c r="O70" s="30"/>
      <c r="P70" s="30"/>
      <c r="Q70" s="30"/>
      <c r="R70" s="30"/>
      <c r="S70" s="30"/>
      <c r="T70" s="30"/>
      <c r="U70" s="30"/>
      <c r="V70" s="30"/>
      <c r="W70" s="30"/>
      <c r="X70" s="30"/>
      <c r="Y70" s="30"/>
      <c r="Z70" s="30"/>
    </row>
    <row r="71" customFormat="false" ht="15.75" hidden="false" customHeight="false" outlineLevel="0" collapsed="false">
      <c r="A71" s="30"/>
      <c r="B71" s="30"/>
      <c r="C71" s="12"/>
      <c r="D71" s="30"/>
      <c r="E71" s="30"/>
      <c r="F71" s="30"/>
      <c r="G71" s="30"/>
      <c r="H71" s="30"/>
      <c r="I71" s="30"/>
      <c r="J71" s="30"/>
      <c r="K71" s="30"/>
      <c r="L71" s="30"/>
      <c r="M71" s="30"/>
      <c r="N71" s="30"/>
      <c r="O71" s="30"/>
      <c r="P71" s="30"/>
      <c r="Q71" s="30"/>
      <c r="R71" s="30"/>
      <c r="S71" s="30"/>
      <c r="T71" s="30"/>
      <c r="U71" s="30"/>
      <c r="V71" s="30"/>
      <c r="W71" s="30"/>
      <c r="X71" s="30"/>
      <c r="Y71" s="30"/>
      <c r="Z71" s="30"/>
    </row>
    <row r="72" customFormat="false" ht="15.75" hidden="false" customHeight="false" outlineLevel="0" collapsed="false">
      <c r="A72" s="30"/>
      <c r="B72" s="30"/>
      <c r="C72" s="12"/>
      <c r="D72" s="30"/>
      <c r="E72" s="30"/>
      <c r="F72" s="30"/>
      <c r="G72" s="30"/>
      <c r="H72" s="30"/>
      <c r="I72" s="30"/>
      <c r="J72" s="30"/>
      <c r="K72" s="30"/>
      <c r="L72" s="30"/>
      <c r="M72" s="30"/>
      <c r="N72" s="30"/>
      <c r="O72" s="30"/>
      <c r="P72" s="30"/>
      <c r="Q72" s="30"/>
      <c r="R72" s="30"/>
      <c r="S72" s="30"/>
      <c r="T72" s="30"/>
      <c r="U72" s="30"/>
      <c r="V72" s="30"/>
      <c r="W72" s="30"/>
      <c r="X72" s="30"/>
      <c r="Y72" s="30"/>
      <c r="Z72" s="30"/>
    </row>
    <row r="73" customFormat="false" ht="15.75" hidden="false" customHeight="false" outlineLevel="0" collapsed="false">
      <c r="A73" s="30"/>
      <c r="B73" s="30"/>
      <c r="C73" s="12"/>
      <c r="D73" s="30"/>
      <c r="E73" s="30"/>
      <c r="F73" s="30"/>
      <c r="G73" s="30"/>
      <c r="H73" s="30"/>
      <c r="I73" s="30"/>
      <c r="J73" s="30"/>
      <c r="K73" s="30"/>
      <c r="L73" s="30"/>
      <c r="M73" s="30"/>
      <c r="N73" s="30"/>
      <c r="O73" s="30"/>
      <c r="P73" s="30"/>
      <c r="Q73" s="30"/>
      <c r="R73" s="30"/>
      <c r="S73" s="30"/>
      <c r="T73" s="30"/>
      <c r="U73" s="30"/>
      <c r="V73" s="30"/>
      <c r="W73" s="30"/>
      <c r="X73" s="30"/>
      <c r="Y73" s="30"/>
      <c r="Z73" s="30"/>
    </row>
    <row r="74" customFormat="false" ht="15.75" hidden="false" customHeight="false" outlineLevel="0" collapsed="false">
      <c r="A74" s="30"/>
      <c r="B74" s="30"/>
      <c r="C74" s="12"/>
      <c r="D74" s="30"/>
      <c r="E74" s="30"/>
      <c r="F74" s="30"/>
      <c r="G74" s="30"/>
      <c r="H74" s="30"/>
      <c r="I74" s="30"/>
      <c r="J74" s="30"/>
      <c r="K74" s="30"/>
      <c r="L74" s="30"/>
      <c r="M74" s="30"/>
      <c r="N74" s="30"/>
      <c r="O74" s="30"/>
      <c r="P74" s="30"/>
      <c r="Q74" s="30"/>
      <c r="R74" s="30"/>
      <c r="S74" s="30"/>
      <c r="T74" s="30"/>
      <c r="U74" s="30"/>
      <c r="V74" s="30"/>
      <c r="W74" s="30"/>
      <c r="X74" s="30"/>
      <c r="Y74" s="30"/>
      <c r="Z74" s="30"/>
    </row>
    <row r="75" customFormat="false" ht="15.75" hidden="false" customHeight="false" outlineLevel="0" collapsed="false">
      <c r="A75" s="30"/>
      <c r="B75" s="30"/>
      <c r="C75" s="12"/>
      <c r="D75" s="30"/>
      <c r="E75" s="30"/>
      <c r="F75" s="30"/>
      <c r="G75" s="30"/>
      <c r="H75" s="30"/>
      <c r="I75" s="30"/>
      <c r="J75" s="30"/>
      <c r="K75" s="30"/>
      <c r="L75" s="30"/>
      <c r="M75" s="30"/>
      <c r="N75" s="30"/>
      <c r="O75" s="30"/>
      <c r="P75" s="30"/>
      <c r="Q75" s="30"/>
      <c r="R75" s="30"/>
      <c r="S75" s="30"/>
      <c r="T75" s="30"/>
      <c r="U75" s="30"/>
      <c r="V75" s="30"/>
      <c r="W75" s="30"/>
      <c r="X75" s="30"/>
      <c r="Y75" s="30"/>
      <c r="Z75" s="30"/>
    </row>
    <row r="76" customFormat="false" ht="15.75" hidden="false" customHeight="false" outlineLevel="0" collapsed="false">
      <c r="A76" s="30"/>
      <c r="B76" s="30"/>
      <c r="C76" s="12"/>
      <c r="D76" s="30"/>
      <c r="E76" s="30"/>
      <c r="F76" s="30"/>
      <c r="G76" s="30"/>
      <c r="H76" s="30"/>
      <c r="I76" s="30"/>
      <c r="J76" s="30"/>
      <c r="K76" s="30"/>
      <c r="L76" s="30"/>
      <c r="M76" s="30"/>
      <c r="N76" s="30"/>
      <c r="O76" s="30"/>
      <c r="P76" s="30"/>
      <c r="Q76" s="30"/>
      <c r="R76" s="30"/>
      <c r="S76" s="30"/>
      <c r="T76" s="30"/>
      <c r="U76" s="30"/>
      <c r="V76" s="30"/>
      <c r="W76" s="30"/>
      <c r="X76" s="30"/>
      <c r="Y76" s="30"/>
      <c r="Z76" s="30"/>
    </row>
    <row r="77" customFormat="false" ht="15.75" hidden="false" customHeight="false" outlineLevel="0" collapsed="false">
      <c r="A77" s="30"/>
      <c r="B77" s="30"/>
      <c r="C77" s="12"/>
      <c r="D77" s="30"/>
      <c r="E77" s="30"/>
      <c r="F77" s="30"/>
      <c r="G77" s="30"/>
      <c r="H77" s="30"/>
      <c r="I77" s="30"/>
      <c r="J77" s="30"/>
      <c r="K77" s="30"/>
      <c r="L77" s="30"/>
      <c r="M77" s="30"/>
      <c r="N77" s="30"/>
      <c r="O77" s="30"/>
      <c r="P77" s="30"/>
      <c r="Q77" s="30"/>
      <c r="R77" s="30"/>
      <c r="S77" s="30"/>
      <c r="T77" s="30"/>
      <c r="U77" s="30"/>
      <c r="V77" s="30"/>
      <c r="W77" s="30"/>
      <c r="X77" s="30"/>
      <c r="Y77" s="30"/>
      <c r="Z77" s="30"/>
    </row>
    <row r="78" customFormat="false" ht="15.75" hidden="false" customHeight="false" outlineLevel="0" collapsed="false">
      <c r="A78" s="30"/>
      <c r="B78" s="30"/>
      <c r="C78" s="12"/>
      <c r="D78" s="30"/>
      <c r="E78" s="30"/>
      <c r="F78" s="30"/>
      <c r="G78" s="30"/>
      <c r="H78" s="30"/>
      <c r="I78" s="30"/>
      <c r="J78" s="30"/>
      <c r="K78" s="30"/>
      <c r="L78" s="30"/>
      <c r="M78" s="30"/>
      <c r="N78" s="30"/>
      <c r="O78" s="30"/>
      <c r="P78" s="30"/>
      <c r="Q78" s="30"/>
      <c r="R78" s="30"/>
      <c r="S78" s="30"/>
      <c r="T78" s="30"/>
      <c r="U78" s="30"/>
      <c r="V78" s="30"/>
      <c r="W78" s="30"/>
      <c r="X78" s="30"/>
      <c r="Y78" s="30"/>
      <c r="Z78" s="30"/>
    </row>
    <row r="79" customFormat="false" ht="15.75" hidden="false" customHeight="false" outlineLevel="0" collapsed="false">
      <c r="A79" s="30"/>
      <c r="B79" s="30"/>
      <c r="C79" s="12"/>
      <c r="D79" s="30"/>
      <c r="E79" s="30"/>
      <c r="F79" s="30"/>
      <c r="G79" s="30"/>
      <c r="H79" s="30"/>
      <c r="I79" s="30"/>
      <c r="J79" s="30"/>
      <c r="K79" s="30"/>
      <c r="L79" s="30"/>
      <c r="M79" s="30"/>
      <c r="N79" s="30"/>
      <c r="O79" s="30"/>
      <c r="P79" s="30"/>
      <c r="Q79" s="30"/>
      <c r="R79" s="30"/>
      <c r="S79" s="30"/>
      <c r="T79" s="30"/>
      <c r="U79" s="30"/>
      <c r="V79" s="30"/>
      <c r="W79" s="30"/>
      <c r="X79" s="30"/>
      <c r="Y79" s="30"/>
      <c r="Z79" s="30"/>
    </row>
    <row r="80" customFormat="false" ht="15.75" hidden="false" customHeight="false" outlineLevel="0" collapsed="false">
      <c r="A80" s="30"/>
      <c r="B80" s="30"/>
      <c r="C80" s="12"/>
      <c r="D80" s="30"/>
      <c r="E80" s="30"/>
      <c r="F80" s="30"/>
      <c r="G80" s="30"/>
      <c r="H80" s="30"/>
      <c r="I80" s="30"/>
      <c r="J80" s="30"/>
      <c r="K80" s="30"/>
      <c r="L80" s="30"/>
      <c r="M80" s="30"/>
      <c r="N80" s="30"/>
      <c r="O80" s="30"/>
      <c r="P80" s="30"/>
      <c r="Q80" s="30"/>
      <c r="R80" s="30"/>
      <c r="S80" s="30"/>
      <c r="T80" s="30"/>
      <c r="U80" s="30"/>
      <c r="V80" s="30"/>
      <c r="W80" s="30"/>
      <c r="X80" s="30"/>
      <c r="Y80" s="30"/>
      <c r="Z80" s="30"/>
    </row>
    <row r="81" customFormat="false" ht="15.75" hidden="false" customHeight="false" outlineLevel="0" collapsed="false">
      <c r="A81" s="30"/>
      <c r="B81" s="30"/>
      <c r="C81" s="12"/>
      <c r="D81" s="30"/>
      <c r="E81" s="30"/>
      <c r="F81" s="30"/>
      <c r="G81" s="30"/>
      <c r="H81" s="30"/>
      <c r="I81" s="30"/>
      <c r="J81" s="30"/>
      <c r="K81" s="30"/>
      <c r="L81" s="30"/>
      <c r="M81" s="30"/>
      <c r="N81" s="30"/>
      <c r="O81" s="30"/>
      <c r="P81" s="30"/>
      <c r="Q81" s="30"/>
      <c r="R81" s="30"/>
      <c r="S81" s="30"/>
      <c r="T81" s="30"/>
      <c r="U81" s="30"/>
      <c r="V81" s="30"/>
      <c r="W81" s="30"/>
      <c r="X81" s="30"/>
      <c r="Y81" s="30"/>
      <c r="Z81" s="30"/>
    </row>
    <row r="82" customFormat="false" ht="15.75" hidden="false" customHeight="false" outlineLevel="0" collapsed="false">
      <c r="A82" s="30"/>
      <c r="B82" s="30"/>
      <c r="C82" s="12"/>
      <c r="D82" s="30"/>
      <c r="E82" s="30"/>
      <c r="F82" s="30"/>
      <c r="G82" s="30"/>
      <c r="H82" s="30"/>
      <c r="I82" s="30"/>
      <c r="J82" s="30"/>
      <c r="K82" s="30"/>
      <c r="L82" s="30"/>
      <c r="M82" s="30"/>
      <c r="N82" s="30"/>
      <c r="O82" s="30"/>
      <c r="P82" s="30"/>
      <c r="Q82" s="30"/>
      <c r="R82" s="30"/>
      <c r="S82" s="30"/>
      <c r="T82" s="30"/>
      <c r="U82" s="30"/>
      <c r="V82" s="30"/>
      <c r="W82" s="30"/>
      <c r="X82" s="30"/>
      <c r="Y82" s="30"/>
      <c r="Z82" s="30"/>
    </row>
    <row r="83" customFormat="false" ht="15.75" hidden="false" customHeight="false" outlineLevel="0" collapsed="false">
      <c r="A83" s="30"/>
      <c r="B83" s="30"/>
      <c r="C83" s="12"/>
      <c r="D83" s="30"/>
      <c r="E83" s="30"/>
      <c r="F83" s="30"/>
      <c r="G83" s="30"/>
      <c r="H83" s="30"/>
      <c r="I83" s="30"/>
      <c r="J83" s="30"/>
      <c r="K83" s="30"/>
      <c r="L83" s="30"/>
      <c r="M83" s="30"/>
      <c r="N83" s="30"/>
      <c r="O83" s="30"/>
      <c r="P83" s="30"/>
      <c r="Q83" s="30"/>
      <c r="R83" s="30"/>
      <c r="S83" s="30"/>
      <c r="T83" s="30"/>
      <c r="U83" s="30"/>
      <c r="V83" s="30"/>
      <c r="W83" s="30"/>
      <c r="X83" s="30"/>
      <c r="Y83" s="30"/>
      <c r="Z83" s="30"/>
    </row>
    <row r="84" customFormat="false" ht="15.75" hidden="false" customHeight="false" outlineLevel="0" collapsed="false">
      <c r="A84" s="30"/>
      <c r="B84" s="30"/>
      <c r="C84" s="12"/>
      <c r="D84" s="30"/>
      <c r="E84" s="30"/>
      <c r="F84" s="30"/>
      <c r="G84" s="30"/>
      <c r="H84" s="30"/>
      <c r="I84" s="30"/>
      <c r="J84" s="30"/>
      <c r="K84" s="30"/>
      <c r="L84" s="30"/>
      <c r="M84" s="30"/>
      <c r="N84" s="30"/>
      <c r="O84" s="30"/>
      <c r="P84" s="30"/>
      <c r="Q84" s="30"/>
      <c r="R84" s="30"/>
      <c r="S84" s="30"/>
      <c r="T84" s="30"/>
      <c r="U84" s="30"/>
      <c r="V84" s="30"/>
      <c r="W84" s="30"/>
      <c r="X84" s="30"/>
      <c r="Y84" s="30"/>
      <c r="Z84" s="30"/>
    </row>
    <row r="85" customFormat="false" ht="15.75" hidden="false" customHeight="false" outlineLevel="0" collapsed="false">
      <c r="A85" s="30"/>
      <c r="B85" s="30"/>
      <c r="C85" s="12"/>
      <c r="D85" s="30"/>
      <c r="E85" s="30"/>
      <c r="F85" s="30"/>
      <c r="G85" s="30"/>
      <c r="H85" s="30"/>
      <c r="I85" s="30"/>
      <c r="J85" s="30"/>
      <c r="K85" s="30"/>
      <c r="L85" s="30"/>
      <c r="M85" s="30"/>
      <c r="N85" s="30"/>
      <c r="O85" s="30"/>
      <c r="P85" s="30"/>
      <c r="Q85" s="30"/>
      <c r="R85" s="30"/>
      <c r="S85" s="30"/>
      <c r="T85" s="30"/>
      <c r="U85" s="30"/>
      <c r="V85" s="30"/>
      <c r="W85" s="30"/>
      <c r="X85" s="30"/>
      <c r="Y85" s="30"/>
      <c r="Z85" s="30"/>
    </row>
    <row r="86" customFormat="false" ht="15.75" hidden="false" customHeight="false" outlineLevel="0" collapsed="false">
      <c r="A86" s="30"/>
      <c r="B86" s="30"/>
      <c r="C86" s="12"/>
      <c r="D86" s="30"/>
      <c r="E86" s="30"/>
      <c r="F86" s="30"/>
      <c r="G86" s="30"/>
      <c r="H86" s="30"/>
      <c r="I86" s="30"/>
      <c r="J86" s="30"/>
      <c r="K86" s="30"/>
      <c r="L86" s="30"/>
      <c r="M86" s="30"/>
      <c r="N86" s="30"/>
      <c r="O86" s="30"/>
      <c r="P86" s="30"/>
      <c r="Q86" s="30"/>
      <c r="R86" s="30"/>
      <c r="S86" s="30"/>
      <c r="T86" s="30"/>
      <c r="U86" s="30"/>
      <c r="V86" s="30"/>
      <c r="W86" s="30"/>
      <c r="X86" s="30"/>
      <c r="Y86" s="30"/>
      <c r="Z86" s="30"/>
    </row>
    <row r="87" customFormat="false" ht="15.75" hidden="false" customHeight="false" outlineLevel="0" collapsed="false">
      <c r="A87" s="30"/>
      <c r="B87" s="30"/>
      <c r="C87" s="12"/>
      <c r="D87" s="30"/>
      <c r="E87" s="30"/>
      <c r="F87" s="30"/>
      <c r="G87" s="30"/>
      <c r="H87" s="30"/>
      <c r="I87" s="30"/>
      <c r="J87" s="30"/>
      <c r="K87" s="30"/>
      <c r="L87" s="30"/>
      <c r="M87" s="30"/>
      <c r="N87" s="30"/>
      <c r="O87" s="30"/>
      <c r="P87" s="30"/>
      <c r="Q87" s="30"/>
      <c r="R87" s="30"/>
      <c r="S87" s="30"/>
      <c r="T87" s="30"/>
      <c r="U87" s="30"/>
      <c r="V87" s="30"/>
      <c r="W87" s="30"/>
      <c r="X87" s="30"/>
      <c r="Y87" s="30"/>
      <c r="Z87" s="30"/>
    </row>
    <row r="88" customFormat="false" ht="15.75" hidden="false" customHeight="false" outlineLevel="0" collapsed="false">
      <c r="A88" s="30"/>
      <c r="B88" s="30"/>
      <c r="C88" s="12"/>
      <c r="D88" s="30"/>
      <c r="E88" s="30"/>
      <c r="F88" s="30"/>
      <c r="G88" s="30"/>
      <c r="H88" s="30"/>
      <c r="I88" s="30"/>
      <c r="J88" s="30"/>
      <c r="K88" s="30"/>
      <c r="L88" s="30"/>
      <c r="M88" s="30"/>
      <c r="N88" s="30"/>
      <c r="O88" s="30"/>
      <c r="P88" s="30"/>
      <c r="Q88" s="30"/>
      <c r="R88" s="30"/>
      <c r="S88" s="30"/>
      <c r="T88" s="30"/>
      <c r="U88" s="30"/>
      <c r="V88" s="30"/>
      <c r="W88" s="30"/>
      <c r="X88" s="30"/>
      <c r="Y88" s="30"/>
      <c r="Z88" s="30"/>
    </row>
    <row r="89" customFormat="false" ht="15.75" hidden="false" customHeight="false" outlineLevel="0" collapsed="false">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ustomFormat="false" ht="15.75" hidden="false" customHeight="false" outlineLevel="0" collapsed="false">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ustomFormat="false" ht="15.75" hidden="false" customHeight="false" outlineLevel="0" collapsed="false">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ustomFormat="false" ht="15.75" hidden="false" customHeight="false" outlineLevel="0" collapsed="false">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ustomFormat="false" ht="15.75" hidden="false" customHeight="false" outlineLevel="0" collapsed="false">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ustomFormat="false" ht="15.75" hidden="false" customHeight="false" outlineLevel="0" collapsed="false">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ustomFormat="false" ht="15.75" hidden="false" customHeight="false" outlineLevel="0" collapsed="false">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ustomFormat="false" ht="15.75" hidden="false" customHeight="false" outlineLevel="0" collapsed="false">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ustomFormat="false" ht="15.75" hidden="false" customHeight="false" outlineLevel="0" collapsed="false">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ustomFormat="false" ht="15.75" hidden="false" customHeight="false" outlineLevel="0" collapsed="false">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ustomFormat="false" ht="15.75" hidden="false" customHeight="false" outlineLevel="0" collapsed="false">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ustomFormat="false" ht="15.75" hidden="false" customHeight="false" outlineLevel="0" collapsed="false">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ustomFormat="false" ht="15.75" hidden="false" customHeight="false" outlineLevel="0" collapsed="false">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ustomFormat="false" ht="15.75" hidden="false" customHeight="false" outlineLevel="0" collapsed="false">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ustomFormat="false" ht="15.75" hidden="false" customHeight="false" outlineLevel="0" collapsed="false">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ustomFormat="false" ht="15.75" hidden="false" customHeight="false" outlineLevel="0" collapsed="false">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ustomFormat="false" ht="15.75" hidden="false" customHeight="false" outlineLevel="0" collapsed="false">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ustomFormat="false" ht="15.75" hidden="false" customHeight="false" outlineLevel="0" collapsed="false">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ustomFormat="false" ht="15.75" hidden="false" customHeight="false" outlineLevel="0" collapsed="false">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ustomFormat="false" ht="15.75" hidden="false" customHeight="false" outlineLevel="0" collapsed="false">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ustomFormat="false" ht="15.75" hidden="false" customHeight="false" outlineLevel="0" collapsed="false">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ustomFormat="false" ht="15.75" hidden="false" customHeight="false" outlineLevel="0" collapsed="false">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ustomFormat="false" ht="15.75" hidden="false" customHeight="false" outlineLevel="0" collapsed="false">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ustomFormat="false" ht="15.75" hidden="false" customHeight="false" outlineLevel="0" collapsed="false">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ustomFormat="false" ht="15.75" hidden="false" customHeight="false" outlineLevel="0" collapsed="false">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ustomFormat="false" ht="15.75" hidden="false" customHeight="false" outlineLevel="0" collapsed="false">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ustomFormat="false" ht="15.75" hidden="false" customHeight="false" outlineLevel="0" collapsed="false">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ustomFormat="false" ht="15.75" hidden="false" customHeight="false" outlineLevel="0" collapsed="false">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ustomFormat="false" ht="15.75" hidden="false" customHeight="false" outlineLevel="0" collapsed="false">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ustomFormat="false" ht="15.75" hidden="false" customHeight="false" outlineLevel="0" collapsed="false">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ustomFormat="false" ht="15.75" hidden="false" customHeight="false" outlineLevel="0" collapsed="false">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ustomFormat="false" ht="15.75" hidden="false" customHeight="false" outlineLevel="0" collapsed="false">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ustomFormat="false" ht="15.75" hidden="false" customHeight="false" outlineLevel="0" collapsed="false">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ustomFormat="false" ht="15.75" hidden="false" customHeight="false" outlineLevel="0" collapsed="false">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ustomFormat="false" ht="15.75" hidden="false" customHeight="false" outlineLevel="0" collapsed="false">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ustomFormat="false" ht="15.75" hidden="false" customHeight="false" outlineLevel="0" collapsed="false">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ustomFormat="false" ht="15.75" hidden="false" customHeight="false" outlineLevel="0" collapsed="false">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ustomFormat="false" ht="15.75" hidden="false" customHeight="false" outlineLevel="0" collapsed="false">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ustomFormat="false" ht="15.75" hidden="false" customHeight="false" outlineLevel="0" collapsed="false">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ustomFormat="false" ht="15.75" hidden="false" customHeight="false" outlineLevel="0" collapsed="false">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ustomFormat="false" ht="15.75" hidden="false" customHeight="false" outlineLevel="0" collapsed="false">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ustomFormat="false" ht="15.75" hidden="false" customHeight="false" outlineLevel="0" collapsed="false">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ustomFormat="false" ht="15.75" hidden="false" customHeight="false" outlineLevel="0" collapsed="false">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ustomFormat="false" ht="15.75" hidden="false" customHeight="false" outlineLevel="0" collapsed="false">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ustomFormat="false" ht="15.75" hidden="false" customHeight="false" outlineLevel="0" collapsed="false">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ustomFormat="false" ht="15.75" hidden="false" customHeight="false" outlineLevel="0" collapsed="false">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ustomFormat="false" ht="15.75" hidden="false" customHeight="false" outlineLevel="0" collapsed="false">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ustomFormat="false" ht="15.75" hidden="false" customHeight="false" outlineLevel="0" collapsed="false">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ustomFormat="false" ht="15.75" hidden="false" customHeight="false" outlineLevel="0" collapsed="false">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ustomFormat="false" ht="15.75" hidden="false" customHeight="false" outlineLevel="0" collapsed="false">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ustomFormat="false" ht="15.75" hidden="false" customHeight="false" outlineLevel="0" collapsed="false">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ustomFormat="false" ht="15.75" hidden="false" customHeight="false" outlineLevel="0" collapsed="false">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ustomFormat="false" ht="15.75" hidden="false" customHeight="false" outlineLevel="0" collapsed="false">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ustomFormat="false" ht="15.75" hidden="false" customHeight="false" outlineLevel="0" collapsed="false">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ustomFormat="false" ht="15.75" hidden="false" customHeight="false" outlineLevel="0" collapsed="false">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ustomFormat="false" ht="15.75" hidden="false" customHeight="false" outlineLevel="0" collapsed="false">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ustomFormat="false" ht="15.75" hidden="false" customHeight="false" outlineLevel="0" collapsed="false">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ustomFormat="false" ht="15.75" hidden="false" customHeight="false" outlineLevel="0" collapsed="false">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ustomFormat="false" ht="15.75" hidden="false" customHeight="false" outlineLevel="0" collapsed="false">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ustomFormat="false" ht="15.75" hidden="false" customHeight="false" outlineLevel="0" collapsed="false">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ustomFormat="false" ht="15.75" hidden="false" customHeight="false" outlineLevel="0" collapsed="false">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ustomFormat="false" ht="15.75" hidden="false" customHeight="false" outlineLevel="0" collapsed="false">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ustomFormat="false" ht="15.75" hidden="false" customHeight="false" outlineLevel="0" collapsed="false">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ustomFormat="false" ht="15.75" hidden="false" customHeight="false" outlineLevel="0" collapsed="false">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ustomFormat="false" ht="15.75" hidden="false" customHeight="false" outlineLevel="0" collapsed="false">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ustomFormat="false" ht="15.75" hidden="false" customHeight="false" outlineLevel="0" collapsed="false">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ustomFormat="false" ht="15.75" hidden="false" customHeight="false" outlineLevel="0" collapsed="false">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ustomFormat="false" ht="15.75" hidden="false" customHeight="false" outlineLevel="0" collapsed="false">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ustomFormat="false" ht="15.75" hidden="false" customHeight="false" outlineLevel="0" collapsed="false">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ustomFormat="false" ht="15.75" hidden="false" customHeight="false" outlineLevel="0" collapsed="false">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ustomFormat="false" ht="15.75" hidden="false" customHeight="false" outlineLevel="0" collapsed="false">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ustomFormat="false" ht="15.75" hidden="false" customHeight="false" outlineLevel="0" collapsed="false">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ustomFormat="false" ht="15.75" hidden="false" customHeight="false" outlineLevel="0" collapsed="false">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ustomFormat="false" ht="15.75" hidden="false" customHeight="false" outlineLevel="0" collapsed="false">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ustomFormat="false" ht="15.75" hidden="false" customHeight="false" outlineLevel="0" collapsed="false">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ustomFormat="false" ht="15.75" hidden="false" customHeight="false" outlineLevel="0" collapsed="false">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ustomFormat="false" ht="15.75" hidden="false" customHeight="false" outlineLevel="0" collapsed="false">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ustomFormat="false" ht="15.75" hidden="false" customHeight="false" outlineLevel="0" collapsed="false">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ustomFormat="false" ht="15.75" hidden="false" customHeight="false" outlineLevel="0" collapsed="false">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ustomFormat="false" ht="15.75" hidden="false" customHeight="false" outlineLevel="0" collapsed="false">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ustomFormat="false" ht="15.75" hidden="false" customHeight="false" outlineLevel="0" collapsed="false">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ustomFormat="false" ht="15.75" hidden="false" customHeight="false" outlineLevel="0" collapsed="false">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ustomFormat="false" ht="15.75" hidden="false" customHeight="false" outlineLevel="0" collapsed="false">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ustomFormat="false" ht="15.75" hidden="false" customHeight="false" outlineLevel="0" collapsed="false">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ustomFormat="false" ht="15.75" hidden="false" customHeight="false" outlineLevel="0" collapsed="false">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ustomFormat="false" ht="15.75" hidden="false" customHeight="false" outlineLevel="0" collapsed="false">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ustomFormat="false" ht="15.75" hidden="false" customHeight="false" outlineLevel="0" collapsed="false">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ustomFormat="false" ht="15.75" hidden="false" customHeight="false" outlineLevel="0" collapsed="false">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ustomFormat="false" ht="15.75" hidden="false" customHeight="false" outlineLevel="0" collapsed="false">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ustomFormat="false" ht="15.75" hidden="false" customHeight="false" outlineLevel="0" collapsed="false">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ustomFormat="false" ht="15.75" hidden="false" customHeight="false" outlineLevel="0" collapsed="false">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ustomFormat="false" ht="15.75" hidden="false" customHeight="false" outlineLevel="0" collapsed="false">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ustomFormat="false" ht="15.75" hidden="false" customHeight="false" outlineLevel="0" collapsed="false">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ustomFormat="false" ht="15.75" hidden="false" customHeight="false" outlineLevel="0" collapsed="false">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ustomFormat="false" ht="15.75" hidden="false" customHeight="false" outlineLevel="0" collapsed="false">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ustomFormat="false" ht="15.75" hidden="false" customHeight="false" outlineLevel="0" collapsed="false">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ustomFormat="false" ht="15.75" hidden="false" customHeight="false" outlineLevel="0" collapsed="false">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ustomFormat="false" ht="15.75" hidden="false" customHeight="false" outlineLevel="0" collapsed="false">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ustomFormat="false" ht="15.75" hidden="false" customHeight="false" outlineLevel="0" collapsed="false">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ustomFormat="false" ht="15.75" hidden="false" customHeight="false" outlineLevel="0" collapsed="false">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ustomFormat="false" ht="15.75" hidden="false" customHeight="false" outlineLevel="0" collapsed="false">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ustomFormat="false" ht="15.75" hidden="false" customHeight="false" outlineLevel="0" collapsed="false">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ustomFormat="false" ht="15.75" hidden="false" customHeight="false" outlineLevel="0" collapsed="false">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ustomFormat="false" ht="15.75" hidden="false" customHeight="false" outlineLevel="0" collapsed="false">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ustomFormat="false" ht="15.75" hidden="false" customHeight="false" outlineLevel="0" collapsed="false">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ustomFormat="false" ht="15.75" hidden="false" customHeight="false" outlineLevel="0" collapsed="false">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ustomFormat="false" ht="15.75" hidden="false" customHeight="false" outlineLevel="0" collapsed="false">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ustomFormat="false" ht="15.75" hidden="false" customHeight="false" outlineLevel="0" collapsed="false">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ustomFormat="false" ht="15.75" hidden="false" customHeight="false" outlineLevel="0" collapsed="false">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ustomFormat="false" ht="15.75" hidden="false" customHeight="false" outlineLevel="0" collapsed="false">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ustomFormat="false" ht="15.75" hidden="false" customHeight="false" outlineLevel="0" collapsed="false">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ustomFormat="false" ht="15.75" hidden="false" customHeight="false" outlineLevel="0" collapsed="false">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ustomFormat="false" ht="15.75" hidden="false" customHeight="false" outlineLevel="0" collapsed="false">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ustomFormat="false" ht="15.75" hidden="false" customHeight="false" outlineLevel="0" collapsed="false">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ustomFormat="false" ht="15.75" hidden="false" customHeight="false" outlineLevel="0" collapsed="false">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ustomFormat="false" ht="15.75" hidden="false" customHeight="false" outlineLevel="0" collapsed="false">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ustomFormat="false" ht="15.75" hidden="false" customHeight="false" outlineLevel="0" collapsed="false">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ustomFormat="false" ht="15.75" hidden="false" customHeight="false" outlineLevel="0" collapsed="false">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ustomFormat="false" ht="15.75" hidden="false" customHeight="false" outlineLevel="0" collapsed="false">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ustomFormat="false" ht="15.75" hidden="false" customHeight="false" outlineLevel="0" collapsed="false">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ustomFormat="false" ht="15.75" hidden="false" customHeight="false" outlineLevel="0" collapsed="false">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ustomFormat="false" ht="15.75" hidden="false" customHeight="false" outlineLevel="0" collapsed="false">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ustomFormat="false" ht="15.75" hidden="false" customHeight="false" outlineLevel="0" collapsed="false">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ustomFormat="false" ht="15.75" hidden="false" customHeight="false" outlineLevel="0" collapsed="false">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ustomFormat="false" ht="15.75" hidden="false" customHeight="false" outlineLevel="0" collapsed="false">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ustomFormat="false" ht="15.75" hidden="false" customHeight="false" outlineLevel="0" collapsed="false">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ustomFormat="false" ht="15.75" hidden="false" customHeight="false" outlineLevel="0" collapsed="false">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ustomFormat="false" ht="15.75" hidden="false" customHeight="false" outlineLevel="0" collapsed="false">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ustomFormat="false" ht="15.75" hidden="false" customHeight="false" outlineLevel="0" collapsed="false">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ustomFormat="false" ht="15.75" hidden="false" customHeight="false" outlineLevel="0" collapsed="false">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ustomFormat="false" ht="15.75" hidden="false" customHeight="false" outlineLevel="0" collapsed="false">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ustomFormat="false" ht="15.75" hidden="false" customHeight="false" outlineLevel="0" collapsed="false">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ustomFormat="false" ht="15.75" hidden="false" customHeight="false" outlineLevel="0" collapsed="false">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ustomFormat="false" ht="15.75" hidden="false" customHeight="false" outlineLevel="0" collapsed="false">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ustomFormat="false" ht="15.75" hidden="false" customHeight="false" outlineLevel="0" collapsed="false">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ustomFormat="false" ht="15.75" hidden="false" customHeight="false" outlineLevel="0" collapsed="false">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ustomFormat="false" ht="15.75" hidden="false" customHeight="false" outlineLevel="0" collapsed="false">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ustomFormat="false" ht="15.75" hidden="false" customHeight="false" outlineLevel="0" collapsed="false">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ustomFormat="false" ht="15.75" hidden="false" customHeight="false" outlineLevel="0" collapsed="false">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ustomFormat="false" ht="15.75" hidden="false" customHeight="false" outlineLevel="0" collapsed="false">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ustomFormat="false" ht="15.75" hidden="false" customHeight="false" outlineLevel="0" collapsed="false">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ustomFormat="false" ht="15.75" hidden="false" customHeight="false" outlineLevel="0" collapsed="false">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ustomFormat="false" ht="15.75" hidden="false" customHeight="false" outlineLevel="0" collapsed="false">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ustomFormat="false" ht="15.75" hidden="false" customHeight="false" outlineLevel="0" collapsed="false">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ustomFormat="false" ht="15.75" hidden="false" customHeight="false" outlineLevel="0" collapsed="false">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ustomFormat="false" ht="15.75" hidden="false" customHeight="false" outlineLevel="0" collapsed="false">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ustomFormat="false" ht="15.75" hidden="false" customHeight="false" outlineLevel="0" collapsed="false">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ustomFormat="false" ht="15.75" hidden="false" customHeight="false" outlineLevel="0" collapsed="false">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ustomFormat="false" ht="15.75" hidden="false" customHeight="false" outlineLevel="0" collapsed="false">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ustomFormat="false" ht="15.75" hidden="false" customHeight="false" outlineLevel="0" collapsed="false">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ustomFormat="false" ht="15.75" hidden="false" customHeight="false" outlineLevel="0" collapsed="false">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ustomFormat="false" ht="15.75" hidden="false" customHeight="false" outlineLevel="0" collapsed="false">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ustomFormat="false" ht="15.75" hidden="false" customHeight="false" outlineLevel="0" collapsed="false">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ustomFormat="false" ht="15.75" hidden="false" customHeight="false" outlineLevel="0" collapsed="false">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ustomFormat="false" ht="15.75" hidden="false" customHeight="false" outlineLevel="0" collapsed="false">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ustomFormat="false" ht="15.75" hidden="false" customHeight="false" outlineLevel="0" collapsed="false">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ustomFormat="false" ht="15.75" hidden="false" customHeight="false" outlineLevel="0" collapsed="false">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ustomFormat="false" ht="15.75" hidden="false" customHeight="false" outlineLevel="0" collapsed="false">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ustomFormat="false" ht="15.75" hidden="false" customHeight="false" outlineLevel="0" collapsed="false">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ustomFormat="false" ht="15.75" hidden="false" customHeight="false" outlineLevel="0" collapsed="false">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ustomFormat="false" ht="15.75" hidden="false" customHeight="false" outlineLevel="0" collapsed="false">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ustomFormat="false" ht="15.75" hidden="false" customHeight="false" outlineLevel="0" collapsed="false">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ustomFormat="false" ht="15.75" hidden="false" customHeight="false" outlineLevel="0" collapsed="false">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ustomFormat="false" ht="15.75" hidden="false" customHeight="false" outlineLevel="0" collapsed="false">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ustomFormat="false" ht="15.75" hidden="false" customHeight="false" outlineLevel="0" collapsed="false">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ustomFormat="false" ht="15.75" hidden="false" customHeight="false" outlineLevel="0" collapsed="false">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ustomFormat="false" ht="15.75" hidden="false" customHeight="false" outlineLevel="0" collapsed="false">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ustomFormat="false" ht="15.75" hidden="false" customHeight="false" outlineLevel="0" collapsed="false">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ustomFormat="false" ht="15.75" hidden="false" customHeight="false" outlineLevel="0" collapsed="false">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ustomFormat="false" ht="15.75" hidden="false" customHeight="false" outlineLevel="0" collapsed="false">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ustomFormat="false" ht="15.75" hidden="false" customHeight="false" outlineLevel="0" collapsed="false">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ustomFormat="false" ht="15.75" hidden="false" customHeight="false" outlineLevel="0" collapsed="false">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ustomFormat="false" ht="15.75" hidden="false" customHeight="false" outlineLevel="0" collapsed="false">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ustomFormat="false" ht="15.75" hidden="false" customHeight="false" outlineLevel="0" collapsed="false">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ustomFormat="false" ht="15.75" hidden="false" customHeight="false" outlineLevel="0" collapsed="false">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ustomFormat="false" ht="15.75" hidden="false" customHeight="false" outlineLevel="0" collapsed="false">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ustomFormat="false" ht="15.75" hidden="false" customHeight="false" outlineLevel="0" collapsed="false">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ustomFormat="false" ht="15.75" hidden="false" customHeight="false" outlineLevel="0" collapsed="false">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ustomFormat="false" ht="15.75" hidden="false" customHeight="false" outlineLevel="0" collapsed="false">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ustomFormat="false" ht="15.75" hidden="false" customHeight="false" outlineLevel="0" collapsed="false">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ustomFormat="false" ht="15.75" hidden="false" customHeight="false" outlineLevel="0" collapsed="false">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ustomFormat="false" ht="15.75" hidden="false" customHeight="false" outlineLevel="0" collapsed="false">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ustomFormat="false" ht="15.75" hidden="false" customHeight="false" outlineLevel="0" collapsed="false">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ustomFormat="false" ht="15.75" hidden="false" customHeight="false" outlineLevel="0" collapsed="false">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ustomFormat="false" ht="15.75" hidden="false" customHeight="false" outlineLevel="0" collapsed="false">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ustomFormat="false" ht="15.75" hidden="false" customHeight="false" outlineLevel="0" collapsed="false">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ustomFormat="false" ht="15.75" hidden="false" customHeight="false" outlineLevel="0" collapsed="false">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ustomFormat="false" ht="15.75" hidden="false" customHeight="false" outlineLevel="0" collapsed="false">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ustomFormat="false" ht="15.75" hidden="false" customHeight="false" outlineLevel="0" collapsed="false">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ustomFormat="false" ht="15.75" hidden="false" customHeight="false" outlineLevel="0" collapsed="false">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ustomFormat="false" ht="15.75" hidden="false" customHeight="false" outlineLevel="0" collapsed="false">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ustomFormat="false" ht="15.75" hidden="false" customHeight="false" outlineLevel="0" collapsed="false">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ustomFormat="false" ht="15.75" hidden="false" customHeight="false" outlineLevel="0" collapsed="false">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ustomFormat="false" ht="15.75" hidden="false" customHeight="false" outlineLevel="0" collapsed="false">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ustomFormat="false" ht="15.75" hidden="false" customHeight="false" outlineLevel="0" collapsed="false">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ustomFormat="false" ht="15.75" hidden="false" customHeight="false" outlineLevel="0" collapsed="false">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ustomFormat="false" ht="15.75" hidden="false" customHeight="false" outlineLevel="0" collapsed="false">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ustomFormat="false" ht="15.75" hidden="false" customHeight="false" outlineLevel="0" collapsed="false">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ustomFormat="false" ht="15.75" hidden="false" customHeight="false" outlineLevel="0" collapsed="false">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ustomFormat="false" ht="15.75" hidden="false" customHeight="false" outlineLevel="0" collapsed="false">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ustomFormat="false" ht="15.75" hidden="false" customHeight="false" outlineLevel="0" collapsed="false">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ustomFormat="false" ht="15.75" hidden="false" customHeight="false" outlineLevel="0" collapsed="false">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ustomFormat="false" ht="15.75" hidden="false" customHeight="false" outlineLevel="0" collapsed="false">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ustomFormat="false" ht="15.75" hidden="false" customHeight="false" outlineLevel="0" collapsed="false">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ustomFormat="false" ht="15.75" hidden="false" customHeight="false" outlineLevel="0" collapsed="false">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ustomFormat="false" ht="15.75" hidden="false" customHeight="false" outlineLevel="0" collapsed="false">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ustomFormat="false" ht="15.75" hidden="false" customHeight="false" outlineLevel="0" collapsed="false">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ustomFormat="false" ht="15.75" hidden="false" customHeight="false" outlineLevel="0" collapsed="false">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ustomFormat="false" ht="15.75" hidden="false" customHeight="false" outlineLevel="0" collapsed="false">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ustomFormat="false" ht="15.75" hidden="false" customHeight="false" outlineLevel="0" collapsed="false">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ustomFormat="false" ht="15.75" hidden="false" customHeight="false" outlineLevel="0" collapsed="false">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ustomFormat="false" ht="15.75" hidden="false" customHeight="false" outlineLevel="0" collapsed="false">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ustomFormat="false" ht="15.75" hidden="false" customHeight="false" outlineLevel="0" collapsed="false">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ustomFormat="false" ht="15.75" hidden="false" customHeight="false" outlineLevel="0" collapsed="false">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ustomFormat="false" ht="15.75" hidden="false" customHeight="false" outlineLevel="0" collapsed="false">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ustomFormat="false" ht="15.75" hidden="false" customHeight="false" outlineLevel="0" collapsed="false">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ustomFormat="false" ht="15.75" hidden="false" customHeight="false" outlineLevel="0" collapsed="false">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ustomFormat="false" ht="15.75" hidden="false" customHeight="false" outlineLevel="0" collapsed="false">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ustomFormat="false" ht="15.75" hidden="false" customHeight="false" outlineLevel="0" collapsed="false">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ustomFormat="false" ht="15.75" hidden="false" customHeight="false" outlineLevel="0" collapsed="false">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ustomFormat="false" ht="15.75" hidden="false" customHeight="false" outlineLevel="0" collapsed="false">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ustomFormat="false" ht="15.75" hidden="false" customHeight="false" outlineLevel="0" collapsed="false">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ustomFormat="false" ht="15.75" hidden="false" customHeight="false" outlineLevel="0" collapsed="false">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ustomFormat="false" ht="15.75" hidden="false" customHeight="false" outlineLevel="0" collapsed="false">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ustomFormat="false" ht="15.75" hidden="false" customHeight="false" outlineLevel="0" collapsed="false">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ustomFormat="false" ht="15.75" hidden="false" customHeight="false" outlineLevel="0" collapsed="false">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ustomFormat="false" ht="15.75" hidden="false" customHeight="false" outlineLevel="0" collapsed="false">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ustomFormat="false" ht="15.75" hidden="false" customHeight="false" outlineLevel="0" collapsed="false">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ustomFormat="false" ht="15.75" hidden="false" customHeight="false" outlineLevel="0" collapsed="false">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ustomFormat="false" ht="15.75" hidden="false" customHeight="false" outlineLevel="0" collapsed="false">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ustomFormat="false" ht="15.75" hidden="false" customHeight="false" outlineLevel="0" collapsed="false">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ustomFormat="false" ht="15.75" hidden="false" customHeight="false" outlineLevel="0" collapsed="false">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ustomFormat="false" ht="15.75" hidden="false" customHeight="false" outlineLevel="0" collapsed="false">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ustomFormat="false" ht="15.75" hidden="false" customHeight="false" outlineLevel="0" collapsed="false">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ustomFormat="false" ht="15.75" hidden="false" customHeight="false" outlineLevel="0" collapsed="false">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ustomFormat="false" ht="15.75" hidden="false" customHeight="false" outlineLevel="0" collapsed="false">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ustomFormat="false" ht="15.75" hidden="false" customHeight="false" outlineLevel="0" collapsed="false">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ustomFormat="false" ht="15.75" hidden="false" customHeight="false" outlineLevel="0" collapsed="false">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ustomFormat="false" ht="15.75" hidden="false" customHeight="false" outlineLevel="0" collapsed="false">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ustomFormat="false" ht="15.75" hidden="false" customHeight="false" outlineLevel="0" collapsed="false">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ustomFormat="false" ht="15.75" hidden="false" customHeight="false" outlineLevel="0" collapsed="false">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ustomFormat="false" ht="15.75" hidden="false" customHeight="false" outlineLevel="0" collapsed="false">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ustomFormat="false" ht="15.75" hidden="false" customHeight="false" outlineLevel="0" collapsed="false">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ustomFormat="false" ht="15.75" hidden="false" customHeight="false" outlineLevel="0" collapsed="false">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ustomFormat="false" ht="15.75" hidden="false" customHeight="false" outlineLevel="0" collapsed="false">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ustomFormat="false" ht="15.75" hidden="false" customHeight="false" outlineLevel="0" collapsed="false">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ustomFormat="false" ht="15.75" hidden="false" customHeight="false" outlineLevel="0" collapsed="false">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ustomFormat="false" ht="15.75" hidden="false" customHeight="false" outlineLevel="0" collapsed="false">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ustomFormat="false" ht="15.75" hidden="false" customHeight="false" outlineLevel="0" collapsed="false">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ustomFormat="false" ht="15.75" hidden="false" customHeight="false" outlineLevel="0" collapsed="false">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ustomFormat="false" ht="15.75" hidden="false" customHeight="false" outlineLevel="0" collapsed="false">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ustomFormat="false" ht="15.75" hidden="false" customHeight="false" outlineLevel="0" collapsed="false">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ustomFormat="false" ht="15.75" hidden="false" customHeight="false" outlineLevel="0" collapsed="false">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ustomFormat="false" ht="15.75" hidden="false" customHeight="false" outlineLevel="0" collapsed="false">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ustomFormat="false" ht="15.75" hidden="false" customHeight="false" outlineLevel="0" collapsed="false">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ustomFormat="false" ht="15.75" hidden="false" customHeight="false" outlineLevel="0" collapsed="false">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ustomFormat="false" ht="15.75" hidden="false" customHeight="false" outlineLevel="0" collapsed="false">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ustomFormat="false" ht="15.75" hidden="false" customHeight="false" outlineLevel="0" collapsed="false">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ustomFormat="false" ht="15.75" hidden="false" customHeight="false" outlineLevel="0" collapsed="false">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ustomFormat="false" ht="15.75" hidden="false" customHeight="false" outlineLevel="0" collapsed="false">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ustomFormat="false" ht="15.75" hidden="false" customHeight="false" outlineLevel="0" collapsed="false">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ustomFormat="false" ht="15.75" hidden="false" customHeight="false" outlineLevel="0" collapsed="false">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ustomFormat="false" ht="15.75" hidden="false" customHeight="false" outlineLevel="0" collapsed="false">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ustomFormat="false" ht="15.75" hidden="false" customHeight="false" outlineLevel="0" collapsed="false">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ustomFormat="false" ht="15.75" hidden="false" customHeight="false" outlineLevel="0" collapsed="false">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ustomFormat="false" ht="15.75" hidden="false" customHeight="false" outlineLevel="0" collapsed="false">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ustomFormat="false" ht="15.75" hidden="false" customHeight="false" outlineLevel="0" collapsed="false">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ustomFormat="false" ht="15.75" hidden="false" customHeight="false" outlineLevel="0" collapsed="false">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ustomFormat="false" ht="15.75" hidden="false" customHeight="false" outlineLevel="0" collapsed="false">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ustomFormat="false" ht="15.75" hidden="false" customHeight="false" outlineLevel="0" collapsed="false">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ustomFormat="false" ht="15.75" hidden="false" customHeight="false" outlineLevel="0" collapsed="false">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ustomFormat="false" ht="15.75" hidden="false" customHeight="false" outlineLevel="0" collapsed="false">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ustomFormat="false" ht="15.75" hidden="false" customHeight="false" outlineLevel="0" collapsed="false">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ustomFormat="false" ht="15.75" hidden="false" customHeight="false" outlineLevel="0" collapsed="false">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ustomFormat="false" ht="15.75" hidden="false" customHeight="false" outlineLevel="0" collapsed="false">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ustomFormat="false" ht="15.75" hidden="false" customHeight="false" outlineLevel="0" collapsed="false">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ustomFormat="false" ht="15.75" hidden="false" customHeight="false" outlineLevel="0" collapsed="false">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ustomFormat="false" ht="15.75" hidden="false" customHeight="false" outlineLevel="0" collapsed="false">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ustomFormat="false" ht="15.75" hidden="false" customHeight="false" outlineLevel="0" collapsed="false">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ustomFormat="false" ht="15.75" hidden="false" customHeight="false" outlineLevel="0" collapsed="false">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ustomFormat="false" ht="15.75" hidden="false" customHeight="false" outlineLevel="0" collapsed="false">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ustomFormat="false" ht="15.75" hidden="false" customHeight="false" outlineLevel="0" collapsed="false">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ustomFormat="false" ht="15.75" hidden="false" customHeight="false" outlineLevel="0" collapsed="false">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ustomFormat="false" ht="15.75" hidden="false" customHeight="false" outlineLevel="0" collapsed="false">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ustomFormat="false" ht="15.75" hidden="false" customHeight="false" outlineLevel="0" collapsed="false">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ustomFormat="false" ht="15.75" hidden="false" customHeight="false" outlineLevel="0" collapsed="false">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ustomFormat="false" ht="15.75" hidden="false" customHeight="false" outlineLevel="0" collapsed="false">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ustomFormat="false" ht="15.75" hidden="false" customHeight="false" outlineLevel="0" collapsed="false">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ustomFormat="false" ht="15.75" hidden="false" customHeight="false" outlineLevel="0" collapsed="false">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ustomFormat="false" ht="15.75" hidden="false" customHeight="false" outlineLevel="0" collapsed="false">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ustomFormat="false" ht="15.75" hidden="false" customHeight="false" outlineLevel="0" collapsed="false">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ustomFormat="false" ht="15.75" hidden="false" customHeight="false" outlineLevel="0" collapsed="false">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ustomFormat="false" ht="15.75" hidden="false" customHeight="false" outlineLevel="0" collapsed="false">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ustomFormat="false" ht="15.75" hidden="false" customHeight="false" outlineLevel="0" collapsed="false">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ustomFormat="false" ht="15.75" hidden="false" customHeight="false" outlineLevel="0" collapsed="false">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ustomFormat="false" ht="15.75" hidden="false" customHeight="false" outlineLevel="0" collapsed="false">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ustomFormat="false" ht="15.75" hidden="false" customHeight="false" outlineLevel="0" collapsed="false">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ustomFormat="false" ht="15.75" hidden="false" customHeight="false" outlineLevel="0" collapsed="false">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ustomFormat="false" ht="15.75" hidden="false" customHeight="false" outlineLevel="0" collapsed="false">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ustomFormat="false" ht="15.75" hidden="false" customHeight="false" outlineLevel="0" collapsed="false">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ustomFormat="false" ht="15.75" hidden="false" customHeight="false" outlineLevel="0" collapsed="false">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ustomFormat="false" ht="15.75" hidden="false" customHeight="false" outlineLevel="0" collapsed="false">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ustomFormat="false" ht="15.75" hidden="false" customHeight="false" outlineLevel="0" collapsed="false">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ustomFormat="false" ht="15.75" hidden="false" customHeight="false" outlineLevel="0" collapsed="false">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ustomFormat="false" ht="15.75" hidden="false" customHeight="false" outlineLevel="0" collapsed="false">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ustomFormat="false" ht="15.75" hidden="false" customHeight="false" outlineLevel="0" collapsed="false">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ustomFormat="false" ht="15.75" hidden="false" customHeight="false" outlineLevel="0" collapsed="false">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ustomFormat="false" ht="15.75" hidden="false" customHeight="false" outlineLevel="0" collapsed="false">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ustomFormat="false" ht="15.75" hidden="false" customHeight="false" outlineLevel="0" collapsed="false">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ustomFormat="false" ht="15.75" hidden="false" customHeight="false" outlineLevel="0" collapsed="false">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ustomFormat="false" ht="15.75" hidden="false" customHeight="false" outlineLevel="0" collapsed="false">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ustomFormat="false" ht="15.75" hidden="false" customHeight="false" outlineLevel="0" collapsed="false">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ustomFormat="false" ht="15.75" hidden="false" customHeight="false" outlineLevel="0" collapsed="false">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ustomFormat="false" ht="15.75" hidden="false" customHeight="false" outlineLevel="0" collapsed="false">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ustomFormat="false" ht="15.75" hidden="false" customHeight="false" outlineLevel="0" collapsed="false">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ustomFormat="false" ht="15.75" hidden="false" customHeight="false" outlineLevel="0" collapsed="false">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ustomFormat="false" ht="15.75" hidden="false" customHeight="false" outlineLevel="0" collapsed="false">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ustomFormat="false" ht="15.75" hidden="false" customHeight="false" outlineLevel="0" collapsed="false">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ustomFormat="false" ht="15.75" hidden="false" customHeight="false" outlineLevel="0" collapsed="false">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ustomFormat="false" ht="15.75" hidden="false" customHeight="false" outlineLevel="0" collapsed="false">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ustomFormat="false" ht="15.75" hidden="false" customHeight="false" outlineLevel="0" collapsed="false">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ustomFormat="false" ht="15.75" hidden="false" customHeight="false" outlineLevel="0" collapsed="false">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ustomFormat="false" ht="15.75" hidden="false" customHeight="false" outlineLevel="0" collapsed="false">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ustomFormat="false" ht="15.75" hidden="false" customHeight="false" outlineLevel="0" collapsed="false">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ustomFormat="false" ht="15.75" hidden="false" customHeight="false" outlineLevel="0" collapsed="false">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ustomFormat="false" ht="15.75" hidden="false" customHeight="false" outlineLevel="0" collapsed="false">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ustomFormat="false" ht="15.75" hidden="false" customHeight="false" outlineLevel="0" collapsed="false">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ustomFormat="false" ht="15.75" hidden="false" customHeight="false" outlineLevel="0" collapsed="false">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ustomFormat="false" ht="15.75" hidden="false" customHeight="false" outlineLevel="0" collapsed="false">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ustomFormat="false" ht="15.75" hidden="false" customHeight="false" outlineLevel="0" collapsed="false">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ustomFormat="false" ht="15.75" hidden="false" customHeight="false" outlineLevel="0" collapsed="false">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ustomFormat="false" ht="15.75" hidden="false" customHeight="false" outlineLevel="0" collapsed="false">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ustomFormat="false" ht="15.75" hidden="false" customHeight="false" outlineLevel="0" collapsed="false">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ustomFormat="false" ht="15.75" hidden="false" customHeight="false" outlineLevel="0" collapsed="false">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ustomFormat="false" ht="15.75" hidden="false" customHeight="false" outlineLevel="0" collapsed="false">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ustomFormat="false" ht="15.75" hidden="false" customHeight="false" outlineLevel="0" collapsed="false">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ustomFormat="false" ht="15.75" hidden="false" customHeight="false" outlineLevel="0" collapsed="false">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ustomFormat="false" ht="15.75" hidden="false" customHeight="false" outlineLevel="0" collapsed="false">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ustomFormat="false" ht="15.75" hidden="false" customHeight="false" outlineLevel="0" collapsed="false">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ustomFormat="false" ht="15.75" hidden="false" customHeight="false" outlineLevel="0" collapsed="false">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ustomFormat="false" ht="15.75" hidden="false" customHeight="false" outlineLevel="0" collapsed="false">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ustomFormat="false" ht="15.75" hidden="false" customHeight="false" outlineLevel="0" collapsed="false">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ustomFormat="false" ht="15.75" hidden="false" customHeight="false" outlineLevel="0" collapsed="false">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ustomFormat="false" ht="15.75" hidden="false" customHeight="false" outlineLevel="0" collapsed="false">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ustomFormat="false" ht="15.75" hidden="false" customHeight="false" outlineLevel="0" collapsed="false">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ustomFormat="false" ht="15.75" hidden="false" customHeight="false" outlineLevel="0" collapsed="false">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ustomFormat="false" ht="15.75" hidden="false" customHeight="false" outlineLevel="0" collapsed="false">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ustomFormat="false" ht="15.75" hidden="false" customHeight="false" outlineLevel="0" collapsed="false">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ustomFormat="false" ht="15.75" hidden="false" customHeight="false" outlineLevel="0" collapsed="false">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ustomFormat="false" ht="15.75" hidden="false" customHeight="false" outlineLevel="0" collapsed="false">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ustomFormat="false" ht="15.75" hidden="false" customHeight="false" outlineLevel="0" collapsed="false">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ustomFormat="false" ht="15.75" hidden="false" customHeight="false" outlineLevel="0" collapsed="false">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ustomFormat="false" ht="15.75" hidden="false" customHeight="false" outlineLevel="0" collapsed="false">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ustomFormat="false" ht="15.75" hidden="false" customHeight="false" outlineLevel="0" collapsed="false">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ustomFormat="false" ht="15.75" hidden="false" customHeight="false" outlineLevel="0" collapsed="false">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ustomFormat="false" ht="15.75" hidden="false" customHeight="false" outlineLevel="0" collapsed="false">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ustomFormat="false" ht="15.75" hidden="false" customHeight="false" outlineLevel="0" collapsed="false">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ustomFormat="false" ht="15.75" hidden="false" customHeight="false" outlineLevel="0" collapsed="false">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ustomFormat="false" ht="15.75" hidden="false" customHeight="false" outlineLevel="0" collapsed="false">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ustomFormat="false" ht="15.75" hidden="false" customHeight="false" outlineLevel="0" collapsed="false">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ustomFormat="false" ht="15.75" hidden="false" customHeight="false" outlineLevel="0" collapsed="false">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ustomFormat="false" ht="15.75" hidden="false" customHeight="false" outlineLevel="0" collapsed="false">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ustomFormat="false" ht="15.75" hidden="false" customHeight="false" outlineLevel="0" collapsed="false">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ustomFormat="false" ht="15.75" hidden="false" customHeight="false" outlineLevel="0" collapsed="false">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ustomFormat="false" ht="15.75" hidden="false" customHeight="false" outlineLevel="0" collapsed="false">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ustomFormat="false" ht="15.75" hidden="false" customHeight="false" outlineLevel="0" collapsed="false">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ustomFormat="false" ht="15.75" hidden="false" customHeight="false" outlineLevel="0" collapsed="false">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ustomFormat="false" ht="15.75" hidden="false" customHeight="false" outlineLevel="0" collapsed="false">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ustomFormat="false" ht="15.75" hidden="false" customHeight="false" outlineLevel="0" collapsed="false">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ustomFormat="false" ht="15.75" hidden="false" customHeight="false" outlineLevel="0" collapsed="false">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ustomFormat="false" ht="15.75" hidden="false" customHeight="false" outlineLevel="0" collapsed="false">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ustomFormat="false" ht="15.75" hidden="false" customHeight="false" outlineLevel="0" collapsed="false">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ustomFormat="false" ht="15.75" hidden="false" customHeight="false" outlineLevel="0" collapsed="false">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ustomFormat="false" ht="15.75" hidden="false" customHeight="false" outlineLevel="0" collapsed="false">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ustomFormat="false" ht="15.75" hidden="false" customHeight="false" outlineLevel="0" collapsed="false">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ustomFormat="false" ht="15.75" hidden="false" customHeight="false" outlineLevel="0" collapsed="false">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ustomFormat="false" ht="15.75" hidden="false" customHeight="false" outlineLevel="0" collapsed="false">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ustomFormat="false" ht="15.75" hidden="false" customHeight="false" outlineLevel="0" collapsed="false">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ustomFormat="false" ht="15.75" hidden="false" customHeight="false" outlineLevel="0" collapsed="false">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ustomFormat="false" ht="15.75" hidden="false" customHeight="false" outlineLevel="0" collapsed="false">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ustomFormat="false" ht="15.75" hidden="false" customHeight="false" outlineLevel="0" collapsed="false">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ustomFormat="false" ht="15.75" hidden="false" customHeight="false" outlineLevel="0" collapsed="false">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ustomFormat="false" ht="15.75" hidden="false" customHeight="false" outlineLevel="0" collapsed="false">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ustomFormat="false" ht="15.75" hidden="false" customHeight="false" outlineLevel="0" collapsed="false">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ustomFormat="false" ht="15.75" hidden="false" customHeight="false" outlineLevel="0" collapsed="false">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ustomFormat="false" ht="15.75" hidden="false" customHeight="false" outlineLevel="0" collapsed="false">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ustomFormat="false" ht="15.75" hidden="false" customHeight="false" outlineLevel="0" collapsed="false">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ustomFormat="false" ht="15.75" hidden="false" customHeight="false" outlineLevel="0" collapsed="false">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ustomFormat="false" ht="15.75" hidden="false" customHeight="false" outlineLevel="0" collapsed="false">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ustomFormat="false" ht="15.75" hidden="false" customHeight="false" outlineLevel="0" collapsed="false">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ustomFormat="false" ht="15.75" hidden="false" customHeight="false" outlineLevel="0" collapsed="false">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ustomFormat="false" ht="15.75" hidden="false" customHeight="false" outlineLevel="0" collapsed="false">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ustomFormat="false" ht="15.75" hidden="false" customHeight="false" outlineLevel="0" collapsed="false">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ustomFormat="false" ht="15.75" hidden="false" customHeight="false" outlineLevel="0" collapsed="false">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ustomFormat="false" ht="15.75" hidden="false" customHeight="false" outlineLevel="0" collapsed="false">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ustomFormat="false" ht="15.75" hidden="false" customHeight="false" outlineLevel="0" collapsed="false">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ustomFormat="false" ht="15.75" hidden="false" customHeight="false" outlineLevel="0" collapsed="false">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ustomFormat="false" ht="15.75" hidden="false" customHeight="false" outlineLevel="0" collapsed="false">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ustomFormat="false" ht="15.75" hidden="false" customHeight="false" outlineLevel="0" collapsed="false">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ustomFormat="false" ht="15.75" hidden="false" customHeight="false" outlineLevel="0" collapsed="false">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ustomFormat="false" ht="15.75" hidden="false" customHeight="false" outlineLevel="0" collapsed="false">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ustomFormat="false" ht="15.75" hidden="false" customHeight="false" outlineLevel="0" collapsed="false">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ustomFormat="false" ht="15.75" hidden="false" customHeight="false" outlineLevel="0" collapsed="false">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ustomFormat="false" ht="15.75" hidden="false" customHeight="false" outlineLevel="0" collapsed="false">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ustomFormat="false" ht="15.75" hidden="false" customHeight="false" outlineLevel="0" collapsed="false">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ustomFormat="false" ht="15.75" hidden="false" customHeight="false" outlineLevel="0" collapsed="false">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ustomFormat="false" ht="15.75" hidden="false" customHeight="false" outlineLevel="0" collapsed="false">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ustomFormat="false" ht="15.75" hidden="false" customHeight="false" outlineLevel="0" collapsed="false">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ustomFormat="false" ht="15.75" hidden="false" customHeight="false" outlineLevel="0" collapsed="false">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ustomFormat="false" ht="15.75" hidden="false" customHeight="false" outlineLevel="0" collapsed="false">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ustomFormat="false" ht="15.75" hidden="false" customHeight="false" outlineLevel="0" collapsed="false">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ustomFormat="false" ht="15.75" hidden="false" customHeight="false" outlineLevel="0" collapsed="false">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ustomFormat="false" ht="15.75" hidden="false" customHeight="false" outlineLevel="0" collapsed="false">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ustomFormat="false" ht="15.75" hidden="false" customHeight="false" outlineLevel="0" collapsed="false">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ustomFormat="false" ht="15.75" hidden="false" customHeight="false" outlineLevel="0" collapsed="false">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ustomFormat="false" ht="15.75" hidden="false" customHeight="false" outlineLevel="0" collapsed="false">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ustomFormat="false" ht="15.75" hidden="false" customHeight="false" outlineLevel="0" collapsed="false">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ustomFormat="false" ht="15.75" hidden="false" customHeight="false" outlineLevel="0" collapsed="false">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ustomFormat="false" ht="15.75" hidden="false" customHeight="false" outlineLevel="0" collapsed="false">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ustomFormat="false" ht="15.75" hidden="false" customHeight="false" outlineLevel="0" collapsed="false">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ustomFormat="false" ht="15.75" hidden="false" customHeight="false" outlineLevel="0" collapsed="false">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ustomFormat="false" ht="15.75" hidden="false" customHeight="false" outlineLevel="0" collapsed="false">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ustomFormat="false" ht="15.75" hidden="false" customHeight="false" outlineLevel="0" collapsed="false">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ustomFormat="false" ht="15.75" hidden="false" customHeight="false" outlineLevel="0" collapsed="false">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ustomFormat="false" ht="15.75" hidden="false" customHeight="false" outlineLevel="0" collapsed="false">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ustomFormat="false" ht="15.75" hidden="false" customHeight="false" outlineLevel="0" collapsed="false">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ustomFormat="false" ht="15.75" hidden="false" customHeight="false" outlineLevel="0" collapsed="false">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ustomFormat="false" ht="15.75" hidden="false" customHeight="false" outlineLevel="0" collapsed="false">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ustomFormat="false" ht="15.75" hidden="false" customHeight="false" outlineLevel="0" collapsed="false">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ustomFormat="false" ht="15.75" hidden="false" customHeight="false" outlineLevel="0" collapsed="false">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ustomFormat="false" ht="15.75" hidden="false" customHeight="false" outlineLevel="0" collapsed="false">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ustomFormat="false" ht="15.75" hidden="false" customHeight="false" outlineLevel="0" collapsed="false">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ustomFormat="false" ht="15.75" hidden="false" customHeight="false" outlineLevel="0" collapsed="false">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ustomFormat="false" ht="15.75" hidden="false" customHeight="false" outlineLevel="0" collapsed="false">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ustomFormat="false" ht="15.75" hidden="false" customHeight="false" outlineLevel="0" collapsed="false">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ustomFormat="false" ht="15.75" hidden="false" customHeight="false" outlineLevel="0" collapsed="false">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ustomFormat="false" ht="15.75" hidden="false" customHeight="false" outlineLevel="0" collapsed="false">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ustomFormat="false" ht="15.75" hidden="false" customHeight="false" outlineLevel="0" collapsed="false">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ustomFormat="false" ht="15.75" hidden="false" customHeight="false" outlineLevel="0" collapsed="false">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ustomFormat="false" ht="15.75" hidden="false" customHeight="false" outlineLevel="0" collapsed="false">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ustomFormat="false" ht="15.75" hidden="false" customHeight="false" outlineLevel="0" collapsed="false">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ustomFormat="false" ht="15.75" hidden="false" customHeight="false" outlineLevel="0" collapsed="false">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ustomFormat="false" ht="15.75" hidden="false" customHeight="false" outlineLevel="0" collapsed="false">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ustomFormat="false" ht="15.75" hidden="false" customHeight="false" outlineLevel="0" collapsed="false">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ustomFormat="false" ht="15.75" hidden="false" customHeight="false" outlineLevel="0" collapsed="false">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ustomFormat="false" ht="15.75" hidden="false" customHeight="false" outlineLevel="0" collapsed="false">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ustomFormat="false" ht="15.75" hidden="false" customHeight="false" outlineLevel="0" collapsed="false">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ustomFormat="false" ht="15.75" hidden="false" customHeight="false" outlineLevel="0" collapsed="false">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ustomFormat="false" ht="15.75" hidden="false" customHeight="false" outlineLevel="0" collapsed="false">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ustomFormat="false" ht="15.75" hidden="false" customHeight="false" outlineLevel="0" collapsed="false">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ustomFormat="false" ht="15.75" hidden="false" customHeight="false" outlineLevel="0" collapsed="false">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ustomFormat="false" ht="15.75" hidden="false" customHeight="false" outlineLevel="0" collapsed="false">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ustomFormat="false" ht="15.75" hidden="false" customHeight="false" outlineLevel="0" collapsed="false">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ustomFormat="false" ht="15.75" hidden="false" customHeight="false" outlineLevel="0" collapsed="false">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ustomFormat="false" ht="15.75" hidden="false" customHeight="false" outlineLevel="0" collapsed="false">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ustomFormat="false" ht="15.75" hidden="false" customHeight="false" outlineLevel="0" collapsed="false">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ustomFormat="false" ht="15.75" hidden="false" customHeight="false" outlineLevel="0" collapsed="false">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ustomFormat="false" ht="15.75" hidden="false" customHeight="false" outlineLevel="0" collapsed="false">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ustomFormat="false" ht="15.75" hidden="false" customHeight="false" outlineLevel="0" collapsed="false">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ustomFormat="false" ht="15.75" hidden="false" customHeight="false" outlineLevel="0" collapsed="false">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ustomFormat="false" ht="15.75" hidden="false" customHeight="false" outlineLevel="0" collapsed="false">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ustomFormat="false" ht="15.75" hidden="false" customHeight="false" outlineLevel="0" collapsed="false">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ustomFormat="false" ht="15.75" hidden="false" customHeight="false" outlineLevel="0" collapsed="false">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ustomFormat="false" ht="15.75" hidden="false" customHeight="false" outlineLevel="0" collapsed="false">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ustomFormat="false" ht="15.75" hidden="false" customHeight="false" outlineLevel="0" collapsed="false">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ustomFormat="false" ht="15.75" hidden="false" customHeight="false" outlineLevel="0" collapsed="false">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ustomFormat="false" ht="15.75" hidden="false" customHeight="false" outlineLevel="0" collapsed="false">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ustomFormat="false" ht="15.75" hidden="false" customHeight="false" outlineLevel="0" collapsed="false">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ustomFormat="false" ht="15.75" hidden="false" customHeight="false" outlineLevel="0" collapsed="false">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ustomFormat="false" ht="15.75" hidden="false" customHeight="false" outlineLevel="0" collapsed="false">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ustomFormat="false" ht="15.75" hidden="false" customHeight="false" outlineLevel="0" collapsed="false">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ustomFormat="false" ht="15.75" hidden="false" customHeight="false" outlineLevel="0" collapsed="false">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ustomFormat="false" ht="15.75" hidden="false" customHeight="false" outlineLevel="0" collapsed="false">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ustomFormat="false" ht="15.75" hidden="false" customHeight="false" outlineLevel="0" collapsed="false">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ustomFormat="false" ht="15.75" hidden="false" customHeight="false" outlineLevel="0" collapsed="false">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ustomFormat="false" ht="15.75" hidden="false" customHeight="false" outlineLevel="0" collapsed="false">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ustomFormat="false" ht="15.75" hidden="false" customHeight="false" outlineLevel="0" collapsed="false">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ustomFormat="false" ht="15.75" hidden="false" customHeight="false" outlineLevel="0" collapsed="false">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ustomFormat="false" ht="15.75" hidden="false" customHeight="false" outlineLevel="0" collapsed="false">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ustomFormat="false" ht="15.75" hidden="false" customHeight="false" outlineLevel="0" collapsed="false">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ustomFormat="false" ht="15.75" hidden="false" customHeight="false" outlineLevel="0" collapsed="false">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ustomFormat="false" ht="15.75" hidden="false" customHeight="false" outlineLevel="0" collapsed="false">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ustomFormat="false" ht="15.75" hidden="false" customHeight="false" outlineLevel="0" collapsed="false">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ustomFormat="false" ht="15.75" hidden="false" customHeight="false" outlineLevel="0" collapsed="false">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ustomFormat="false" ht="15.75" hidden="false" customHeight="false" outlineLevel="0" collapsed="false">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ustomFormat="false" ht="15.75" hidden="false" customHeight="false" outlineLevel="0" collapsed="false">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ustomFormat="false" ht="15.75" hidden="false" customHeight="false" outlineLevel="0" collapsed="false">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ustomFormat="false" ht="15.75" hidden="false" customHeight="false" outlineLevel="0" collapsed="false">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ustomFormat="false" ht="15.75" hidden="false" customHeight="false" outlineLevel="0" collapsed="false">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ustomFormat="false" ht="15.75" hidden="false" customHeight="false" outlineLevel="0" collapsed="false">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ustomFormat="false" ht="15.75" hidden="false" customHeight="false" outlineLevel="0" collapsed="false">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ustomFormat="false" ht="15.75" hidden="false" customHeight="false" outlineLevel="0" collapsed="false">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ustomFormat="false" ht="15.75" hidden="false" customHeight="false" outlineLevel="0" collapsed="false">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ustomFormat="false" ht="15.75" hidden="false" customHeight="false" outlineLevel="0" collapsed="false">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ustomFormat="false" ht="15.75" hidden="false" customHeight="false" outlineLevel="0" collapsed="false">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ustomFormat="false" ht="15.75" hidden="false" customHeight="false" outlineLevel="0" collapsed="false">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ustomFormat="false" ht="15.75" hidden="false" customHeight="false" outlineLevel="0" collapsed="false">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ustomFormat="false" ht="15.75" hidden="false" customHeight="false" outlineLevel="0" collapsed="false">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ustomFormat="false" ht="15.75" hidden="false" customHeight="false" outlineLevel="0" collapsed="false">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ustomFormat="false" ht="15.75" hidden="false" customHeight="false" outlineLevel="0" collapsed="false">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ustomFormat="false" ht="15.75" hidden="false" customHeight="false" outlineLevel="0" collapsed="false">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ustomFormat="false" ht="15.75" hidden="false" customHeight="false" outlineLevel="0" collapsed="false">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ustomFormat="false" ht="15.75" hidden="false" customHeight="false" outlineLevel="0" collapsed="false">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ustomFormat="false" ht="15.75" hidden="false" customHeight="false" outlineLevel="0" collapsed="false">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ustomFormat="false" ht="15.75" hidden="false" customHeight="false" outlineLevel="0" collapsed="false">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ustomFormat="false" ht="15.75" hidden="false" customHeight="false" outlineLevel="0" collapsed="false">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ustomFormat="false" ht="15.75" hidden="false" customHeight="false" outlineLevel="0" collapsed="false">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ustomFormat="false" ht="15.75" hidden="false" customHeight="false" outlineLevel="0" collapsed="false">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ustomFormat="false" ht="15.75" hidden="false" customHeight="false" outlineLevel="0" collapsed="false">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ustomFormat="false" ht="15.75" hidden="false" customHeight="false" outlineLevel="0" collapsed="false">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ustomFormat="false" ht="15.75" hidden="false" customHeight="false" outlineLevel="0" collapsed="false">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ustomFormat="false" ht="15.75" hidden="false" customHeight="false" outlineLevel="0" collapsed="false">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ustomFormat="false" ht="15.75" hidden="false" customHeight="false" outlineLevel="0" collapsed="false">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ustomFormat="false" ht="15.75" hidden="false" customHeight="false" outlineLevel="0" collapsed="false">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ustomFormat="false" ht="15.75" hidden="false" customHeight="false" outlineLevel="0" collapsed="false">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ustomFormat="false" ht="15.75" hidden="false" customHeight="false" outlineLevel="0" collapsed="false">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ustomFormat="false" ht="15.75" hidden="false" customHeight="false" outlineLevel="0" collapsed="false">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ustomFormat="false" ht="15.75" hidden="false" customHeight="false" outlineLevel="0" collapsed="false">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ustomFormat="false" ht="15.75" hidden="false" customHeight="false" outlineLevel="0" collapsed="false">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ustomFormat="false" ht="15.75" hidden="false" customHeight="false" outlineLevel="0" collapsed="false">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ustomFormat="false" ht="15.75" hidden="false" customHeight="false" outlineLevel="0" collapsed="false">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ustomFormat="false" ht="15.75" hidden="false" customHeight="false" outlineLevel="0" collapsed="false">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ustomFormat="false" ht="15.75" hidden="false" customHeight="false" outlineLevel="0" collapsed="false">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ustomFormat="false" ht="15.75" hidden="false" customHeight="false" outlineLevel="0" collapsed="false">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ustomFormat="false" ht="15.75" hidden="false" customHeight="false" outlineLevel="0" collapsed="false">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ustomFormat="false" ht="15.75" hidden="false" customHeight="false" outlineLevel="0" collapsed="false">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ustomFormat="false" ht="15.75" hidden="false" customHeight="false" outlineLevel="0" collapsed="false">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ustomFormat="false" ht="15.75" hidden="false" customHeight="false" outlineLevel="0" collapsed="false">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ustomFormat="false" ht="15.75" hidden="false" customHeight="false" outlineLevel="0" collapsed="false">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ustomFormat="false" ht="15.75" hidden="false" customHeight="false" outlineLevel="0" collapsed="false">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ustomFormat="false" ht="15.75" hidden="false" customHeight="false" outlineLevel="0" collapsed="false">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ustomFormat="false" ht="15.75" hidden="false" customHeight="false" outlineLevel="0" collapsed="false">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ustomFormat="false" ht="15.75" hidden="false" customHeight="false" outlineLevel="0" collapsed="false">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ustomFormat="false" ht="15.75" hidden="false" customHeight="false" outlineLevel="0" collapsed="false">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ustomFormat="false" ht="15.75" hidden="false" customHeight="false" outlineLevel="0" collapsed="false">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ustomFormat="false" ht="15.75" hidden="false" customHeight="false" outlineLevel="0" collapsed="false">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ustomFormat="false" ht="15.75" hidden="false" customHeight="false" outlineLevel="0" collapsed="false">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ustomFormat="false" ht="15.75" hidden="false" customHeight="false" outlineLevel="0" collapsed="false">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ustomFormat="false" ht="15.75" hidden="false" customHeight="false" outlineLevel="0" collapsed="false">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ustomFormat="false" ht="15.75" hidden="false" customHeight="false" outlineLevel="0" collapsed="false">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ustomFormat="false" ht="15.75" hidden="false" customHeight="false" outlineLevel="0" collapsed="false">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ustomFormat="false" ht="15.75" hidden="false" customHeight="false" outlineLevel="0" collapsed="false">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ustomFormat="false" ht="15.75" hidden="false" customHeight="false" outlineLevel="0" collapsed="false">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ustomFormat="false" ht="15.75" hidden="false" customHeight="false" outlineLevel="0" collapsed="false">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ustomFormat="false" ht="15.75" hidden="false" customHeight="false" outlineLevel="0" collapsed="false">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ustomFormat="false" ht="15.75" hidden="false" customHeight="false" outlineLevel="0" collapsed="false">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ustomFormat="false" ht="15.75" hidden="false" customHeight="false" outlineLevel="0" collapsed="false">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ustomFormat="false" ht="15.75" hidden="false" customHeight="false" outlineLevel="0" collapsed="false">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ustomFormat="false" ht="15.75" hidden="false" customHeight="false" outlineLevel="0" collapsed="false">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ustomFormat="false" ht="15.75" hidden="false" customHeight="false" outlineLevel="0" collapsed="false">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ustomFormat="false" ht="15.75" hidden="false" customHeight="false" outlineLevel="0" collapsed="false">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ustomFormat="false" ht="15.75" hidden="false" customHeight="false" outlineLevel="0" collapsed="false">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ustomFormat="false" ht="15.75" hidden="false" customHeight="false" outlineLevel="0" collapsed="false">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ustomFormat="false" ht="15.75" hidden="false" customHeight="false" outlineLevel="0" collapsed="false">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ustomFormat="false" ht="15.75" hidden="false" customHeight="false" outlineLevel="0" collapsed="false">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ustomFormat="false" ht="15.75" hidden="false" customHeight="false" outlineLevel="0" collapsed="false">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ustomFormat="false" ht="15.75" hidden="false" customHeight="false" outlineLevel="0" collapsed="false">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ustomFormat="false" ht="15.75" hidden="false" customHeight="false" outlineLevel="0" collapsed="false">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ustomFormat="false" ht="15.75" hidden="false" customHeight="false" outlineLevel="0" collapsed="false">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ustomFormat="false" ht="15.75" hidden="false" customHeight="false" outlineLevel="0" collapsed="false">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ustomFormat="false" ht="15.75" hidden="false" customHeight="false" outlineLevel="0" collapsed="false">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ustomFormat="false" ht="15.75" hidden="false" customHeight="false" outlineLevel="0" collapsed="false">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ustomFormat="false" ht="15.75" hidden="false" customHeight="false" outlineLevel="0" collapsed="false">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ustomFormat="false" ht="15.75" hidden="false" customHeight="false" outlineLevel="0" collapsed="false">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ustomFormat="false" ht="15.75" hidden="false" customHeight="false" outlineLevel="0" collapsed="false">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ustomFormat="false" ht="15.75" hidden="false" customHeight="false" outlineLevel="0" collapsed="false">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ustomFormat="false" ht="15.75" hidden="false" customHeight="false" outlineLevel="0" collapsed="false">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ustomFormat="false" ht="15.75" hidden="false" customHeight="false" outlineLevel="0" collapsed="false">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ustomFormat="false" ht="15.75" hidden="false" customHeight="false" outlineLevel="0" collapsed="false">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ustomFormat="false" ht="15.75" hidden="false" customHeight="false" outlineLevel="0" collapsed="false">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ustomFormat="false" ht="15.75" hidden="false" customHeight="false" outlineLevel="0" collapsed="false">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ustomFormat="false" ht="15.75" hidden="false" customHeight="false" outlineLevel="0" collapsed="false">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ustomFormat="false" ht="15.75" hidden="false" customHeight="false" outlineLevel="0" collapsed="false">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ustomFormat="false" ht="15.75" hidden="false" customHeight="false" outlineLevel="0" collapsed="false">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ustomFormat="false" ht="15.75" hidden="false" customHeight="false" outlineLevel="0" collapsed="false">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ustomFormat="false" ht="15.75" hidden="false" customHeight="false" outlineLevel="0" collapsed="false">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ustomFormat="false" ht="15.75" hidden="false" customHeight="false" outlineLevel="0" collapsed="false">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ustomFormat="false" ht="15.75" hidden="false" customHeight="false" outlineLevel="0" collapsed="false">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ustomFormat="false" ht="15.75" hidden="false" customHeight="false" outlineLevel="0" collapsed="false">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ustomFormat="false" ht="15.75" hidden="false" customHeight="false" outlineLevel="0" collapsed="false">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ustomFormat="false" ht="15.75" hidden="false" customHeight="false" outlineLevel="0" collapsed="false">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ustomFormat="false" ht="15.75" hidden="false" customHeight="false" outlineLevel="0" collapsed="false">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ustomFormat="false" ht="15.75" hidden="false" customHeight="false" outlineLevel="0" collapsed="false">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ustomFormat="false" ht="15.75" hidden="false" customHeight="false" outlineLevel="0" collapsed="false">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ustomFormat="false" ht="15.75" hidden="false" customHeight="false" outlineLevel="0" collapsed="false">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ustomFormat="false" ht="15.75" hidden="false" customHeight="false" outlineLevel="0" collapsed="false">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ustomFormat="false" ht="15.75" hidden="false" customHeight="false" outlineLevel="0" collapsed="false">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ustomFormat="false" ht="15.75" hidden="false" customHeight="false" outlineLevel="0" collapsed="false">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ustomFormat="false" ht="15.75" hidden="false" customHeight="false" outlineLevel="0" collapsed="false">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ustomFormat="false" ht="15.75" hidden="false" customHeight="false" outlineLevel="0" collapsed="false">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ustomFormat="false" ht="15.75" hidden="false" customHeight="false" outlineLevel="0" collapsed="false">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ustomFormat="false" ht="15.75" hidden="false" customHeight="false" outlineLevel="0" collapsed="false">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ustomFormat="false" ht="15.75" hidden="false" customHeight="false" outlineLevel="0" collapsed="false">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ustomFormat="false" ht="15.75" hidden="false" customHeight="false" outlineLevel="0" collapsed="false">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ustomFormat="false" ht="15.75" hidden="false" customHeight="false" outlineLevel="0" collapsed="false">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ustomFormat="false" ht="15.75" hidden="false" customHeight="false" outlineLevel="0" collapsed="false">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ustomFormat="false" ht="15.75" hidden="false" customHeight="false" outlineLevel="0" collapsed="false">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ustomFormat="false" ht="15.75" hidden="false" customHeight="false" outlineLevel="0" collapsed="false">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ustomFormat="false" ht="15.75" hidden="false" customHeight="false" outlineLevel="0" collapsed="false">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ustomFormat="false" ht="15.75" hidden="false" customHeight="false" outlineLevel="0" collapsed="false">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ustomFormat="false" ht="15.75" hidden="false" customHeight="false" outlineLevel="0" collapsed="false">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ustomFormat="false" ht="15.75" hidden="false" customHeight="false" outlineLevel="0" collapsed="false">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ustomFormat="false" ht="15.75" hidden="false" customHeight="false" outlineLevel="0" collapsed="false">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ustomFormat="false" ht="15.75" hidden="false" customHeight="false" outlineLevel="0" collapsed="false">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ustomFormat="false" ht="15.75" hidden="false" customHeight="false" outlineLevel="0" collapsed="false">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ustomFormat="false" ht="15.75" hidden="false" customHeight="false" outlineLevel="0" collapsed="false">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ustomFormat="false" ht="15.75" hidden="false" customHeight="false" outlineLevel="0" collapsed="false">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ustomFormat="false" ht="15.75" hidden="false" customHeight="false" outlineLevel="0" collapsed="false">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ustomFormat="false" ht="15.75" hidden="false" customHeight="false" outlineLevel="0" collapsed="false">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ustomFormat="false" ht="15.75" hidden="false" customHeight="false" outlineLevel="0" collapsed="false">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ustomFormat="false" ht="15.75" hidden="false" customHeight="false" outlineLevel="0" collapsed="false">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ustomFormat="false" ht="15.75" hidden="false" customHeight="false" outlineLevel="0" collapsed="false">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ustomFormat="false" ht="15.75" hidden="false" customHeight="false" outlineLevel="0" collapsed="false">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ustomFormat="false" ht="15.75" hidden="false" customHeight="false" outlineLevel="0" collapsed="false">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ustomFormat="false" ht="15.75" hidden="false" customHeight="false" outlineLevel="0" collapsed="false">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ustomFormat="false" ht="15.75" hidden="false" customHeight="false" outlineLevel="0" collapsed="false">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ustomFormat="false" ht="15.75" hidden="false" customHeight="false" outlineLevel="0" collapsed="false">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ustomFormat="false" ht="15.75" hidden="false" customHeight="false" outlineLevel="0" collapsed="false">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ustomFormat="false" ht="15.75" hidden="false" customHeight="false" outlineLevel="0" collapsed="false">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ustomFormat="false" ht="15.75" hidden="false" customHeight="false" outlineLevel="0" collapsed="false">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ustomFormat="false" ht="15.75" hidden="false" customHeight="false" outlineLevel="0" collapsed="false">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ustomFormat="false" ht="15.75" hidden="false" customHeight="false" outlineLevel="0" collapsed="false">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ustomFormat="false" ht="15.75" hidden="false" customHeight="false" outlineLevel="0" collapsed="false">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ustomFormat="false" ht="15.75" hidden="false" customHeight="false" outlineLevel="0" collapsed="false">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ustomFormat="false" ht="15.75" hidden="false" customHeight="false" outlineLevel="0" collapsed="false">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ustomFormat="false" ht="15.75" hidden="false" customHeight="false" outlineLevel="0" collapsed="false">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ustomFormat="false" ht="15.75" hidden="false" customHeight="false" outlineLevel="0" collapsed="false">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ustomFormat="false" ht="15.75" hidden="false" customHeight="false" outlineLevel="0" collapsed="false">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ustomFormat="false" ht="15.75" hidden="false" customHeight="false" outlineLevel="0" collapsed="false">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ustomFormat="false" ht="15.75" hidden="false" customHeight="false" outlineLevel="0" collapsed="false">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ustomFormat="false" ht="15.75" hidden="false" customHeight="false" outlineLevel="0" collapsed="false">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ustomFormat="false" ht="15.75" hidden="false" customHeight="false" outlineLevel="0" collapsed="false">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ustomFormat="false" ht="15.75" hidden="false" customHeight="false" outlineLevel="0" collapsed="false">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ustomFormat="false" ht="15.75" hidden="false" customHeight="false" outlineLevel="0" collapsed="false">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ustomFormat="false" ht="15.75" hidden="false" customHeight="false" outlineLevel="0" collapsed="false">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ustomFormat="false" ht="15.75" hidden="false" customHeight="false" outlineLevel="0" collapsed="false">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ustomFormat="false" ht="15.75" hidden="false" customHeight="false" outlineLevel="0" collapsed="false">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ustomFormat="false" ht="15.75" hidden="false" customHeight="false" outlineLevel="0" collapsed="false">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ustomFormat="false" ht="15.75" hidden="false" customHeight="false" outlineLevel="0" collapsed="false">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ustomFormat="false" ht="15.75" hidden="false" customHeight="false" outlineLevel="0" collapsed="false">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ustomFormat="false" ht="15.75" hidden="false" customHeight="false" outlineLevel="0" collapsed="false">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ustomFormat="false" ht="15.75" hidden="false" customHeight="false" outlineLevel="0" collapsed="false">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ustomFormat="false" ht="15.75" hidden="false" customHeight="false" outlineLevel="0" collapsed="false">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ustomFormat="false" ht="15.75" hidden="false" customHeight="false" outlineLevel="0" collapsed="false">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ustomFormat="false" ht="15.75" hidden="false" customHeight="false" outlineLevel="0" collapsed="false">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ustomFormat="false" ht="15.75" hidden="false" customHeight="false" outlineLevel="0" collapsed="false">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ustomFormat="false" ht="15.75" hidden="false" customHeight="false" outlineLevel="0" collapsed="false">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ustomFormat="false" ht="15.75" hidden="false" customHeight="false" outlineLevel="0" collapsed="false">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ustomFormat="false" ht="15.75" hidden="false" customHeight="false" outlineLevel="0" collapsed="false">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ustomFormat="false" ht="15.75" hidden="false" customHeight="false" outlineLevel="0" collapsed="false">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ustomFormat="false" ht="15.75" hidden="false" customHeight="false" outlineLevel="0" collapsed="false">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ustomFormat="false" ht="15.75" hidden="false" customHeight="false" outlineLevel="0" collapsed="false">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ustomFormat="false" ht="15.75" hidden="false" customHeight="false" outlineLevel="0" collapsed="false">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ustomFormat="false" ht="15.75" hidden="false" customHeight="false" outlineLevel="0" collapsed="false">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ustomFormat="false" ht="15.75" hidden="false" customHeight="false" outlineLevel="0" collapsed="false">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ustomFormat="false" ht="15.75" hidden="false" customHeight="false" outlineLevel="0" collapsed="false">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ustomFormat="false" ht="15.75" hidden="false" customHeight="false" outlineLevel="0" collapsed="false">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ustomFormat="false" ht="15.75" hidden="false" customHeight="false" outlineLevel="0" collapsed="false">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ustomFormat="false" ht="15.75" hidden="false" customHeight="false" outlineLevel="0" collapsed="false">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ustomFormat="false" ht="15.75" hidden="false" customHeight="false" outlineLevel="0" collapsed="false">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ustomFormat="false" ht="15.75" hidden="false" customHeight="false" outlineLevel="0" collapsed="false">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ustomFormat="false" ht="15.75" hidden="false" customHeight="false" outlineLevel="0" collapsed="false">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ustomFormat="false" ht="15.75" hidden="false" customHeight="false" outlineLevel="0" collapsed="false">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ustomFormat="false" ht="15.75" hidden="false" customHeight="false" outlineLevel="0" collapsed="false">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ustomFormat="false" ht="15.75" hidden="false" customHeight="false" outlineLevel="0" collapsed="false">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ustomFormat="false" ht="15.75" hidden="false" customHeight="false" outlineLevel="0" collapsed="false">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ustomFormat="false" ht="15.75" hidden="false" customHeight="false" outlineLevel="0" collapsed="false">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ustomFormat="false" ht="15.75" hidden="false" customHeight="false" outlineLevel="0" collapsed="false">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ustomFormat="false" ht="15.75" hidden="false" customHeight="false" outlineLevel="0" collapsed="false">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ustomFormat="false" ht="15.75" hidden="false" customHeight="false" outlineLevel="0" collapsed="false">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ustomFormat="false" ht="15.75" hidden="false" customHeight="false" outlineLevel="0" collapsed="false">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ustomFormat="false" ht="15.75" hidden="false" customHeight="false" outlineLevel="0" collapsed="false">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ustomFormat="false" ht="15.75" hidden="false" customHeight="false" outlineLevel="0" collapsed="false">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ustomFormat="false" ht="15.75" hidden="false" customHeight="false" outlineLevel="0" collapsed="false">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ustomFormat="false" ht="15.75" hidden="false" customHeight="false" outlineLevel="0" collapsed="false">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ustomFormat="false" ht="15.75" hidden="false" customHeight="false" outlineLevel="0" collapsed="false">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ustomFormat="false" ht="15.75" hidden="false" customHeight="false" outlineLevel="0" collapsed="false">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ustomFormat="false" ht="15.75" hidden="false" customHeight="false" outlineLevel="0" collapsed="false">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ustomFormat="false" ht="15.75" hidden="false" customHeight="false" outlineLevel="0" collapsed="false">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ustomFormat="false" ht="15.75" hidden="false" customHeight="false" outlineLevel="0" collapsed="false">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ustomFormat="false" ht="15.75" hidden="false" customHeight="false" outlineLevel="0" collapsed="false">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ustomFormat="false" ht="15.75" hidden="false" customHeight="false" outlineLevel="0" collapsed="false">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ustomFormat="false" ht="15.75" hidden="false" customHeight="false" outlineLevel="0" collapsed="false">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ustomFormat="false" ht="15.75" hidden="false" customHeight="false" outlineLevel="0" collapsed="false">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ustomFormat="false" ht="15.75" hidden="false" customHeight="false" outlineLevel="0" collapsed="false">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ustomFormat="false" ht="15.75" hidden="false" customHeight="false" outlineLevel="0" collapsed="false">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ustomFormat="false" ht="15.75" hidden="false" customHeight="false" outlineLevel="0" collapsed="false">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ustomFormat="false" ht="15.75" hidden="false" customHeight="false" outlineLevel="0" collapsed="false">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ustomFormat="false" ht="15.75" hidden="false" customHeight="false" outlineLevel="0" collapsed="false">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ustomFormat="false" ht="15.75" hidden="false" customHeight="false" outlineLevel="0" collapsed="false">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ustomFormat="false" ht="15.75" hidden="false" customHeight="false" outlineLevel="0" collapsed="false">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ustomFormat="false" ht="15.75" hidden="false" customHeight="false" outlineLevel="0" collapsed="false">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ustomFormat="false" ht="15.75" hidden="false" customHeight="false" outlineLevel="0" collapsed="false">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ustomFormat="false" ht="15.75" hidden="false" customHeight="false" outlineLevel="0" collapsed="false">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ustomFormat="false" ht="15.75" hidden="false" customHeight="false" outlineLevel="0" collapsed="false">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ustomFormat="false" ht="15.75" hidden="false" customHeight="false" outlineLevel="0" collapsed="false">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ustomFormat="false" ht="15.75" hidden="false" customHeight="false" outlineLevel="0" collapsed="false">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ustomFormat="false" ht="15.75" hidden="false" customHeight="false" outlineLevel="0" collapsed="false">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ustomFormat="false" ht="15.75" hidden="false" customHeight="false" outlineLevel="0" collapsed="false">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ustomFormat="false" ht="15.75" hidden="false" customHeight="false" outlineLevel="0" collapsed="false">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ustomFormat="false" ht="15.75" hidden="false" customHeight="false" outlineLevel="0" collapsed="false">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ustomFormat="false" ht="15.75" hidden="false" customHeight="false" outlineLevel="0" collapsed="false">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ustomFormat="false" ht="15.75" hidden="false" customHeight="false" outlineLevel="0" collapsed="false">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ustomFormat="false" ht="15.75" hidden="false" customHeight="false" outlineLevel="0" collapsed="false">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ustomFormat="false" ht="15.75" hidden="false" customHeight="false" outlineLevel="0" collapsed="false">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ustomFormat="false" ht="15.75" hidden="false" customHeight="false" outlineLevel="0" collapsed="false">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ustomFormat="false" ht="15.75" hidden="false" customHeight="false" outlineLevel="0" collapsed="false">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ustomFormat="false" ht="15.75" hidden="false" customHeight="false" outlineLevel="0" collapsed="false">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ustomFormat="false" ht="15.75" hidden="false" customHeight="false" outlineLevel="0" collapsed="false">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ustomFormat="false" ht="15.75" hidden="false" customHeight="false" outlineLevel="0" collapsed="false">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ustomFormat="false" ht="15.75" hidden="false" customHeight="false" outlineLevel="0" collapsed="false">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ustomFormat="false" ht="15.75" hidden="false" customHeight="false" outlineLevel="0" collapsed="false">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ustomFormat="false" ht="15.75" hidden="false" customHeight="false" outlineLevel="0" collapsed="false">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ustomFormat="false" ht="15.75" hidden="false" customHeight="false" outlineLevel="0" collapsed="false">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ustomFormat="false" ht="15.75" hidden="false" customHeight="false" outlineLevel="0" collapsed="false">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ustomFormat="false" ht="15.75" hidden="false" customHeight="false" outlineLevel="0" collapsed="false">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ustomFormat="false" ht="15.75" hidden="false" customHeight="false" outlineLevel="0" collapsed="false">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ustomFormat="false" ht="15.75" hidden="false" customHeight="false" outlineLevel="0" collapsed="false">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ustomFormat="false" ht="15.75" hidden="false" customHeight="false" outlineLevel="0" collapsed="false">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ustomFormat="false" ht="15.75" hidden="false" customHeight="false" outlineLevel="0" collapsed="false">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ustomFormat="false" ht="15.75" hidden="false" customHeight="false" outlineLevel="0" collapsed="false">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ustomFormat="false" ht="15.75" hidden="false" customHeight="false" outlineLevel="0" collapsed="false">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ustomFormat="false" ht="15.75" hidden="false" customHeight="false" outlineLevel="0" collapsed="false">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ustomFormat="false" ht="15.75" hidden="false" customHeight="false" outlineLevel="0" collapsed="false">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ustomFormat="false" ht="15.75" hidden="false" customHeight="false" outlineLevel="0" collapsed="false">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ustomFormat="false" ht="15.75" hidden="false" customHeight="false" outlineLevel="0" collapsed="false">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ustomFormat="false" ht="15.75" hidden="false" customHeight="false" outlineLevel="0" collapsed="false">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ustomFormat="false" ht="15.75" hidden="false" customHeight="false" outlineLevel="0" collapsed="false">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ustomFormat="false" ht="15.75" hidden="false" customHeight="false" outlineLevel="0" collapsed="false">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ustomFormat="false" ht="15.75" hidden="false" customHeight="false" outlineLevel="0" collapsed="false">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ustomFormat="false" ht="15.75" hidden="false" customHeight="false" outlineLevel="0" collapsed="false">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ustomFormat="false" ht="15.75" hidden="false" customHeight="false" outlineLevel="0" collapsed="false">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ustomFormat="false" ht="15.75" hidden="false" customHeight="false" outlineLevel="0" collapsed="false">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ustomFormat="false" ht="15.75" hidden="false" customHeight="false" outlineLevel="0" collapsed="false">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ustomFormat="false" ht="15.75" hidden="false" customHeight="false" outlineLevel="0" collapsed="false">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ustomFormat="false" ht="15.75" hidden="false" customHeight="false" outlineLevel="0" collapsed="false">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ustomFormat="false" ht="15.75" hidden="false" customHeight="false" outlineLevel="0" collapsed="false">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ustomFormat="false" ht="15.75" hidden="false" customHeight="false" outlineLevel="0" collapsed="false">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ustomFormat="false" ht="15.75" hidden="false" customHeight="false" outlineLevel="0" collapsed="false">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ustomFormat="false" ht="15.75" hidden="false" customHeight="false" outlineLevel="0" collapsed="false">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ustomFormat="false" ht="15.75" hidden="false" customHeight="false" outlineLevel="0" collapsed="false">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ustomFormat="false" ht="15.75" hidden="false" customHeight="false" outlineLevel="0" collapsed="false">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ustomFormat="false" ht="15.75" hidden="false" customHeight="false" outlineLevel="0" collapsed="false">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ustomFormat="false" ht="15.75" hidden="false" customHeight="false" outlineLevel="0" collapsed="false">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ustomFormat="false" ht="15.75" hidden="false" customHeight="false" outlineLevel="0" collapsed="false">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ustomFormat="false" ht="15.75" hidden="false" customHeight="false" outlineLevel="0" collapsed="false">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ustomFormat="false" ht="15.75" hidden="false" customHeight="false" outlineLevel="0" collapsed="false">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ustomFormat="false" ht="15.75" hidden="false" customHeight="false" outlineLevel="0" collapsed="false">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ustomFormat="false" ht="15.75" hidden="false" customHeight="false" outlineLevel="0" collapsed="false">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ustomFormat="false" ht="15.75" hidden="false" customHeight="false" outlineLevel="0" collapsed="false">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ustomFormat="false" ht="15.75" hidden="false" customHeight="false" outlineLevel="0" collapsed="false">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ustomFormat="false" ht="15.75" hidden="false" customHeight="false" outlineLevel="0" collapsed="false">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ustomFormat="false" ht="15.75" hidden="false" customHeight="false" outlineLevel="0" collapsed="false">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ustomFormat="false" ht="15.75" hidden="false" customHeight="false" outlineLevel="0" collapsed="false">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ustomFormat="false" ht="15.75" hidden="false" customHeight="false" outlineLevel="0" collapsed="false">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ustomFormat="false" ht="15.75" hidden="false" customHeight="false" outlineLevel="0" collapsed="false">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ustomFormat="false" ht="15.75" hidden="false" customHeight="false" outlineLevel="0" collapsed="false">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ustomFormat="false" ht="15.75" hidden="false" customHeight="false" outlineLevel="0" collapsed="false">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ustomFormat="false" ht="15.75" hidden="false" customHeight="false" outlineLevel="0" collapsed="false">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ustomFormat="false" ht="15.75" hidden="false" customHeight="false" outlineLevel="0" collapsed="false">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ustomFormat="false" ht="15.75" hidden="false" customHeight="false" outlineLevel="0" collapsed="false">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ustomFormat="false" ht="15.75" hidden="false" customHeight="false" outlineLevel="0" collapsed="false">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ustomFormat="false" ht="15.75" hidden="false" customHeight="false" outlineLevel="0" collapsed="false">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ustomFormat="false" ht="15.75" hidden="false" customHeight="false" outlineLevel="0" collapsed="false">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ustomFormat="false" ht="15.75" hidden="false" customHeight="false" outlineLevel="0" collapsed="false">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ustomFormat="false" ht="15.75" hidden="false" customHeight="false" outlineLevel="0" collapsed="false">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ustomFormat="false" ht="15.75" hidden="false" customHeight="false" outlineLevel="0" collapsed="false">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ustomFormat="false" ht="15.75" hidden="false" customHeight="false" outlineLevel="0" collapsed="false">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ustomFormat="false" ht="15.75" hidden="false" customHeight="false" outlineLevel="0" collapsed="false">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ustomFormat="false" ht="15.75" hidden="false" customHeight="false" outlineLevel="0" collapsed="false">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ustomFormat="false" ht="15.75" hidden="false" customHeight="false" outlineLevel="0" collapsed="false">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ustomFormat="false" ht="15.75" hidden="false" customHeight="false" outlineLevel="0" collapsed="false">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ustomFormat="false" ht="15.75" hidden="false" customHeight="false" outlineLevel="0" collapsed="false">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ustomFormat="false" ht="15.75" hidden="false" customHeight="false" outlineLevel="0" collapsed="false">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ustomFormat="false" ht="15.75" hidden="false" customHeight="false" outlineLevel="0" collapsed="false">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ustomFormat="false" ht="15.75" hidden="false" customHeight="false" outlineLevel="0" collapsed="false">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ustomFormat="false" ht="15.75" hidden="false" customHeight="false" outlineLevel="0" collapsed="false">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ustomFormat="false" ht="15.75" hidden="false" customHeight="false" outlineLevel="0" collapsed="false">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ustomFormat="false" ht="15.75" hidden="false" customHeight="false" outlineLevel="0" collapsed="false">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ustomFormat="false" ht="15.75" hidden="false" customHeight="false" outlineLevel="0" collapsed="false">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ustomFormat="false" ht="15.75" hidden="false" customHeight="false" outlineLevel="0" collapsed="false">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ustomFormat="false" ht="15.75" hidden="false" customHeight="false" outlineLevel="0" collapsed="false">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ustomFormat="false" ht="15.75" hidden="false" customHeight="false" outlineLevel="0" collapsed="false">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ustomFormat="false" ht="15.75" hidden="false" customHeight="false" outlineLevel="0" collapsed="false">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ustomFormat="false" ht="15.75" hidden="false" customHeight="false" outlineLevel="0" collapsed="false">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ustomFormat="false" ht="15.75" hidden="false" customHeight="false" outlineLevel="0" collapsed="false">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ustomFormat="false" ht="15.75" hidden="false" customHeight="false" outlineLevel="0" collapsed="false">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ustomFormat="false" ht="15.75" hidden="false" customHeight="false" outlineLevel="0" collapsed="false">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ustomFormat="false" ht="15.75" hidden="false" customHeight="false" outlineLevel="0" collapsed="false">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ustomFormat="false" ht="15.75" hidden="false" customHeight="false" outlineLevel="0" collapsed="false">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ustomFormat="false" ht="15.75" hidden="false" customHeight="false" outlineLevel="0" collapsed="false">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ustomFormat="false" ht="15.75" hidden="false" customHeight="false" outlineLevel="0" collapsed="false">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ustomFormat="false" ht="15.75" hidden="false" customHeight="false" outlineLevel="0" collapsed="false">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ustomFormat="false" ht="15.75" hidden="false" customHeight="false" outlineLevel="0" collapsed="false">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ustomFormat="false" ht="15.75" hidden="false" customHeight="false" outlineLevel="0" collapsed="false">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ustomFormat="false" ht="15.75" hidden="false" customHeight="false" outlineLevel="0" collapsed="false">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ustomFormat="false" ht="15.75" hidden="false" customHeight="false" outlineLevel="0" collapsed="false">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ustomFormat="false" ht="15.75" hidden="false" customHeight="false" outlineLevel="0" collapsed="false">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ustomFormat="false" ht="15.75" hidden="false" customHeight="false" outlineLevel="0" collapsed="false">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ustomFormat="false" ht="15.75" hidden="false" customHeight="false" outlineLevel="0" collapsed="false">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ustomFormat="false" ht="15.75" hidden="false" customHeight="false" outlineLevel="0" collapsed="false">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ustomFormat="false" ht="15.75" hidden="false" customHeight="false" outlineLevel="0" collapsed="false">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ustomFormat="false" ht="15.75" hidden="false" customHeight="false" outlineLevel="0" collapsed="false">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ustomFormat="false" ht="15.75" hidden="false" customHeight="false" outlineLevel="0" collapsed="false">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ustomFormat="false" ht="15.75" hidden="false" customHeight="false" outlineLevel="0" collapsed="false">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ustomFormat="false" ht="15.75" hidden="false" customHeight="false" outlineLevel="0" collapsed="false">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ustomFormat="false" ht="15.75" hidden="false" customHeight="false" outlineLevel="0" collapsed="false">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ustomFormat="false" ht="15.75" hidden="false" customHeight="false" outlineLevel="0" collapsed="false">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ustomFormat="false" ht="15.75" hidden="false" customHeight="false" outlineLevel="0" collapsed="false">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ustomFormat="false" ht="15.75" hidden="false" customHeight="false" outlineLevel="0" collapsed="false">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ustomFormat="false" ht="15.75" hidden="false" customHeight="false" outlineLevel="0" collapsed="false">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ustomFormat="false" ht="15.75" hidden="false" customHeight="false" outlineLevel="0" collapsed="false">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ustomFormat="false" ht="15.75" hidden="false" customHeight="false" outlineLevel="0" collapsed="false">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ustomFormat="false" ht="15.75" hidden="false" customHeight="false" outlineLevel="0" collapsed="false">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ustomFormat="false" ht="15.75" hidden="false" customHeight="false" outlineLevel="0" collapsed="false">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ustomFormat="false" ht="15.75" hidden="false" customHeight="false" outlineLevel="0" collapsed="false">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ustomFormat="false" ht="15.75" hidden="false" customHeight="false" outlineLevel="0" collapsed="false">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ustomFormat="false" ht="15.75" hidden="false" customHeight="false" outlineLevel="0" collapsed="false">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ustomFormat="false" ht="15.75" hidden="false" customHeight="false" outlineLevel="0" collapsed="false">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ustomFormat="false" ht="15.75" hidden="false" customHeight="false" outlineLevel="0" collapsed="false">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ustomFormat="false" ht="15.75" hidden="false" customHeight="false" outlineLevel="0" collapsed="false">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ustomFormat="false" ht="15.75" hidden="false" customHeight="false" outlineLevel="0" collapsed="false">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ustomFormat="false" ht="15.75" hidden="false" customHeight="false" outlineLevel="0" collapsed="false">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ustomFormat="false" ht="15.75" hidden="false" customHeight="false" outlineLevel="0" collapsed="false">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ustomFormat="false" ht="15.75" hidden="false" customHeight="false" outlineLevel="0" collapsed="false">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ustomFormat="false" ht="15.75" hidden="false" customHeight="false" outlineLevel="0" collapsed="false">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ustomFormat="false" ht="15.75" hidden="false" customHeight="false" outlineLevel="0" collapsed="false">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ustomFormat="false" ht="15.75" hidden="false" customHeight="false" outlineLevel="0" collapsed="false">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ustomFormat="false" ht="15.75" hidden="false" customHeight="false" outlineLevel="0" collapsed="false">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ustomFormat="false" ht="15.75" hidden="false" customHeight="false" outlineLevel="0" collapsed="false">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ustomFormat="false" ht="15.75" hidden="false" customHeight="false" outlineLevel="0" collapsed="false">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ustomFormat="false" ht="15.75" hidden="false" customHeight="false" outlineLevel="0" collapsed="false">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ustomFormat="false" ht="15.75" hidden="false" customHeight="false" outlineLevel="0" collapsed="false">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ustomFormat="false" ht="15.75" hidden="false" customHeight="false" outlineLevel="0" collapsed="false">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ustomFormat="false" ht="15.75" hidden="false" customHeight="false" outlineLevel="0" collapsed="false">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ustomFormat="false" ht="15.75" hidden="false" customHeight="false" outlineLevel="0" collapsed="false">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ustomFormat="false" ht="15.75" hidden="false" customHeight="false" outlineLevel="0" collapsed="false">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ustomFormat="false" ht="15.75" hidden="false" customHeight="false" outlineLevel="0" collapsed="false">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ustomFormat="false" ht="15.75" hidden="false" customHeight="false" outlineLevel="0" collapsed="false">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ustomFormat="false" ht="15.75" hidden="false" customHeight="false" outlineLevel="0" collapsed="false">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ustomFormat="false" ht="15.75" hidden="false" customHeight="false" outlineLevel="0" collapsed="false">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ustomFormat="false" ht="15.75" hidden="false" customHeight="false" outlineLevel="0" collapsed="false">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ustomFormat="false" ht="15.75" hidden="false" customHeight="false" outlineLevel="0" collapsed="false">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ustomFormat="false" ht="15.75" hidden="false" customHeight="false" outlineLevel="0" collapsed="false">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ustomFormat="false" ht="15.75" hidden="false" customHeight="false" outlineLevel="0" collapsed="false">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ustomFormat="false" ht="15.75" hidden="false" customHeight="false" outlineLevel="0" collapsed="false">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ustomFormat="false" ht="15.75" hidden="false" customHeight="false" outlineLevel="0" collapsed="false">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ustomFormat="false" ht="15.75" hidden="false" customHeight="false" outlineLevel="0" collapsed="false">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ustomFormat="false" ht="15.75" hidden="false" customHeight="false" outlineLevel="0" collapsed="false">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ustomFormat="false" ht="15.75" hidden="false" customHeight="false" outlineLevel="0" collapsed="false">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ustomFormat="false" ht="15.75" hidden="false" customHeight="false" outlineLevel="0" collapsed="false">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ustomFormat="false" ht="15.75" hidden="false" customHeight="false" outlineLevel="0" collapsed="false">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ustomFormat="false" ht="15.75" hidden="false" customHeight="false" outlineLevel="0" collapsed="false">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ustomFormat="false" ht="15.75" hidden="false" customHeight="false" outlineLevel="0" collapsed="false">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ustomFormat="false" ht="15.75" hidden="false" customHeight="false" outlineLevel="0" collapsed="false">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ustomFormat="false" ht="15.75" hidden="false" customHeight="false" outlineLevel="0" collapsed="false">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ustomFormat="false" ht="15.75" hidden="false" customHeight="false" outlineLevel="0" collapsed="false">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ustomFormat="false" ht="15.75" hidden="false" customHeight="false" outlineLevel="0" collapsed="false">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ustomFormat="false" ht="15.75" hidden="false" customHeight="false" outlineLevel="0" collapsed="false">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ustomFormat="false" ht="15.75" hidden="false" customHeight="false" outlineLevel="0" collapsed="false">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ustomFormat="false" ht="15.75" hidden="false" customHeight="false" outlineLevel="0" collapsed="false">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ustomFormat="false" ht="15.75" hidden="false" customHeight="false" outlineLevel="0" collapsed="false">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ustomFormat="false" ht="15.75" hidden="false" customHeight="false" outlineLevel="0" collapsed="false">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ustomFormat="false" ht="15.75" hidden="false" customHeight="false" outlineLevel="0" collapsed="false">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ustomFormat="false" ht="15.75" hidden="false" customHeight="false" outlineLevel="0" collapsed="false">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ustomFormat="false" ht="15.75" hidden="false" customHeight="false" outlineLevel="0" collapsed="false">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ustomFormat="false" ht="15.75" hidden="false" customHeight="false" outlineLevel="0" collapsed="false">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ustomFormat="false" ht="15.75" hidden="false" customHeight="false" outlineLevel="0" collapsed="false">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ustomFormat="false" ht="15.75" hidden="false" customHeight="false" outlineLevel="0" collapsed="false">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ustomFormat="false" ht="15.75" hidden="false" customHeight="false" outlineLevel="0" collapsed="false">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ustomFormat="false" ht="15.75" hidden="false" customHeight="false" outlineLevel="0" collapsed="false">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ustomFormat="false" ht="15.75" hidden="false" customHeight="false" outlineLevel="0" collapsed="false">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ustomFormat="false" ht="15.75" hidden="false" customHeight="false" outlineLevel="0" collapsed="false">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ustomFormat="false" ht="15.75" hidden="false" customHeight="false" outlineLevel="0" collapsed="false">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ustomFormat="false" ht="15.75" hidden="false" customHeight="false" outlineLevel="0" collapsed="false">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ustomFormat="false" ht="15.75" hidden="false" customHeight="false" outlineLevel="0" collapsed="false">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ustomFormat="false" ht="15.75" hidden="false" customHeight="false" outlineLevel="0" collapsed="false">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ustomFormat="false" ht="15.75" hidden="false" customHeight="false" outlineLevel="0" collapsed="false">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ustomFormat="false" ht="15.75" hidden="false" customHeight="false" outlineLevel="0" collapsed="false">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ustomFormat="false" ht="15.75" hidden="false" customHeight="false" outlineLevel="0" collapsed="false">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ustomFormat="false" ht="15.75" hidden="false" customHeight="false" outlineLevel="0" collapsed="false">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ustomFormat="false" ht="15.75" hidden="false" customHeight="false" outlineLevel="0" collapsed="false">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ustomFormat="false" ht="15.75" hidden="false" customHeight="false" outlineLevel="0" collapsed="false">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ustomFormat="false" ht="15.75" hidden="false" customHeight="false" outlineLevel="0" collapsed="false">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ustomFormat="false" ht="15.75" hidden="false" customHeight="false" outlineLevel="0" collapsed="false">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ustomFormat="false" ht="15.75" hidden="false" customHeight="false" outlineLevel="0" collapsed="false">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ustomFormat="false" ht="15.75" hidden="false" customHeight="false" outlineLevel="0" collapsed="false">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ustomFormat="false" ht="15.75" hidden="false" customHeight="false" outlineLevel="0" collapsed="false">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ustomFormat="false" ht="15.75" hidden="false" customHeight="false" outlineLevel="0" collapsed="false">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ustomFormat="false" ht="15.75" hidden="false" customHeight="false" outlineLevel="0" collapsed="false">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ustomFormat="false" ht="15.75" hidden="false" customHeight="false" outlineLevel="0" collapsed="false">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ustomFormat="false" ht="15.75" hidden="false" customHeight="false" outlineLevel="0" collapsed="false">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ustomFormat="false" ht="15.75" hidden="false" customHeight="false" outlineLevel="0" collapsed="false">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ustomFormat="false" ht="15.75" hidden="false" customHeight="false" outlineLevel="0" collapsed="false">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ustomFormat="false" ht="15.75" hidden="false" customHeight="false" outlineLevel="0" collapsed="false">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ustomFormat="false" ht="15.75" hidden="false" customHeight="false" outlineLevel="0" collapsed="false">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ustomFormat="false" ht="15.75" hidden="false" customHeight="false" outlineLevel="0" collapsed="false">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ustomFormat="false" ht="15.75" hidden="false" customHeight="false" outlineLevel="0" collapsed="false">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ustomFormat="false" ht="15.75" hidden="false" customHeight="false" outlineLevel="0" collapsed="false">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ustomFormat="false" ht="15.75" hidden="false" customHeight="false" outlineLevel="0" collapsed="false">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ustomFormat="false" ht="15.75" hidden="false" customHeight="false" outlineLevel="0" collapsed="false">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ustomFormat="false" ht="15.75" hidden="false" customHeight="false" outlineLevel="0" collapsed="false">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ustomFormat="false" ht="15.75" hidden="false" customHeight="false" outlineLevel="0" collapsed="false">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ustomFormat="false" ht="15.75" hidden="false" customHeight="false" outlineLevel="0" collapsed="false">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ustomFormat="false" ht="15.75" hidden="false" customHeight="false" outlineLevel="0" collapsed="false">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ustomFormat="false" ht="15.75" hidden="false" customHeight="false" outlineLevel="0" collapsed="false">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ustomFormat="false" ht="15.75" hidden="false" customHeight="false" outlineLevel="0" collapsed="false">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ustomFormat="false" ht="15.75" hidden="false" customHeight="false" outlineLevel="0" collapsed="false">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ustomFormat="false" ht="15.75" hidden="false" customHeight="false" outlineLevel="0" collapsed="false">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ustomFormat="false" ht="15.75" hidden="false" customHeight="false" outlineLevel="0" collapsed="false">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ustomFormat="false" ht="15.75" hidden="false" customHeight="false" outlineLevel="0" collapsed="false">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ustomFormat="false" ht="15.75" hidden="false" customHeight="false" outlineLevel="0" collapsed="false">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ustomFormat="false" ht="15.75" hidden="false" customHeight="false" outlineLevel="0" collapsed="false">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cols>
    <col collapsed="false" customWidth="true" hidden="false" outlineLevel="0" max="4" min="4" style="0" width="43"/>
  </cols>
  <sheetData>
    <row r="1" customFormat="false" ht="15.75" hidden="false" customHeight="false" outlineLevel="0" collapsed="false">
      <c r="A1" s="12"/>
      <c r="B1" s="13"/>
      <c r="C1" s="13"/>
      <c r="D1" s="12" t="s">
        <v>7</v>
      </c>
      <c r="F1" s="30"/>
      <c r="G1" s="30"/>
      <c r="H1" s="30"/>
      <c r="I1" s="30"/>
      <c r="J1" s="30"/>
      <c r="K1" s="30"/>
      <c r="L1" s="30"/>
      <c r="M1" s="30"/>
      <c r="N1" s="30"/>
      <c r="O1" s="30"/>
      <c r="P1" s="30"/>
      <c r="Q1" s="30"/>
      <c r="R1" s="30"/>
      <c r="S1" s="30"/>
      <c r="T1" s="30"/>
      <c r="U1" s="30"/>
      <c r="V1" s="30"/>
      <c r="W1" s="30"/>
      <c r="X1" s="30"/>
      <c r="Y1" s="30"/>
      <c r="Z1" s="30"/>
      <c r="AA1" s="30"/>
    </row>
    <row r="2" customFormat="false" ht="15.75" hidden="false" customHeight="false" outlineLevel="0" collapsed="false">
      <c r="A2" s="12" t="n">
        <v>1</v>
      </c>
      <c r="B2" s="13" t="n">
        <v>0</v>
      </c>
      <c r="C2" s="13" t="n">
        <v>0.0375</v>
      </c>
      <c r="D2" s="12" t="s">
        <v>27</v>
      </c>
      <c r="F2" s="30"/>
      <c r="G2" s="30"/>
      <c r="H2" s="30"/>
      <c r="I2" s="30"/>
      <c r="J2" s="30"/>
      <c r="K2" s="30"/>
      <c r="L2" s="30"/>
      <c r="M2" s="30"/>
      <c r="N2" s="30"/>
      <c r="O2" s="30"/>
      <c r="P2" s="30"/>
      <c r="Q2" s="30"/>
      <c r="R2" s="30"/>
      <c r="S2" s="30"/>
      <c r="T2" s="30"/>
      <c r="U2" s="30"/>
      <c r="V2" s="30"/>
      <c r="W2" s="30"/>
      <c r="X2" s="30"/>
      <c r="Y2" s="30"/>
      <c r="Z2" s="30"/>
      <c r="AA2" s="30"/>
    </row>
    <row r="3" customFormat="false" ht="15.75" hidden="false" customHeight="false" outlineLevel="0" collapsed="false">
      <c r="A3" s="12" t="n">
        <v>2</v>
      </c>
      <c r="B3" s="13" t="n">
        <v>0.000486111111111111</v>
      </c>
      <c r="C3" s="13" t="n">
        <v>0.0379861111111111</v>
      </c>
      <c r="D3" s="12" t="s">
        <v>33</v>
      </c>
      <c r="F3" s="30"/>
      <c r="G3" s="30"/>
      <c r="H3" s="30"/>
      <c r="I3" s="30"/>
      <c r="J3" s="30"/>
      <c r="K3" s="30"/>
      <c r="L3" s="30"/>
      <c r="M3" s="30"/>
      <c r="N3" s="30"/>
      <c r="O3" s="30"/>
      <c r="P3" s="30"/>
      <c r="Q3" s="30"/>
      <c r="R3" s="30"/>
      <c r="S3" s="30"/>
      <c r="T3" s="30"/>
      <c r="U3" s="30"/>
      <c r="V3" s="30"/>
      <c r="W3" s="30"/>
      <c r="X3" s="30"/>
      <c r="Y3" s="30"/>
      <c r="Z3" s="30"/>
      <c r="AA3" s="30"/>
    </row>
    <row r="4" customFormat="false" ht="15.75" hidden="false" customHeight="false" outlineLevel="0" collapsed="false">
      <c r="A4" s="12" t="n">
        <v>3</v>
      </c>
      <c r="B4" s="13" t="n">
        <v>0.00068287037037037</v>
      </c>
      <c r="C4" s="13" t="n">
        <v>0.0381828703703704</v>
      </c>
      <c r="D4" s="12" t="s">
        <v>599</v>
      </c>
      <c r="F4" s="30"/>
      <c r="G4" s="30"/>
      <c r="H4" s="30"/>
      <c r="I4" s="30"/>
      <c r="J4" s="30"/>
      <c r="K4" s="30"/>
      <c r="L4" s="30"/>
      <c r="M4" s="30"/>
      <c r="N4" s="30"/>
      <c r="O4" s="30"/>
      <c r="P4" s="30"/>
      <c r="Q4" s="30"/>
      <c r="R4" s="30"/>
      <c r="S4" s="30"/>
      <c r="T4" s="30"/>
      <c r="U4" s="30"/>
      <c r="V4" s="30"/>
      <c r="W4" s="30"/>
      <c r="X4" s="30"/>
      <c r="Y4" s="30"/>
      <c r="Z4" s="30"/>
      <c r="AA4" s="30"/>
    </row>
    <row r="5" customFormat="false" ht="15.75" hidden="false" customHeight="false" outlineLevel="0" collapsed="false">
      <c r="A5" s="12" t="n">
        <v>4</v>
      </c>
      <c r="B5" s="13" t="n">
        <v>0.0009375</v>
      </c>
      <c r="C5" s="13" t="n">
        <v>0.0384375</v>
      </c>
      <c r="D5" s="12" t="s">
        <v>603</v>
      </c>
      <c r="F5" s="30"/>
      <c r="G5" s="30"/>
      <c r="H5" s="30"/>
      <c r="I5" s="30"/>
      <c r="J5" s="30"/>
      <c r="K5" s="30"/>
      <c r="L5" s="30"/>
      <c r="M5" s="30"/>
      <c r="N5" s="30"/>
      <c r="O5" s="30"/>
      <c r="P5" s="30"/>
      <c r="Q5" s="30"/>
      <c r="R5" s="30"/>
      <c r="S5" s="30"/>
      <c r="T5" s="30"/>
      <c r="U5" s="30"/>
      <c r="V5" s="30"/>
      <c r="W5" s="30"/>
      <c r="X5" s="30"/>
      <c r="Y5" s="30"/>
      <c r="Z5" s="30"/>
      <c r="AA5" s="30"/>
    </row>
    <row r="6" customFormat="false" ht="15.75" hidden="false" customHeight="false" outlineLevel="0" collapsed="false">
      <c r="A6" s="12" t="n">
        <v>5</v>
      </c>
      <c r="B6" s="13" t="n">
        <v>0.0015625</v>
      </c>
      <c r="C6" s="13" t="n">
        <v>0.0390625</v>
      </c>
      <c r="D6" s="12" t="s">
        <v>606</v>
      </c>
      <c r="F6" s="30"/>
      <c r="G6" s="30"/>
      <c r="H6" s="30"/>
      <c r="I6" s="30"/>
      <c r="J6" s="30"/>
      <c r="K6" s="30"/>
      <c r="L6" s="30"/>
      <c r="M6" s="30"/>
      <c r="N6" s="30"/>
      <c r="O6" s="30"/>
      <c r="P6" s="30"/>
      <c r="Q6" s="30"/>
      <c r="R6" s="30"/>
      <c r="S6" s="30"/>
      <c r="T6" s="30"/>
      <c r="U6" s="30"/>
      <c r="V6" s="30"/>
      <c r="W6" s="30"/>
      <c r="X6" s="30"/>
      <c r="Y6" s="30"/>
      <c r="Z6" s="30"/>
      <c r="AA6" s="30"/>
    </row>
    <row r="7" customFormat="false" ht="15.75" hidden="false" customHeight="false" outlineLevel="0" collapsed="false">
      <c r="A7" s="12" t="n">
        <v>6</v>
      </c>
      <c r="B7" s="13" t="n">
        <v>0.00210648148148148</v>
      </c>
      <c r="C7" s="13" t="n">
        <v>0.0396064814814815</v>
      </c>
      <c r="D7" s="12" t="s">
        <v>37</v>
      </c>
      <c r="F7" s="30"/>
      <c r="G7" s="30"/>
      <c r="H7" s="30"/>
      <c r="I7" s="30"/>
      <c r="J7" s="30"/>
      <c r="K7" s="30"/>
      <c r="L7" s="30"/>
      <c r="M7" s="30"/>
      <c r="N7" s="30"/>
      <c r="O7" s="30"/>
      <c r="P7" s="30"/>
      <c r="Q7" s="30"/>
      <c r="R7" s="30"/>
      <c r="S7" s="30"/>
      <c r="T7" s="30"/>
      <c r="U7" s="30"/>
      <c r="V7" s="30"/>
      <c r="W7" s="30"/>
      <c r="X7" s="30"/>
      <c r="Y7" s="30"/>
      <c r="Z7" s="30"/>
      <c r="AA7" s="30"/>
    </row>
    <row r="8" customFormat="false" ht="15.75" hidden="false" customHeight="false" outlineLevel="0" collapsed="false">
      <c r="A8" s="12" t="n">
        <v>7</v>
      </c>
      <c r="B8" s="13" t="n">
        <v>0.0025</v>
      </c>
      <c r="C8" s="13" t="n">
        <v>0.04</v>
      </c>
      <c r="D8" s="12" t="s">
        <v>612</v>
      </c>
      <c r="F8" s="30"/>
      <c r="G8" s="30"/>
      <c r="H8" s="30"/>
      <c r="I8" s="30"/>
      <c r="J8" s="30"/>
      <c r="K8" s="30"/>
      <c r="L8" s="30"/>
      <c r="M8" s="30"/>
      <c r="N8" s="30"/>
      <c r="O8" s="30"/>
      <c r="P8" s="30"/>
      <c r="Q8" s="30"/>
      <c r="R8" s="30"/>
      <c r="S8" s="30"/>
      <c r="T8" s="30"/>
      <c r="U8" s="30"/>
      <c r="V8" s="30"/>
      <c r="W8" s="30"/>
      <c r="X8" s="30"/>
      <c r="Y8" s="30"/>
      <c r="Z8" s="30"/>
      <c r="AA8" s="30"/>
    </row>
    <row r="9" customFormat="false" ht="15.75" hidden="false" customHeight="false" outlineLevel="0" collapsed="false">
      <c r="A9" s="12" t="n">
        <v>8</v>
      </c>
      <c r="B9" s="31" t="n">
        <v>0.0027662037037037</v>
      </c>
      <c r="C9" s="13" t="n">
        <v>0.0402662037037037</v>
      </c>
      <c r="D9" s="12" t="s">
        <v>42</v>
      </c>
      <c r="F9" s="30"/>
      <c r="G9" s="30"/>
      <c r="H9" s="30"/>
      <c r="I9" s="30"/>
      <c r="J9" s="30"/>
      <c r="K9" s="30"/>
      <c r="L9" s="30"/>
      <c r="M9" s="30"/>
      <c r="N9" s="30"/>
      <c r="O9" s="30"/>
      <c r="P9" s="30"/>
      <c r="Q9" s="30"/>
      <c r="R9" s="30"/>
      <c r="S9" s="30"/>
      <c r="T9" s="30"/>
      <c r="U9" s="30"/>
      <c r="V9" s="30"/>
      <c r="W9" s="30"/>
      <c r="X9" s="30"/>
      <c r="Y9" s="30"/>
      <c r="Z9" s="30"/>
      <c r="AA9" s="30"/>
    </row>
    <row r="10" customFormat="false" ht="15.75" hidden="false" customHeight="false" outlineLevel="0" collapsed="false">
      <c r="A10" s="12" t="n">
        <v>9</v>
      </c>
      <c r="B10" s="31" t="n">
        <v>0.00390046296296296</v>
      </c>
      <c r="C10" s="13" t="n">
        <v>0.041400462962963</v>
      </c>
      <c r="D10" s="12" t="s">
        <v>46</v>
      </c>
      <c r="F10" s="30"/>
      <c r="G10" s="30"/>
      <c r="H10" s="30"/>
      <c r="I10" s="30"/>
      <c r="J10" s="30"/>
      <c r="K10" s="30"/>
      <c r="L10" s="30"/>
      <c r="M10" s="30"/>
      <c r="N10" s="30"/>
      <c r="O10" s="30"/>
      <c r="P10" s="30"/>
      <c r="Q10" s="30"/>
      <c r="R10" s="30"/>
      <c r="S10" s="30"/>
      <c r="T10" s="30"/>
      <c r="U10" s="30"/>
      <c r="V10" s="30"/>
      <c r="W10" s="30"/>
      <c r="X10" s="30"/>
      <c r="Y10" s="30"/>
      <c r="Z10" s="30"/>
      <c r="AA10" s="30"/>
    </row>
    <row r="11" customFormat="false" ht="15.75" hidden="false" customHeight="false" outlineLevel="0" collapsed="false">
      <c r="A11" s="12" t="n">
        <v>10</v>
      </c>
      <c r="B11" s="31" t="n">
        <v>0.00474537037037037</v>
      </c>
      <c r="C11" s="13" t="n">
        <v>0.0422453703703704</v>
      </c>
      <c r="D11" s="12" t="s">
        <v>48</v>
      </c>
      <c r="F11" s="30"/>
      <c r="G11" s="30"/>
      <c r="H11" s="30"/>
      <c r="I11" s="30"/>
      <c r="J11" s="30"/>
      <c r="K11" s="30"/>
      <c r="L11" s="30"/>
      <c r="M11" s="30"/>
      <c r="N11" s="30"/>
      <c r="O11" s="30"/>
      <c r="P11" s="30"/>
      <c r="Q11" s="30"/>
      <c r="R11" s="30"/>
      <c r="S11" s="30"/>
      <c r="T11" s="30"/>
      <c r="U11" s="30"/>
      <c r="V11" s="30"/>
      <c r="W11" s="30"/>
      <c r="X11" s="30"/>
      <c r="Y11" s="30"/>
      <c r="Z11" s="30"/>
      <c r="AA11" s="30"/>
    </row>
    <row r="12" customFormat="false" ht="15.75" hidden="false" customHeight="false" outlineLevel="0" collapsed="false">
      <c r="A12" s="12" t="n">
        <v>11</v>
      </c>
      <c r="B12" s="31" t="n">
        <v>0.00520833333333333</v>
      </c>
      <c r="C12" s="13" t="n">
        <v>0.0427083333333333</v>
      </c>
      <c r="D12" s="12" t="s">
        <v>53</v>
      </c>
      <c r="F12" s="30"/>
      <c r="G12" s="30"/>
      <c r="H12" s="30"/>
      <c r="I12" s="30"/>
      <c r="J12" s="30"/>
      <c r="K12" s="30"/>
      <c r="L12" s="30"/>
      <c r="M12" s="30"/>
      <c r="N12" s="30"/>
      <c r="O12" s="30"/>
      <c r="P12" s="30"/>
      <c r="Q12" s="30"/>
      <c r="R12" s="30"/>
      <c r="S12" s="30"/>
      <c r="T12" s="30"/>
      <c r="U12" s="30"/>
      <c r="V12" s="30"/>
      <c r="W12" s="30"/>
      <c r="X12" s="30"/>
      <c r="Y12" s="30"/>
      <c r="Z12" s="30"/>
      <c r="AA12" s="30"/>
    </row>
    <row r="13" customFormat="false" ht="15.75" hidden="false" customHeight="false" outlineLevel="0" collapsed="false">
      <c r="A13" s="12" t="n">
        <v>12</v>
      </c>
      <c r="B13" s="31" t="n">
        <v>0.00653935185185185</v>
      </c>
      <c r="C13" s="13" t="n">
        <v>0.0440393518518519</v>
      </c>
      <c r="D13" s="12" t="s">
        <v>55</v>
      </c>
      <c r="F13" s="30"/>
      <c r="G13" s="30"/>
      <c r="H13" s="30"/>
      <c r="I13" s="30"/>
      <c r="J13" s="30"/>
      <c r="K13" s="30"/>
      <c r="L13" s="30"/>
      <c r="M13" s="30"/>
      <c r="N13" s="30"/>
      <c r="O13" s="30"/>
      <c r="P13" s="30"/>
      <c r="Q13" s="30"/>
      <c r="R13" s="30"/>
      <c r="S13" s="30"/>
      <c r="T13" s="30"/>
      <c r="U13" s="30"/>
      <c r="V13" s="30"/>
      <c r="W13" s="30"/>
      <c r="X13" s="30"/>
      <c r="Y13" s="30"/>
      <c r="Z13" s="30"/>
      <c r="AA13" s="30"/>
    </row>
    <row r="14" customFormat="false" ht="15.75" hidden="false" customHeight="false" outlineLevel="0" collapsed="false">
      <c r="A14" s="12" t="n">
        <v>13</v>
      </c>
      <c r="B14" s="31" t="n">
        <v>0.00711805555555556</v>
      </c>
      <c r="C14" s="13" t="n">
        <v>0.0446180555555556</v>
      </c>
      <c r="D14" s="12" t="s">
        <v>58</v>
      </c>
      <c r="F14" s="30"/>
      <c r="G14" s="30"/>
      <c r="H14" s="30"/>
      <c r="I14" s="30"/>
      <c r="J14" s="30"/>
      <c r="K14" s="30"/>
      <c r="L14" s="30"/>
      <c r="M14" s="30"/>
      <c r="N14" s="30"/>
      <c r="O14" s="30"/>
      <c r="P14" s="30"/>
      <c r="Q14" s="30"/>
      <c r="R14" s="30"/>
      <c r="S14" s="30"/>
      <c r="T14" s="30"/>
      <c r="U14" s="30"/>
      <c r="V14" s="30"/>
      <c r="W14" s="30"/>
      <c r="X14" s="30"/>
      <c r="Y14" s="30"/>
      <c r="Z14" s="30"/>
      <c r="AA14" s="30"/>
    </row>
    <row r="15" customFormat="false" ht="15.75" hidden="false" customHeight="false" outlineLevel="0" collapsed="false">
      <c r="A15" s="12" t="n">
        <v>14</v>
      </c>
      <c r="B15" s="31" t="n">
        <v>0.00755787037037037</v>
      </c>
      <c r="C15" s="13" t="n">
        <v>0.0450578703703704</v>
      </c>
      <c r="D15" s="12" t="s">
        <v>61</v>
      </c>
      <c r="F15" s="30"/>
      <c r="G15" s="30"/>
      <c r="H15" s="30"/>
      <c r="I15" s="30"/>
      <c r="J15" s="30"/>
      <c r="K15" s="30"/>
      <c r="L15" s="30"/>
      <c r="M15" s="30"/>
      <c r="N15" s="30"/>
      <c r="O15" s="30"/>
      <c r="P15" s="30"/>
      <c r="Q15" s="30"/>
      <c r="R15" s="30"/>
      <c r="S15" s="30"/>
      <c r="T15" s="30"/>
      <c r="U15" s="30"/>
      <c r="V15" s="30"/>
      <c r="W15" s="30"/>
      <c r="X15" s="30"/>
      <c r="Y15" s="30"/>
      <c r="Z15" s="30"/>
      <c r="AA15" s="30"/>
    </row>
    <row r="16" customFormat="false" ht="15.75" hidden="false" customHeight="false" outlineLevel="0" collapsed="false">
      <c r="A16" s="12" t="n">
        <v>15</v>
      </c>
      <c r="B16" s="31" t="n">
        <v>0.00825231481481482</v>
      </c>
      <c r="C16" s="13" t="n">
        <v>0.0457523148148148</v>
      </c>
      <c r="D16" s="12" t="s">
        <v>67</v>
      </c>
      <c r="F16" s="30"/>
      <c r="G16" s="30"/>
      <c r="H16" s="30"/>
      <c r="I16" s="30"/>
      <c r="J16" s="30"/>
      <c r="K16" s="30"/>
      <c r="L16" s="30"/>
      <c r="M16" s="30"/>
      <c r="N16" s="30"/>
      <c r="O16" s="30"/>
      <c r="P16" s="30"/>
      <c r="Q16" s="30"/>
      <c r="R16" s="30"/>
      <c r="S16" s="30"/>
      <c r="T16" s="30"/>
      <c r="U16" s="30"/>
      <c r="V16" s="30"/>
      <c r="W16" s="30"/>
      <c r="X16" s="30"/>
      <c r="Y16" s="30"/>
      <c r="Z16" s="30"/>
      <c r="AA16" s="30"/>
    </row>
    <row r="17" customFormat="false" ht="15.75" hidden="false" customHeight="false" outlineLevel="0" collapsed="false">
      <c r="A17" s="12" t="n">
        <v>16</v>
      </c>
      <c r="B17" s="31" t="n">
        <v>0.00917824074074074</v>
      </c>
      <c r="C17" s="13" t="n">
        <v>0.0466782407407407</v>
      </c>
      <c r="D17" s="12" t="s">
        <v>70</v>
      </c>
      <c r="F17" s="30"/>
      <c r="G17" s="30"/>
      <c r="H17" s="30"/>
      <c r="I17" s="30"/>
      <c r="J17" s="30"/>
      <c r="K17" s="30"/>
      <c r="L17" s="30"/>
      <c r="M17" s="30"/>
      <c r="N17" s="30"/>
      <c r="O17" s="30"/>
      <c r="P17" s="30"/>
      <c r="Q17" s="30"/>
      <c r="R17" s="30"/>
      <c r="S17" s="30"/>
      <c r="T17" s="30"/>
      <c r="U17" s="30"/>
      <c r="V17" s="30"/>
      <c r="W17" s="30"/>
      <c r="X17" s="30"/>
      <c r="Y17" s="30"/>
      <c r="Z17" s="30"/>
      <c r="AA17" s="30"/>
    </row>
    <row r="18" customFormat="false" ht="15.75" hidden="false" customHeight="false" outlineLevel="0" collapsed="false">
      <c r="A18" s="12" t="n">
        <v>17</v>
      </c>
      <c r="B18" s="31" t="n">
        <v>0.0097337962962963</v>
      </c>
      <c r="C18" s="13" t="n">
        <v>0.0472337962962963</v>
      </c>
      <c r="D18" s="12" t="s">
        <v>73</v>
      </c>
      <c r="F18" s="30"/>
      <c r="G18" s="30"/>
      <c r="H18" s="30"/>
      <c r="I18" s="30"/>
      <c r="J18" s="30"/>
      <c r="K18" s="30"/>
      <c r="L18" s="30"/>
      <c r="M18" s="30"/>
      <c r="N18" s="30"/>
      <c r="O18" s="30"/>
      <c r="P18" s="30"/>
      <c r="Q18" s="30"/>
      <c r="R18" s="30"/>
      <c r="S18" s="30"/>
      <c r="T18" s="30"/>
      <c r="U18" s="30"/>
      <c r="V18" s="30"/>
      <c r="W18" s="30"/>
      <c r="X18" s="30"/>
      <c r="Y18" s="30"/>
      <c r="Z18" s="30"/>
      <c r="AA18" s="30"/>
    </row>
    <row r="19" customFormat="false" ht="15.75" hidden="false" customHeight="false" outlineLevel="0" collapsed="false">
      <c r="A19" s="12" t="n">
        <v>18</v>
      </c>
      <c r="B19" s="31" t="n">
        <v>0.010474537037037</v>
      </c>
      <c r="C19" s="13" t="n">
        <v>0.047974537037037</v>
      </c>
      <c r="D19" s="12" t="s">
        <v>76</v>
      </c>
      <c r="F19" s="30"/>
      <c r="G19" s="30"/>
      <c r="H19" s="30"/>
      <c r="I19" s="30"/>
      <c r="J19" s="30"/>
      <c r="K19" s="30"/>
      <c r="L19" s="30"/>
      <c r="M19" s="30"/>
      <c r="N19" s="30"/>
      <c r="O19" s="30"/>
      <c r="P19" s="30"/>
      <c r="Q19" s="30"/>
      <c r="R19" s="30"/>
      <c r="S19" s="30"/>
      <c r="T19" s="30"/>
      <c r="U19" s="30"/>
      <c r="V19" s="30"/>
      <c r="W19" s="30"/>
      <c r="X19" s="30"/>
      <c r="Y19" s="30"/>
      <c r="Z19" s="30"/>
      <c r="AA19" s="30"/>
    </row>
    <row r="20" customFormat="false" ht="15.75" hidden="false" customHeight="false" outlineLevel="0" collapsed="false">
      <c r="A20" s="12" t="n">
        <v>19</v>
      </c>
      <c r="B20" s="31" t="n">
        <v>0.0111226851851852</v>
      </c>
      <c r="C20" s="13" t="n">
        <v>0.0486226851851852</v>
      </c>
      <c r="D20" s="12" t="s">
        <v>79</v>
      </c>
      <c r="F20" s="30"/>
      <c r="G20" s="30"/>
      <c r="H20" s="30"/>
      <c r="I20" s="30"/>
      <c r="J20" s="30"/>
      <c r="K20" s="30"/>
      <c r="L20" s="30"/>
      <c r="M20" s="30"/>
      <c r="N20" s="30"/>
      <c r="O20" s="30"/>
      <c r="P20" s="30"/>
      <c r="Q20" s="30"/>
      <c r="R20" s="30"/>
      <c r="S20" s="30"/>
      <c r="T20" s="30"/>
      <c r="U20" s="30"/>
      <c r="V20" s="30"/>
      <c r="W20" s="30"/>
      <c r="X20" s="30"/>
      <c r="Y20" s="30"/>
      <c r="Z20" s="30"/>
      <c r="AA20" s="30"/>
    </row>
    <row r="21" customFormat="false" ht="15.75" hidden="false" customHeight="false" outlineLevel="0" collapsed="false">
      <c r="A21" s="12" t="n">
        <v>20</v>
      </c>
      <c r="B21" s="31" t="n">
        <v>0.0116666666666667</v>
      </c>
      <c r="C21" s="13" t="n">
        <v>0.0491666666666667</v>
      </c>
      <c r="D21" s="12" t="s">
        <v>82</v>
      </c>
      <c r="F21" s="30"/>
      <c r="G21" s="30"/>
      <c r="H21" s="30"/>
      <c r="I21" s="30"/>
      <c r="J21" s="30"/>
      <c r="K21" s="30"/>
      <c r="L21" s="30"/>
      <c r="M21" s="30"/>
      <c r="N21" s="30"/>
      <c r="O21" s="30"/>
      <c r="P21" s="30"/>
      <c r="Q21" s="30"/>
      <c r="R21" s="30"/>
      <c r="S21" s="30"/>
      <c r="T21" s="30"/>
      <c r="U21" s="30"/>
      <c r="V21" s="30"/>
      <c r="W21" s="30"/>
      <c r="X21" s="30"/>
      <c r="Y21" s="30"/>
      <c r="Z21" s="30"/>
      <c r="AA21" s="30"/>
    </row>
    <row r="22" customFormat="false" ht="15.75" hidden="false" customHeight="false" outlineLevel="0" collapsed="false">
      <c r="A22" s="12" t="n">
        <v>21</v>
      </c>
      <c r="B22" s="31" t="n">
        <v>0.0120486111111111</v>
      </c>
      <c r="C22" s="13" t="n">
        <v>0.0495486111111111</v>
      </c>
      <c r="D22" s="12" t="s">
        <v>85</v>
      </c>
      <c r="F22" s="30"/>
      <c r="G22" s="30"/>
      <c r="H22" s="30"/>
      <c r="I22" s="30"/>
      <c r="J22" s="30"/>
      <c r="K22" s="30"/>
      <c r="L22" s="30"/>
      <c r="M22" s="30"/>
      <c r="N22" s="30"/>
      <c r="O22" s="30"/>
      <c r="P22" s="30"/>
      <c r="Q22" s="30"/>
      <c r="R22" s="30"/>
      <c r="S22" s="30"/>
      <c r="T22" s="30"/>
      <c r="U22" s="30"/>
      <c r="V22" s="30"/>
      <c r="W22" s="30"/>
      <c r="X22" s="30"/>
      <c r="Y22" s="30"/>
      <c r="Z22" s="30"/>
      <c r="AA22" s="30"/>
    </row>
    <row r="23" customFormat="false" ht="15.75" hidden="false" customHeight="false" outlineLevel="0" collapsed="false">
      <c r="A23" s="12" t="n">
        <v>22</v>
      </c>
      <c r="B23" s="31" t="n">
        <v>0.0123726851851852</v>
      </c>
      <c r="C23" s="13" t="n">
        <v>0.0498726851851852</v>
      </c>
      <c r="D23" s="12" t="s">
        <v>88</v>
      </c>
      <c r="F23" s="30"/>
      <c r="G23" s="30"/>
      <c r="H23" s="30"/>
      <c r="I23" s="30"/>
      <c r="J23" s="30"/>
      <c r="K23" s="30"/>
      <c r="L23" s="30"/>
      <c r="M23" s="30"/>
      <c r="N23" s="30"/>
      <c r="O23" s="30"/>
      <c r="P23" s="30"/>
      <c r="Q23" s="30"/>
      <c r="R23" s="30"/>
      <c r="S23" s="30"/>
      <c r="T23" s="30"/>
      <c r="U23" s="30"/>
      <c r="V23" s="30"/>
      <c r="W23" s="30"/>
      <c r="X23" s="30"/>
      <c r="Y23" s="30"/>
      <c r="Z23" s="30"/>
      <c r="AA23" s="30"/>
    </row>
    <row r="24" customFormat="false" ht="15.75" hidden="false" customHeight="false" outlineLevel="0" collapsed="false">
      <c r="A24" s="12" t="n">
        <v>23</v>
      </c>
      <c r="B24" s="31" t="n">
        <v>0.0137615740740741</v>
      </c>
      <c r="C24" s="13" t="n">
        <v>0.0512615740740741</v>
      </c>
      <c r="D24" s="12" t="s">
        <v>91</v>
      </c>
      <c r="F24" s="30"/>
      <c r="G24" s="30"/>
      <c r="H24" s="30"/>
      <c r="I24" s="30"/>
      <c r="J24" s="30"/>
      <c r="K24" s="30"/>
      <c r="L24" s="30"/>
      <c r="M24" s="30"/>
      <c r="N24" s="30"/>
      <c r="O24" s="30"/>
      <c r="P24" s="30"/>
      <c r="Q24" s="30"/>
      <c r="R24" s="30"/>
      <c r="S24" s="30"/>
      <c r="T24" s="30"/>
      <c r="U24" s="30"/>
      <c r="V24" s="30"/>
      <c r="W24" s="30"/>
      <c r="X24" s="30"/>
      <c r="Y24" s="30"/>
      <c r="Z24" s="30"/>
      <c r="AA24" s="30"/>
    </row>
    <row r="25" customFormat="false" ht="15.75" hidden="false" customHeight="false" outlineLevel="0" collapsed="false">
      <c r="A25" s="12" t="n">
        <v>24</v>
      </c>
      <c r="B25" s="31" t="n">
        <v>0.0151273148148148</v>
      </c>
      <c r="C25" s="13" t="n">
        <v>0.0526273148148148</v>
      </c>
      <c r="D25" s="12" t="s">
        <v>93</v>
      </c>
      <c r="F25" s="30"/>
      <c r="G25" s="30"/>
      <c r="H25" s="30"/>
      <c r="I25" s="30"/>
      <c r="J25" s="30"/>
      <c r="K25" s="30"/>
      <c r="L25" s="30"/>
      <c r="M25" s="30"/>
      <c r="N25" s="30"/>
      <c r="O25" s="30"/>
      <c r="P25" s="30"/>
      <c r="Q25" s="30"/>
      <c r="R25" s="30"/>
      <c r="S25" s="30"/>
      <c r="T25" s="30"/>
      <c r="U25" s="30"/>
      <c r="V25" s="30"/>
      <c r="W25" s="30"/>
      <c r="X25" s="30"/>
      <c r="Y25" s="30"/>
      <c r="Z25" s="30"/>
      <c r="AA25" s="30"/>
    </row>
    <row r="26" customFormat="false" ht="15.75" hidden="false" customHeight="false" outlineLevel="0" collapsed="false">
      <c r="A26" s="12" t="n">
        <v>25</v>
      </c>
      <c r="B26" s="31" t="n">
        <v>0.0153587962962963</v>
      </c>
      <c r="C26" s="13" t="n">
        <v>0.0528587962962963</v>
      </c>
      <c r="D26" s="12" t="s">
        <v>96</v>
      </c>
      <c r="F26" s="30"/>
      <c r="G26" s="30"/>
      <c r="H26" s="30"/>
      <c r="I26" s="30"/>
      <c r="J26" s="30"/>
      <c r="K26" s="30"/>
      <c r="L26" s="30"/>
      <c r="M26" s="30"/>
      <c r="N26" s="30"/>
      <c r="O26" s="30"/>
      <c r="P26" s="30"/>
      <c r="Q26" s="30"/>
      <c r="R26" s="30"/>
      <c r="S26" s="30"/>
      <c r="T26" s="30"/>
      <c r="U26" s="30"/>
      <c r="V26" s="30"/>
      <c r="W26" s="30"/>
      <c r="X26" s="30"/>
      <c r="Y26" s="30"/>
      <c r="Z26" s="30"/>
      <c r="AA26" s="30"/>
    </row>
    <row r="27" customFormat="false" ht="15.75" hidden="false" customHeight="false" outlineLevel="0" collapsed="false">
      <c r="A27" s="12" t="n">
        <v>26</v>
      </c>
      <c r="B27" s="31" t="n">
        <v>0.0156712962962963</v>
      </c>
      <c r="C27" s="13" t="n">
        <v>0.0531712962962963</v>
      </c>
      <c r="D27" s="12" t="s">
        <v>100</v>
      </c>
      <c r="F27" s="30"/>
      <c r="G27" s="30"/>
      <c r="H27" s="30"/>
      <c r="I27" s="30"/>
      <c r="J27" s="30"/>
      <c r="K27" s="30"/>
      <c r="L27" s="30"/>
      <c r="M27" s="30"/>
      <c r="N27" s="30"/>
      <c r="O27" s="30"/>
      <c r="P27" s="30"/>
      <c r="Q27" s="30"/>
      <c r="R27" s="30"/>
      <c r="S27" s="30"/>
      <c r="T27" s="30"/>
      <c r="U27" s="30"/>
      <c r="V27" s="30"/>
      <c r="W27" s="30"/>
      <c r="X27" s="30"/>
      <c r="Y27" s="30"/>
      <c r="Z27" s="30"/>
      <c r="AA27" s="30"/>
    </row>
    <row r="28" customFormat="false" ht="15.75" hidden="false" customHeight="false" outlineLevel="0" collapsed="false">
      <c r="A28" s="12" t="n">
        <v>27</v>
      </c>
      <c r="B28" s="31" t="n">
        <v>0.0161111111111111</v>
      </c>
      <c r="C28" s="13" t="n">
        <v>0.0536111111111111</v>
      </c>
      <c r="D28" s="12" t="s">
        <v>104</v>
      </c>
      <c r="F28" s="30"/>
      <c r="G28" s="30"/>
      <c r="H28" s="30"/>
      <c r="I28" s="30"/>
      <c r="J28" s="30"/>
      <c r="K28" s="30"/>
      <c r="L28" s="30"/>
      <c r="M28" s="30"/>
      <c r="N28" s="30"/>
      <c r="O28" s="30"/>
      <c r="P28" s="30"/>
      <c r="Q28" s="30"/>
      <c r="R28" s="30"/>
      <c r="S28" s="30"/>
      <c r="T28" s="30"/>
      <c r="U28" s="30"/>
      <c r="V28" s="30"/>
      <c r="W28" s="30"/>
      <c r="X28" s="30"/>
      <c r="Y28" s="30"/>
      <c r="Z28" s="30"/>
      <c r="AA28" s="30"/>
    </row>
    <row r="29" customFormat="false" ht="15.75" hidden="false" customHeight="false" outlineLevel="0" collapsed="false">
      <c r="A29" s="12" t="n">
        <v>28</v>
      </c>
      <c r="B29" s="31" t="n">
        <v>0.0166319444444444</v>
      </c>
      <c r="C29" s="13" t="n">
        <v>0.0541319444444444</v>
      </c>
      <c r="D29" s="12" t="s">
        <v>107</v>
      </c>
      <c r="F29" s="30"/>
      <c r="G29" s="30"/>
      <c r="H29" s="30"/>
      <c r="I29" s="30"/>
      <c r="J29" s="30"/>
      <c r="K29" s="30"/>
      <c r="L29" s="30"/>
      <c r="M29" s="30"/>
      <c r="N29" s="30"/>
      <c r="O29" s="30"/>
      <c r="P29" s="30"/>
      <c r="Q29" s="30"/>
      <c r="R29" s="30"/>
      <c r="S29" s="30"/>
      <c r="T29" s="30"/>
      <c r="U29" s="30"/>
      <c r="V29" s="30"/>
      <c r="W29" s="30"/>
      <c r="X29" s="30"/>
      <c r="Y29" s="30"/>
      <c r="Z29" s="30"/>
      <c r="AA29" s="30"/>
    </row>
    <row r="30" customFormat="false" ht="15.75" hidden="false" customHeight="false" outlineLevel="0" collapsed="false">
      <c r="A30" s="12" t="n">
        <v>29</v>
      </c>
      <c r="B30" s="31" t="n">
        <v>0.0169675925925926</v>
      </c>
      <c r="C30" s="13" t="n">
        <v>0.0544675925925926</v>
      </c>
      <c r="D30" s="12" t="s">
        <v>110</v>
      </c>
      <c r="F30" s="30"/>
      <c r="G30" s="30"/>
      <c r="H30" s="30"/>
      <c r="I30" s="30"/>
      <c r="J30" s="30"/>
      <c r="K30" s="30"/>
      <c r="L30" s="30"/>
      <c r="M30" s="30"/>
      <c r="N30" s="30"/>
      <c r="O30" s="30"/>
      <c r="P30" s="30"/>
      <c r="Q30" s="30"/>
      <c r="R30" s="30"/>
      <c r="S30" s="30"/>
      <c r="T30" s="30"/>
      <c r="U30" s="30"/>
      <c r="V30" s="30"/>
      <c r="W30" s="30"/>
      <c r="X30" s="30"/>
      <c r="Y30" s="30"/>
      <c r="Z30" s="30"/>
      <c r="AA30" s="30"/>
    </row>
    <row r="31" customFormat="false" ht="15.75" hidden="false" customHeight="false" outlineLevel="0" collapsed="false">
      <c r="A31" s="12" t="n">
        <v>30</v>
      </c>
      <c r="B31" s="31" t="n">
        <v>0.0176967592592593</v>
      </c>
      <c r="C31" s="13" t="n">
        <v>0.0551967592592593</v>
      </c>
      <c r="D31" s="12" t="s">
        <v>115</v>
      </c>
      <c r="F31" s="30"/>
      <c r="G31" s="30"/>
      <c r="H31" s="30"/>
      <c r="I31" s="30"/>
      <c r="J31" s="30"/>
      <c r="K31" s="30"/>
      <c r="L31" s="30"/>
      <c r="M31" s="30"/>
      <c r="N31" s="30"/>
      <c r="O31" s="30"/>
      <c r="P31" s="30"/>
      <c r="Q31" s="30"/>
      <c r="R31" s="30"/>
      <c r="S31" s="30"/>
      <c r="T31" s="30"/>
      <c r="U31" s="30"/>
      <c r="V31" s="30"/>
      <c r="W31" s="30"/>
      <c r="X31" s="30"/>
      <c r="Y31" s="30"/>
      <c r="Z31" s="30"/>
      <c r="AA31" s="30"/>
    </row>
    <row r="32" customFormat="false" ht="15.75" hidden="false" customHeight="false" outlineLevel="0" collapsed="false">
      <c r="A32" s="12" t="n">
        <v>31</v>
      </c>
      <c r="B32" s="31" t="n">
        <v>0.0182407407407407</v>
      </c>
      <c r="C32" s="13" t="n">
        <v>0.0557407407407407</v>
      </c>
      <c r="D32" s="12" t="s">
        <v>118</v>
      </c>
      <c r="F32" s="30"/>
      <c r="G32" s="30"/>
      <c r="H32" s="30"/>
      <c r="I32" s="30"/>
      <c r="J32" s="30"/>
      <c r="K32" s="30"/>
      <c r="L32" s="30"/>
      <c r="M32" s="30"/>
      <c r="N32" s="30"/>
      <c r="O32" s="30"/>
      <c r="P32" s="30"/>
      <c r="Q32" s="30"/>
      <c r="R32" s="30"/>
      <c r="S32" s="30"/>
      <c r="T32" s="30"/>
      <c r="U32" s="30"/>
      <c r="V32" s="30"/>
      <c r="W32" s="30"/>
      <c r="X32" s="30"/>
      <c r="Y32" s="30"/>
      <c r="Z32" s="30"/>
      <c r="AA32" s="30"/>
    </row>
    <row r="33" customFormat="false" ht="15.75" hidden="false" customHeight="false" outlineLevel="0" collapsed="false">
      <c r="A33" s="12" t="n">
        <v>32</v>
      </c>
      <c r="B33" s="31" t="n">
        <v>0.0187384259259259</v>
      </c>
      <c r="C33" s="13" t="n">
        <v>0.0562384259259259</v>
      </c>
      <c r="D33" s="12" t="s">
        <v>122</v>
      </c>
      <c r="F33" s="30"/>
      <c r="G33" s="30"/>
      <c r="H33" s="30"/>
      <c r="I33" s="30"/>
      <c r="J33" s="30"/>
      <c r="K33" s="30"/>
      <c r="L33" s="30"/>
      <c r="M33" s="30"/>
      <c r="N33" s="30"/>
      <c r="O33" s="30"/>
      <c r="P33" s="30"/>
      <c r="Q33" s="30"/>
      <c r="R33" s="30"/>
      <c r="S33" s="30"/>
      <c r="T33" s="30"/>
      <c r="U33" s="30"/>
      <c r="V33" s="30"/>
      <c r="W33" s="30"/>
      <c r="X33" s="30"/>
      <c r="Y33" s="30"/>
      <c r="Z33" s="30"/>
      <c r="AA33" s="30"/>
    </row>
    <row r="34" customFormat="false" ht="15.75" hidden="false" customHeight="false" outlineLevel="0" collapsed="false">
      <c r="A34" s="12" t="n">
        <v>33</v>
      </c>
      <c r="B34" s="31" t="n">
        <v>0.0198726851851852</v>
      </c>
      <c r="C34" s="13" t="n">
        <v>0.0573726851851852</v>
      </c>
      <c r="D34" s="12" t="s">
        <v>125</v>
      </c>
      <c r="F34" s="30"/>
      <c r="G34" s="30"/>
      <c r="H34" s="30"/>
      <c r="I34" s="30"/>
      <c r="J34" s="30"/>
      <c r="K34" s="30"/>
      <c r="L34" s="30"/>
      <c r="M34" s="30"/>
      <c r="N34" s="30"/>
      <c r="O34" s="30"/>
      <c r="P34" s="30"/>
      <c r="Q34" s="30"/>
      <c r="R34" s="30"/>
      <c r="S34" s="30"/>
      <c r="T34" s="30"/>
      <c r="U34" s="30"/>
      <c r="V34" s="30"/>
      <c r="W34" s="30"/>
      <c r="X34" s="30"/>
      <c r="Y34" s="30"/>
      <c r="Z34" s="30"/>
      <c r="AA34" s="30"/>
    </row>
    <row r="35" customFormat="false" ht="15.75" hidden="false" customHeight="false" outlineLevel="0" collapsed="false">
      <c r="A35" s="12" t="n">
        <v>34</v>
      </c>
      <c r="B35" s="31" t="n">
        <v>0.02</v>
      </c>
      <c r="C35" s="13" t="n">
        <v>0.0575</v>
      </c>
      <c r="D35" s="12" t="s">
        <v>127</v>
      </c>
      <c r="F35" s="30"/>
      <c r="G35" s="30"/>
      <c r="H35" s="30"/>
      <c r="I35" s="30"/>
      <c r="J35" s="30"/>
      <c r="K35" s="30"/>
      <c r="L35" s="30"/>
      <c r="M35" s="30"/>
      <c r="N35" s="30"/>
      <c r="O35" s="30"/>
      <c r="P35" s="30"/>
      <c r="Q35" s="30"/>
      <c r="R35" s="30"/>
      <c r="S35" s="30"/>
      <c r="T35" s="30"/>
      <c r="U35" s="30"/>
      <c r="V35" s="30"/>
      <c r="W35" s="30"/>
      <c r="X35" s="30"/>
      <c r="Y35" s="30"/>
      <c r="Z35" s="30"/>
      <c r="AA35" s="30"/>
    </row>
    <row r="36" customFormat="false" ht="15.75" hidden="false" customHeight="false" outlineLevel="0" collapsed="false">
      <c r="A36" s="12" t="n">
        <v>35</v>
      </c>
      <c r="B36" s="31" t="n">
        <v>0.0212384259259259</v>
      </c>
      <c r="C36" s="13" t="n">
        <v>0.0587384259259259</v>
      </c>
      <c r="D36" s="12" t="s">
        <v>129</v>
      </c>
      <c r="F36" s="30"/>
      <c r="G36" s="30"/>
      <c r="H36" s="30"/>
      <c r="I36" s="30"/>
      <c r="J36" s="30"/>
      <c r="K36" s="30"/>
      <c r="L36" s="30"/>
      <c r="M36" s="30"/>
      <c r="N36" s="30"/>
      <c r="O36" s="30"/>
      <c r="P36" s="30"/>
      <c r="Q36" s="30"/>
      <c r="R36" s="30"/>
      <c r="S36" s="30"/>
      <c r="T36" s="30"/>
      <c r="U36" s="30"/>
      <c r="V36" s="30"/>
      <c r="W36" s="30"/>
      <c r="X36" s="30"/>
      <c r="Y36" s="30"/>
      <c r="Z36" s="30"/>
      <c r="AA36" s="30"/>
    </row>
    <row r="37" customFormat="false" ht="15.75" hidden="false" customHeight="false" outlineLevel="0" collapsed="false">
      <c r="A37" s="12" t="n">
        <v>36</v>
      </c>
      <c r="B37" s="31" t="n">
        <v>0.0218171296296296</v>
      </c>
      <c r="C37" s="13" t="n">
        <v>0.0593171296296296</v>
      </c>
      <c r="D37" s="12" t="s">
        <v>133</v>
      </c>
      <c r="F37" s="30"/>
      <c r="G37" s="30"/>
      <c r="H37" s="30"/>
      <c r="I37" s="30"/>
      <c r="J37" s="30"/>
      <c r="K37" s="30"/>
      <c r="L37" s="30"/>
      <c r="M37" s="30"/>
      <c r="N37" s="30"/>
      <c r="O37" s="30"/>
      <c r="P37" s="30"/>
      <c r="Q37" s="30"/>
      <c r="R37" s="30"/>
      <c r="S37" s="30"/>
      <c r="T37" s="30"/>
      <c r="U37" s="30"/>
      <c r="V37" s="30"/>
      <c r="W37" s="30"/>
      <c r="X37" s="30"/>
      <c r="Y37" s="30"/>
      <c r="Z37" s="30"/>
      <c r="AA37" s="30"/>
    </row>
    <row r="38" customFormat="false" ht="15.75" hidden="false" customHeight="false" outlineLevel="0" collapsed="false">
      <c r="A38" s="12" t="n">
        <v>37</v>
      </c>
      <c r="B38" s="31" t="n">
        <v>0.0230324074074074</v>
      </c>
      <c r="C38" s="13" t="n">
        <v>0.0605324074074074</v>
      </c>
      <c r="D38" s="12" t="s">
        <v>136</v>
      </c>
      <c r="F38" s="30"/>
      <c r="G38" s="30"/>
      <c r="H38" s="30"/>
      <c r="I38" s="30"/>
      <c r="J38" s="30"/>
      <c r="K38" s="30"/>
      <c r="L38" s="30"/>
      <c r="M38" s="30"/>
      <c r="N38" s="30"/>
      <c r="O38" s="30"/>
      <c r="P38" s="30"/>
      <c r="Q38" s="30"/>
      <c r="R38" s="30"/>
      <c r="S38" s="30"/>
      <c r="T38" s="30"/>
      <c r="U38" s="30"/>
      <c r="V38" s="30"/>
      <c r="W38" s="30"/>
      <c r="X38" s="30"/>
      <c r="Y38" s="30"/>
      <c r="Z38" s="30"/>
      <c r="AA38" s="30"/>
    </row>
    <row r="39" customFormat="false" ht="15.75" hidden="false" customHeight="false" outlineLevel="0" collapsed="false">
      <c r="A39" s="12" t="n">
        <v>38</v>
      </c>
      <c r="B39" s="31" t="n">
        <v>0.02375</v>
      </c>
      <c r="C39" s="13" t="n">
        <v>0.06125</v>
      </c>
      <c r="D39" s="12" t="s">
        <v>139</v>
      </c>
      <c r="F39" s="30"/>
      <c r="G39" s="30"/>
      <c r="H39" s="30"/>
      <c r="I39" s="30"/>
      <c r="J39" s="30"/>
      <c r="K39" s="30"/>
      <c r="L39" s="30"/>
      <c r="M39" s="30"/>
      <c r="N39" s="30"/>
      <c r="O39" s="30"/>
      <c r="P39" s="30"/>
      <c r="Q39" s="30"/>
      <c r="R39" s="30"/>
      <c r="S39" s="30"/>
      <c r="T39" s="30"/>
      <c r="U39" s="30"/>
      <c r="V39" s="30"/>
      <c r="W39" s="30"/>
      <c r="X39" s="30"/>
      <c r="Y39" s="30"/>
      <c r="Z39" s="30"/>
      <c r="AA39" s="30"/>
    </row>
    <row r="40" customFormat="false" ht="15.75" hidden="false" customHeight="false" outlineLevel="0" collapsed="false">
      <c r="A40" s="12" t="n">
        <v>39</v>
      </c>
      <c r="B40" s="31" t="n">
        <v>0.0244212962962963</v>
      </c>
      <c r="C40" s="13" t="n">
        <v>0.0619212962962963</v>
      </c>
      <c r="D40" s="12" t="s">
        <v>140</v>
      </c>
      <c r="F40" s="30"/>
      <c r="G40" s="30"/>
      <c r="H40" s="30"/>
      <c r="I40" s="30"/>
      <c r="J40" s="30"/>
      <c r="K40" s="30"/>
      <c r="L40" s="30"/>
      <c r="M40" s="30"/>
      <c r="N40" s="30"/>
      <c r="O40" s="30"/>
      <c r="P40" s="30"/>
      <c r="Q40" s="30"/>
      <c r="R40" s="30"/>
      <c r="S40" s="30"/>
      <c r="T40" s="30"/>
      <c r="U40" s="30"/>
      <c r="V40" s="30"/>
      <c r="W40" s="30"/>
      <c r="X40" s="30"/>
      <c r="Y40" s="30"/>
      <c r="Z40" s="30"/>
      <c r="AA40" s="30"/>
    </row>
    <row r="41" customFormat="false" ht="15.75" hidden="false" customHeight="false" outlineLevel="0" collapsed="false">
      <c r="A41" s="12" t="n">
        <v>40</v>
      </c>
      <c r="B41" s="31" t="n">
        <v>0.0246064814814815</v>
      </c>
      <c r="C41" s="13" t="n">
        <v>0.0621064814814815</v>
      </c>
      <c r="D41" s="12" t="s">
        <v>144</v>
      </c>
      <c r="F41" s="30"/>
      <c r="G41" s="30"/>
      <c r="H41" s="30"/>
      <c r="I41" s="30"/>
      <c r="J41" s="30"/>
      <c r="K41" s="30"/>
      <c r="L41" s="30"/>
      <c r="M41" s="30"/>
      <c r="N41" s="30"/>
      <c r="O41" s="30"/>
      <c r="P41" s="30"/>
      <c r="Q41" s="30"/>
      <c r="R41" s="30"/>
      <c r="S41" s="30"/>
      <c r="T41" s="30"/>
      <c r="U41" s="30"/>
      <c r="V41" s="30"/>
      <c r="W41" s="30"/>
      <c r="X41" s="30"/>
      <c r="Y41" s="30"/>
      <c r="Z41" s="30"/>
      <c r="AA41" s="30"/>
    </row>
    <row r="42" customFormat="false" ht="15.75" hidden="false" customHeight="false" outlineLevel="0" collapsed="false">
      <c r="A42" s="12" t="n">
        <v>41</v>
      </c>
      <c r="B42" s="31" t="n">
        <v>0.0253240740740741</v>
      </c>
      <c r="C42" s="13" t="n">
        <v>0.0628240740740741</v>
      </c>
      <c r="D42" s="12" t="s">
        <v>147</v>
      </c>
      <c r="F42" s="30"/>
      <c r="G42" s="30"/>
      <c r="H42" s="30"/>
      <c r="I42" s="30"/>
      <c r="J42" s="30"/>
      <c r="K42" s="30"/>
      <c r="L42" s="30"/>
      <c r="M42" s="30"/>
      <c r="N42" s="30"/>
      <c r="O42" s="30"/>
      <c r="P42" s="30"/>
      <c r="Q42" s="30"/>
      <c r="R42" s="30"/>
      <c r="S42" s="30"/>
      <c r="T42" s="30"/>
      <c r="U42" s="30"/>
      <c r="V42" s="30"/>
      <c r="W42" s="30"/>
      <c r="X42" s="30"/>
      <c r="Y42" s="30"/>
      <c r="Z42" s="30"/>
      <c r="AA42" s="30"/>
    </row>
    <row r="43" customFormat="false" ht="15.75" hidden="false" customHeight="false" outlineLevel="0" collapsed="false">
      <c r="A43" s="12" t="n">
        <v>42</v>
      </c>
      <c r="B43" s="31" t="n">
        <v>0.0266550925925926</v>
      </c>
      <c r="C43" s="13" t="n">
        <v>0.0641550925925926</v>
      </c>
      <c r="D43" s="12" t="s">
        <v>150</v>
      </c>
      <c r="F43" s="30"/>
      <c r="G43" s="30"/>
      <c r="H43" s="30"/>
      <c r="I43" s="30"/>
      <c r="J43" s="30"/>
      <c r="K43" s="30"/>
      <c r="L43" s="30"/>
      <c r="M43" s="30"/>
      <c r="N43" s="30"/>
      <c r="O43" s="30"/>
      <c r="P43" s="30"/>
      <c r="Q43" s="30"/>
      <c r="R43" s="30"/>
      <c r="S43" s="30"/>
      <c r="T43" s="30"/>
      <c r="U43" s="30"/>
      <c r="V43" s="30"/>
      <c r="W43" s="30"/>
      <c r="X43" s="30"/>
      <c r="Y43" s="30"/>
      <c r="Z43" s="30"/>
      <c r="AA43" s="30"/>
    </row>
    <row r="44" customFormat="false" ht="15.75" hidden="false" customHeight="false" outlineLevel="0" collapsed="false">
      <c r="A44" s="12" t="n">
        <v>43</v>
      </c>
      <c r="B44" s="31" t="n">
        <v>0.0280324074074074</v>
      </c>
      <c r="C44" s="13" t="n">
        <v>0.0655324074074074</v>
      </c>
      <c r="D44" s="12" t="s">
        <v>154</v>
      </c>
      <c r="F44" s="30"/>
      <c r="G44" s="30"/>
      <c r="H44" s="30"/>
      <c r="I44" s="30"/>
      <c r="J44" s="30"/>
      <c r="K44" s="30"/>
      <c r="L44" s="30"/>
      <c r="M44" s="30"/>
      <c r="N44" s="30"/>
      <c r="O44" s="30"/>
      <c r="P44" s="30"/>
      <c r="Q44" s="30"/>
      <c r="R44" s="30"/>
      <c r="S44" s="30"/>
      <c r="T44" s="30"/>
      <c r="U44" s="30"/>
      <c r="V44" s="30"/>
      <c r="W44" s="30"/>
      <c r="X44" s="30"/>
      <c r="Y44" s="30"/>
      <c r="Z44" s="30"/>
      <c r="AA44" s="30"/>
    </row>
    <row r="45" customFormat="false" ht="15.75" hidden="false" customHeight="false" outlineLevel="0" collapsed="false">
      <c r="A45" s="12" t="n">
        <v>44</v>
      </c>
      <c r="B45" s="31" t="n">
        <v>0.0287268518518519</v>
      </c>
      <c r="C45" s="13" t="n">
        <v>0.0662268518518518</v>
      </c>
      <c r="D45" s="12" t="s">
        <v>157</v>
      </c>
      <c r="F45" s="30"/>
      <c r="G45" s="30"/>
      <c r="H45" s="30"/>
      <c r="I45" s="30"/>
      <c r="J45" s="30"/>
      <c r="K45" s="30"/>
      <c r="L45" s="30"/>
      <c r="M45" s="30"/>
      <c r="N45" s="30"/>
      <c r="O45" s="30"/>
      <c r="P45" s="30"/>
      <c r="Q45" s="30"/>
      <c r="R45" s="30"/>
      <c r="S45" s="30"/>
      <c r="T45" s="30"/>
      <c r="U45" s="30"/>
      <c r="V45" s="30"/>
      <c r="W45" s="30"/>
      <c r="X45" s="30"/>
      <c r="Y45" s="30"/>
      <c r="Z45" s="30"/>
      <c r="AA45" s="30"/>
    </row>
    <row r="46" customFormat="false" ht="15.75" hidden="false" customHeight="false" outlineLevel="0" collapsed="false">
      <c r="A46" s="12" t="n">
        <v>45</v>
      </c>
      <c r="B46" s="31" t="n">
        <v>0.0297800925925926</v>
      </c>
      <c r="C46" s="13" t="n">
        <v>0.0672800925925926</v>
      </c>
      <c r="D46" s="12" t="s">
        <v>160</v>
      </c>
      <c r="F46" s="30"/>
      <c r="G46" s="30"/>
      <c r="H46" s="30"/>
      <c r="I46" s="30"/>
      <c r="J46" s="30"/>
      <c r="K46" s="30"/>
      <c r="L46" s="30"/>
      <c r="M46" s="30"/>
      <c r="N46" s="30"/>
      <c r="O46" s="30"/>
      <c r="P46" s="30"/>
      <c r="Q46" s="30"/>
      <c r="R46" s="30"/>
      <c r="S46" s="30"/>
      <c r="T46" s="30"/>
      <c r="U46" s="30"/>
      <c r="V46" s="30"/>
      <c r="W46" s="30"/>
      <c r="X46" s="30"/>
      <c r="Y46" s="30"/>
      <c r="Z46" s="30"/>
      <c r="AA46" s="30"/>
    </row>
    <row r="47" customFormat="false" ht="15.75" hidden="false" customHeight="false" outlineLevel="0" collapsed="false">
      <c r="A47" s="12" t="n">
        <v>46</v>
      </c>
      <c r="B47" s="31" t="n">
        <v>0.0305092592592593</v>
      </c>
      <c r="C47" s="13" t="n">
        <v>0.0680092592592593</v>
      </c>
      <c r="D47" s="12" t="s">
        <v>163</v>
      </c>
      <c r="F47" s="30"/>
      <c r="G47" s="30"/>
      <c r="H47" s="30"/>
      <c r="I47" s="30"/>
      <c r="J47" s="30"/>
      <c r="K47" s="30"/>
      <c r="L47" s="30"/>
      <c r="M47" s="30"/>
      <c r="N47" s="30"/>
      <c r="O47" s="30"/>
      <c r="P47" s="30"/>
      <c r="Q47" s="30"/>
      <c r="R47" s="30"/>
      <c r="S47" s="30"/>
      <c r="T47" s="30"/>
      <c r="U47" s="30"/>
      <c r="V47" s="30"/>
      <c r="W47" s="30"/>
      <c r="X47" s="30"/>
      <c r="Y47" s="30"/>
      <c r="Z47" s="30"/>
      <c r="AA47" s="30"/>
    </row>
    <row r="48" customFormat="false" ht="15.75" hidden="false" customHeight="false" outlineLevel="0" collapsed="false">
      <c r="A48" s="12" t="n">
        <v>47</v>
      </c>
      <c r="B48" s="31" t="n">
        <v>0.0318865740740741</v>
      </c>
      <c r="C48" s="13" t="n">
        <v>0.0693865740740741</v>
      </c>
      <c r="D48" s="12" t="s">
        <v>166</v>
      </c>
      <c r="F48" s="30"/>
      <c r="G48" s="30"/>
      <c r="H48" s="30"/>
      <c r="I48" s="30"/>
      <c r="J48" s="30"/>
      <c r="K48" s="30"/>
      <c r="L48" s="30"/>
      <c r="M48" s="30"/>
      <c r="N48" s="30"/>
      <c r="O48" s="30"/>
      <c r="P48" s="30"/>
      <c r="Q48" s="30"/>
      <c r="R48" s="30"/>
      <c r="S48" s="30"/>
      <c r="T48" s="30"/>
      <c r="U48" s="30"/>
      <c r="V48" s="30"/>
      <c r="W48" s="30"/>
      <c r="X48" s="30"/>
      <c r="Y48" s="30"/>
      <c r="Z48" s="30"/>
      <c r="AA48" s="30"/>
    </row>
    <row r="49" customFormat="false" ht="15.75" hidden="false" customHeight="false" outlineLevel="0" collapsed="false">
      <c r="A49" s="12" t="n">
        <v>48</v>
      </c>
      <c r="B49" s="31" t="n">
        <v>0.0322222222222222</v>
      </c>
      <c r="C49" s="13" t="n">
        <v>0.0697222222222222</v>
      </c>
      <c r="D49" s="12" t="s">
        <v>169</v>
      </c>
      <c r="F49" s="30"/>
      <c r="G49" s="30"/>
      <c r="H49" s="30"/>
      <c r="I49" s="30"/>
      <c r="J49" s="30"/>
      <c r="K49" s="30"/>
      <c r="L49" s="30"/>
      <c r="M49" s="30"/>
      <c r="N49" s="30"/>
      <c r="O49" s="30"/>
      <c r="P49" s="30"/>
      <c r="Q49" s="30"/>
      <c r="R49" s="30"/>
      <c r="S49" s="30"/>
      <c r="T49" s="30"/>
      <c r="U49" s="30"/>
      <c r="V49" s="30"/>
      <c r="W49" s="30"/>
      <c r="X49" s="30"/>
      <c r="Y49" s="30"/>
      <c r="Z49" s="30"/>
      <c r="AA49" s="30"/>
    </row>
    <row r="50" customFormat="false" ht="15.75" hidden="false" customHeight="false" outlineLevel="0" collapsed="false">
      <c r="A50" s="12" t="n">
        <v>49</v>
      </c>
      <c r="B50" s="31" t="n">
        <v>0.0323032407407407</v>
      </c>
      <c r="C50" s="13" t="n">
        <v>0.0698032407407407</v>
      </c>
      <c r="D50" s="12" t="s">
        <v>172</v>
      </c>
      <c r="F50" s="30"/>
      <c r="G50" s="30"/>
      <c r="H50" s="30"/>
      <c r="I50" s="30"/>
      <c r="J50" s="30"/>
      <c r="K50" s="30"/>
      <c r="L50" s="30"/>
      <c r="M50" s="30"/>
      <c r="N50" s="30"/>
      <c r="O50" s="30"/>
      <c r="P50" s="30"/>
      <c r="Q50" s="30"/>
      <c r="R50" s="30"/>
      <c r="S50" s="30"/>
      <c r="T50" s="30"/>
      <c r="U50" s="30"/>
      <c r="V50" s="30"/>
      <c r="W50" s="30"/>
      <c r="X50" s="30"/>
      <c r="Y50" s="30"/>
      <c r="Z50" s="30"/>
      <c r="AA50" s="30"/>
    </row>
    <row r="51" customFormat="false" ht="15.75" hidden="false" customHeight="false" outlineLevel="0" collapsed="false">
      <c r="A51" s="12" t="n">
        <v>50</v>
      </c>
      <c r="B51" s="31" t="n">
        <v>0.0324421296296296</v>
      </c>
      <c r="C51" s="13" t="n">
        <v>0.0699421296296296</v>
      </c>
      <c r="D51" s="12" t="s">
        <v>174</v>
      </c>
      <c r="F51" s="30"/>
      <c r="G51" s="30"/>
      <c r="H51" s="30"/>
      <c r="I51" s="30"/>
      <c r="J51" s="30"/>
      <c r="K51" s="30"/>
      <c r="L51" s="30"/>
      <c r="M51" s="30"/>
      <c r="N51" s="30"/>
      <c r="O51" s="30"/>
      <c r="P51" s="30"/>
      <c r="Q51" s="30"/>
      <c r="R51" s="30"/>
      <c r="S51" s="30"/>
      <c r="T51" s="30"/>
      <c r="U51" s="30"/>
      <c r="V51" s="30"/>
      <c r="W51" s="30"/>
      <c r="X51" s="30"/>
      <c r="Y51" s="30"/>
      <c r="Z51" s="30"/>
      <c r="AA51" s="30"/>
    </row>
    <row r="52" customFormat="false" ht="15.75" hidden="false" customHeight="false" outlineLevel="0" collapsed="false">
      <c r="A52" s="12" t="n">
        <v>51</v>
      </c>
      <c r="B52" s="31" t="n">
        <v>0.0329282407407407</v>
      </c>
      <c r="C52" s="13" t="n">
        <v>0.0704282407407407</v>
      </c>
      <c r="D52" s="12" t="s">
        <v>177</v>
      </c>
      <c r="F52" s="30"/>
      <c r="G52" s="30"/>
      <c r="H52" s="30"/>
      <c r="I52" s="30"/>
      <c r="J52" s="30"/>
      <c r="K52" s="30"/>
      <c r="L52" s="30"/>
      <c r="M52" s="30"/>
      <c r="N52" s="30"/>
      <c r="O52" s="30"/>
      <c r="P52" s="30"/>
      <c r="Q52" s="30"/>
      <c r="R52" s="30"/>
      <c r="S52" s="30"/>
      <c r="T52" s="30"/>
      <c r="U52" s="30"/>
      <c r="V52" s="30"/>
      <c r="W52" s="30"/>
      <c r="X52" s="30"/>
      <c r="Y52" s="30"/>
      <c r="Z52" s="30"/>
      <c r="AA52" s="30"/>
    </row>
    <row r="53" customFormat="false" ht="15.75" hidden="false" customHeight="false" outlineLevel="0" collapsed="false">
      <c r="A53" s="12" t="n">
        <v>52</v>
      </c>
      <c r="B53" s="31" t="n">
        <v>0.033275462962963</v>
      </c>
      <c r="C53" s="13" t="n">
        <v>0.070775462962963</v>
      </c>
      <c r="D53" s="12" t="s">
        <v>180</v>
      </c>
      <c r="F53" s="30"/>
      <c r="G53" s="30"/>
      <c r="H53" s="30"/>
      <c r="I53" s="30"/>
      <c r="J53" s="30"/>
      <c r="K53" s="30"/>
      <c r="L53" s="30"/>
      <c r="M53" s="30"/>
      <c r="N53" s="30"/>
      <c r="O53" s="30"/>
      <c r="P53" s="30"/>
      <c r="Q53" s="30"/>
      <c r="R53" s="30"/>
      <c r="S53" s="30"/>
      <c r="T53" s="30"/>
      <c r="U53" s="30"/>
      <c r="V53" s="30"/>
      <c r="W53" s="30"/>
      <c r="X53" s="30"/>
      <c r="Y53" s="30"/>
      <c r="Z53" s="30"/>
      <c r="AA53" s="30"/>
    </row>
    <row r="54" customFormat="false" ht="15.75" hidden="false" customHeight="false" outlineLevel="0" collapsed="false">
      <c r="A54" s="12" t="n">
        <v>53</v>
      </c>
      <c r="B54" s="31" t="n">
        <v>0.0341550925925926</v>
      </c>
      <c r="C54" s="13" t="n">
        <v>0.0716550925925926</v>
      </c>
      <c r="D54" s="12" t="s">
        <v>183</v>
      </c>
      <c r="F54" s="30"/>
      <c r="G54" s="30"/>
      <c r="H54" s="30"/>
      <c r="I54" s="30"/>
      <c r="J54" s="30"/>
      <c r="K54" s="30"/>
      <c r="L54" s="30"/>
      <c r="M54" s="30"/>
      <c r="N54" s="30"/>
      <c r="O54" s="30"/>
      <c r="P54" s="30"/>
      <c r="Q54" s="30"/>
      <c r="R54" s="30"/>
      <c r="S54" s="30"/>
      <c r="T54" s="30"/>
      <c r="U54" s="30"/>
      <c r="V54" s="30"/>
      <c r="W54" s="30"/>
      <c r="X54" s="30"/>
      <c r="Y54" s="30"/>
      <c r="Z54" s="30"/>
      <c r="AA54" s="30"/>
    </row>
    <row r="55" customFormat="false" ht="15.75" hidden="false" customHeight="false" outlineLevel="0" collapsed="false">
      <c r="A55" s="12" t="n">
        <v>54</v>
      </c>
      <c r="B55" s="31" t="n">
        <v>0.0343634259259259</v>
      </c>
      <c r="C55" s="13" t="n">
        <v>0.0718634259259259</v>
      </c>
      <c r="D55" s="12" t="s">
        <v>186</v>
      </c>
      <c r="F55" s="30"/>
      <c r="G55" s="30"/>
      <c r="H55" s="30"/>
      <c r="I55" s="30"/>
      <c r="J55" s="30"/>
      <c r="K55" s="30"/>
      <c r="L55" s="30"/>
      <c r="M55" s="30"/>
      <c r="N55" s="30"/>
      <c r="O55" s="30"/>
      <c r="P55" s="30"/>
      <c r="Q55" s="30"/>
      <c r="R55" s="30"/>
      <c r="S55" s="30"/>
      <c r="T55" s="30"/>
      <c r="U55" s="30"/>
      <c r="V55" s="30"/>
      <c r="W55" s="30"/>
      <c r="X55" s="30"/>
      <c r="Y55" s="30"/>
      <c r="Z55" s="30"/>
      <c r="AA55" s="30"/>
    </row>
    <row r="56" customFormat="false" ht="15.75" hidden="false" customHeight="false" outlineLevel="0" collapsed="false">
      <c r="A56" s="12" t="n">
        <v>55</v>
      </c>
      <c r="B56" s="31" t="n">
        <v>0.0349189814814815</v>
      </c>
      <c r="C56" s="13" t="n">
        <v>0.0724189814814815</v>
      </c>
      <c r="D56" s="12" t="s">
        <v>189</v>
      </c>
      <c r="F56" s="30"/>
      <c r="G56" s="30"/>
      <c r="H56" s="30"/>
      <c r="I56" s="30"/>
      <c r="J56" s="30"/>
      <c r="K56" s="30"/>
      <c r="L56" s="30"/>
      <c r="M56" s="30"/>
      <c r="N56" s="30"/>
      <c r="O56" s="30"/>
      <c r="P56" s="30"/>
      <c r="Q56" s="30"/>
      <c r="R56" s="30"/>
      <c r="S56" s="30"/>
      <c r="T56" s="30"/>
      <c r="U56" s="30"/>
      <c r="V56" s="30"/>
      <c r="W56" s="30"/>
      <c r="X56" s="30"/>
      <c r="Y56" s="30"/>
      <c r="Z56" s="30"/>
      <c r="AA56" s="30"/>
    </row>
    <row r="57" customFormat="false" ht="15.75" hidden="false" customHeight="false" outlineLevel="0" collapsed="false">
      <c r="A57" s="12" t="n">
        <v>56</v>
      </c>
      <c r="B57" s="31" t="n">
        <v>0.0355787037037037</v>
      </c>
      <c r="C57" s="13" t="n">
        <v>0.0730787037037037</v>
      </c>
      <c r="D57" s="12" t="s">
        <v>191</v>
      </c>
      <c r="F57" s="30"/>
      <c r="G57" s="30"/>
      <c r="H57" s="30"/>
      <c r="I57" s="30"/>
      <c r="J57" s="30"/>
      <c r="K57" s="30"/>
      <c r="L57" s="30"/>
      <c r="M57" s="30"/>
      <c r="N57" s="30"/>
      <c r="O57" s="30"/>
      <c r="P57" s="30"/>
      <c r="Q57" s="30"/>
      <c r="R57" s="30"/>
      <c r="S57" s="30"/>
      <c r="T57" s="30"/>
      <c r="U57" s="30"/>
      <c r="V57" s="30"/>
      <c r="W57" s="30"/>
      <c r="X57" s="30"/>
      <c r="Y57" s="30"/>
      <c r="Z57" s="30"/>
      <c r="AA57" s="30"/>
    </row>
    <row r="58" customFormat="false" ht="15.75" hidden="false" customHeight="false" outlineLevel="0" collapsed="false">
      <c r="A58" s="12" t="n">
        <v>57</v>
      </c>
      <c r="B58" s="31" t="n">
        <v>0.0360416666666667</v>
      </c>
      <c r="C58" s="13" t="n">
        <v>0.0735416666666667</v>
      </c>
      <c r="D58" s="12" t="s">
        <v>193</v>
      </c>
      <c r="F58" s="30"/>
      <c r="G58" s="30"/>
      <c r="H58" s="30"/>
      <c r="I58" s="30"/>
      <c r="J58" s="30"/>
      <c r="K58" s="30"/>
      <c r="L58" s="30"/>
      <c r="M58" s="30"/>
      <c r="N58" s="30"/>
      <c r="O58" s="30"/>
      <c r="P58" s="30"/>
      <c r="Q58" s="30"/>
      <c r="R58" s="30"/>
      <c r="S58" s="30"/>
      <c r="T58" s="30"/>
      <c r="U58" s="30"/>
      <c r="V58" s="30"/>
      <c r="W58" s="30"/>
      <c r="X58" s="30"/>
      <c r="Y58" s="30"/>
      <c r="Z58" s="30"/>
      <c r="AA58" s="30"/>
    </row>
    <row r="59" customFormat="false" ht="15.75" hidden="false" customHeight="false" outlineLevel="0" collapsed="false">
      <c r="A59" s="30"/>
      <c r="B59" s="32"/>
      <c r="C59" s="32"/>
      <c r="D59" s="12"/>
      <c r="F59" s="30"/>
      <c r="G59" s="30"/>
      <c r="H59" s="30"/>
      <c r="I59" s="30"/>
      <c r="J59" s="30"/>
      <c r="K59" s="30"/>
      <c r="L59" s="30"/>
      <c r="M59" s="30"/>
      <c r="N59" s="30"/>
      <c r="O59" s="30"/>
      <c r="P59" s="30"/>
      <c r="Q59" s="30"/>
      <c r="R59" s="30"/>
      <c r="S59" s="30"/>
      <c r="T59" s="30"/>
      <c r="U59" s="30"/>
      <c r="V59" s="30"/>
      <c r="W59" s="30"/>
      <c r="X59" s="30"/>
      <c r="Y59" s="30"/>
      <c r="Z59" s="30"/>
      <c r="AA59" s="30"/>
    </row>
    <row r="60" customFormat="false" ht="15.75" hidden="false" customHeight="false" outlineLevel="0" collapsed="false">
      <c r="A60" s="30"/>
      <c r="B60" s="32"/>
      <c r="C60" s="32"/>
      <c r="D60" s="12"/>
      <c r="F60" s="30"/>
      <c r="G60" s="30"/>
      <c r="H60" s="30"/>
      <c r="I60" s="30"/>
      <c r="J60" s="30"/>
      <c r="K60" s="30"/>
      <c r="L60" s="30"/>
      <c r="M60" s="30"/>
      <c r="N60" s="30"/>
      <c r="O60" s="30"/>
      <c r="P60" s="30"/>
      <c r="Q60" s="30"/>
      <c r="R60" s="30"/>
      <c r="S60" s="30"/>
      <c r="T60" s="30"/>
      <c r="U60" s="30"/>
      <c r="V60" s="30"/>
      <c r="W60" s="30"/>
      <c r="X60" s="30"/>
      <c r="Y60" s="30"/>
      <c r="Z60" s="30"/>
      <c r="AA60" s="30"/>
    </row>
    <row r="61" customFormat="false" ht="15.75" hidden="false" customHeight="false" outlineLevel="0" collapsed="false">
      <c r="A61" s="30"/>
      <c r="B61" s="32"/>
      <c r="C61" s="32"/>
      <c r="D61" s="12"/>
      <c r="F61" s="30"/>
      <c r="G61" s="30"/>
      <c r="H61" s="30"/>
      <c r="I61" s="30"/>
      <c r="J61" s="30"/>
      <c r="K61" s="30"/>
      <c r="L61" s="30"/>
      <c r="M61" s="30"/>
      <c r="N61" s="30"/>
      <c r="O61" s="30"/>
      <c r="P61" s="30"/>
      <c r="Q61" s="30"/>
      <c r="R61" s="30"/>
      <c r="S61" s="30"/>
      <c r="T61" s="30"/>
      <c r="U61" s="30"/>
      <c r="V61" s="30"/>
      <c r="W61" s="30"/>
      <c r="X61" s="30"/>
      <c r="Y61" s="30"/>
      <c r="Z61" s="30"/>
      <c r="AA61" s="30"/>
    </row>
    <row r="62" customFormat="false" ht="15.75" hidden="false" customHeight="false" outlineLevel="0" collapsed="false">
      <c r="A62" s="30"/>
      <c r="B62" s="32"/>
      <c r="C62" s="32"/>
      <c r="D62" s="12"/>
      <c r="F62" s="30"/>
      <c r="G62" s="30"/>
      <c r="H62" s="30"/>
      <c r="I62" s="30"/>
      <c r="J62" s="30"/>
      <c r="K62" s="30"/>
      <c r="L62" s="30"/>
      <c r="M62" s="30"/>
      <c r="N62" s="30"/>
      <c r="O62" s="30"/>
      <c r="P62" s="30"/>
      <c r="Q62" s="30"/>
      <c r="R62" s="30"/>
      <c r="S62" s="30"/>
      <c r="T62" s="30"/>
      <c r="U62" s="30"/>
      <c r="V62" s="30"/>
      <c r="W62" s="30"/>
      <c r="X62" s="30"/>
      <c r="Y62" s="30"/>
      <c r="Z62" s="30"/>
      <c r="AA62" s="30"/>
    </row>
    <row r="63" customFormat="false" ht="15.75" hidden="false" customHeight="false" outlineLevel="0" collapsed="false">
      <c r="A63" s="30"/>
      <c r="B63" s="32"/>
      <c r="C63" s="32"/>
      <c r="D63" s="12"/>
      <c r="F63" s="30"/>
      <c r="G63" s="30"/>
      <c r="H63" s="30"/>
      <c r="I63" s="30"/>
      <c r="J63" s="30"/>
      <c r="K63" s="30"/>
      <c r="L63" s="30"/>
      <c r="M63" s="30"/>
      <c r="N63" s="30"/>
      <c r="O63" s="30"/>
      <c r="P63" s="30"/>
      <c r="Q63" s="30"/>
      <c r="R63" s="30"/>
      <c r="S63" s="30"/>
      <c r="T63" s="30"/>
      <c r="U63" s="30"/>
      <c r="V63" s="30"/>
      <c r="W63" s="30"/>
      <c r="X63" s="30"/>
      <c r="Y63" s="30"/>
      <c r="Z63" s="30"/>
      <c r="AA63" s="30"/>
    </row>
    <row r="64" customFormat="false" ht="15.75" hidden="false" customHeight="false" outlineLevel="0" collapsed="false">
      <c r="A64" s="30"/>
      <c r="B64" s="32"/>
      <c r="C64" s="32"/>
      <c r="D64" s="12"/>
      <c r="F64" s="30"/>
      <c r="G64" s="30"/>
      <c r="H64" s="30"/>
      <c r="I64" s="30"/>
      <c r="J64" s="30"/>
      <c r="K64" s="30"/>
      <c r="L64" s="30"/>
      <c r="M64" s="30"/>
      <c r="N64" s="30"/>
      <c r="O64" s="30"/>
      <c r="P64" s="30"/>
      <c r="Q64" s="30"/>
      <c r="R64" s="30"/>
      <c r="S64" s="30"/>
      <c r="T64" s="30"/>
      <c r="U64" s="30"/>
      <c r="V64" s="30"/>
      <c r="W64" s="30"/>
      <c r="X64" s="30"/>
      <c r="Y64" s="30"/>
      <c r="Z64" s="30"/>
      <c r="AA64" s="30"/>
    </row>
    <row r="65" customFormat="false" ht="15.75" hidden="false" customHeight="false" outlineLevel="0" collapsed="false">
      <c r="A65" s="30"/>
      <c r="B65" s="32"/>
      <c r="C65" s="32"/>
      <c r="D65" s="12"/>
      <c r="F65" s="30"/>
      <c r="G65" s="30"/>
      <c r="H65" s="30"/>
      <c r="I65" s="30"/>
      <c r="J65" s="30"/>
      <c r="K65" s="30"/>
      <c r="L65" s="30"/>
      <c r="M65" s="30"/>
      <c r="N65" s="30"/>
      <c r="O65" s="30"/>
      <c r="P65" s="30"/>
      <c r="Q65" s="30"/>
      <c r="R65" s="30"/>
      <c r="S65" s="30"/>
      <c r="T65" s="30"/>
      <c r="U65" s="30"/>
      <c r="V65" s="30"/>
      <c r="W65" s="30"/>
      <c r="X65" s="30"/>
      <c r="Y65" s="30"/>
      <c r="Z65" s="30"/>
      <c r="AA65" s="30"/>
    </row>
    <row r="66" customFormat="false" ht="15.75" hidden="false" customHeight="false" outlineLevel="0" collapsed="false">
      <c r="A66" s="30"/>
      <c r="B66" s="32"/>
      <c r="C66" s="32"/>
      <c r="D66" s="12"/>
      <c r="F66" s="30"/>
      <c r="G66" s="30"/>
      <c r="H66" s="30"/>
      <c r="I66" s="30"/>
      <c r="J66" s="30"/>
      <c r="K66" s="30"/>
      <c r="L66" s="30"/>
      <c r="M66" s="30"/>
      <c r="N66" s="30"/>
      <c r="O66" s="30"/>
      <c r="P66" s="30"/>
      <c r="Q66" s="30"/>
      <c r="R66" s="30"/>
      <c r="S66" s="30"/>
      <c r="T66" s="30"/>
      <c r="U66" s="30"/>
      <c r="V66" s="30"/>
      <c r="W66" s="30"/>
      <c r="X66" s="30"/>
      <c r="Y66" s="30"/>
      <c r="Z66" s="30"/>
      <c r="AA66" s="30"/>
    </row>
    <row r="67" customFormat="false" ht="15.75" hidden="false" customHeight="false" outlineLevel="0" collapsed="false">
      <c r="A67" s="30"/>
      <c r="B67" s="32"/>
      <c r="C67" s="32"/>
      <c r="D67" s="12"/>
      <c r="F67" s="30"/>
      <c r="G67" s="30"/>
      <c r="H67" s="30"/>
      <c r="I67" s="30"/>
      <c r="J67" s="30"/>
      <c r="K67" s="30"/>
      <c r="L67" s="30"/>
      <c r="M67" s="30"/>
      <c r="N67" s="30"/>
      <c r="O67" s="30"/>
      <c r="P67" s="30"/>
      <c r="Q67" s="30"/>
      <c r="R67" s="30"/>
      <c r="S67" s="30"/>
      <c r="T67" s="30"/>
      <c r="U67" s="30"/>
      <c r="V67" s="30"/>
      <c r="W67" s="30"/>
      <c r="X67" s="30"/>
      <c r="Y67" s="30"/>
      <c r="Z67" s="30"/>
      <c r="AA67" s="30"/>
    </row>
    <row r="68" customFormat="false" ht="15.75" hidden="false" customHeight="false" outlineLevel="0" collapsed="false">
      <c r="A68" s="30"/>
      <c r="B68" s="32"/>
      <c r="C68" s="32"/>
      <c r="D68" s="12"/>
      <c r="F68" s="30"/>
      <c r="G68" s="30"/>
      <c r="H68" s="30"/>
      <c r="I68" s="30"/>
      <c r="J68" s="30"/>
      <c r="K68" s="30"/>
      <c r="L68" s="30"/>
      <c r="M68" s="30"/>
      <c r="N68" s="30"/>
      <c r="O68" s="30"/>
      <c r="P68" s="30"/>
      <c r="Q68" s="30"/>
      <c r="R68" s="30"/>
      <c r="S68" s="30"/>
      <c r="T68" s="30"/>
      <c r="U68" s="30"/>
      <c r="V68" s="30"/>
      <c r="W68" s="30"/>
      <c r="X68" s="30"/>
      <c r="Y68" s="30"/>
      <c r="Z68" s="30"/>
      <c r="AA68" s="30"/>
    </row>
    <row r="69" customFormat="false" ht="15.75" hidden="false" customHeight="false" outlineLevel="0" collapsed="false">
      <c r="A69" s="30"/>
      <c r="B69" s="32"/>
      <c r="C69" s="32"/>
      <c r="D69" s="12"/>
      <c r="F69" s="30"/>
      <c r="G69" s="30"/>
      <c r="H69" s="30"/>
      <c r="I69" s="30"/>
      <c r="J69" s="30"/>
      <c r="K69" s="30"/>
      <c r="L69" s="30"/>
      <c r="M69" s="30"/>
      <c r="N69" s="30"/>
      <c r="O69" s="30"/>
      <c r="P69" s="30"/>
      <c r="Q69" s="30"/>
      <c r="R69" s="30"/>
      <c r="S69" s="30"/>
      <c r="T69" s="30"/>
      <c r="U69" s="30"/>
      <c r="V69" s="30"/>
      <c r="W69" s="30"/>
      <c r="X69" s="30"/>
      <c r="Y69" s="30"/>
      <c r="Z69" s="30"/>
      <c r="AA69" s="30"/>
    </row>
    <row r="70" customFormat="false" ht="15.75" hidden="false" customHeight="false" outlineLevel="0" collapsed="false">
      <c r="A70" s="30"/>
      <c r="B70" s="32"/>
      <c r="C70" s="32"/>
      <c r="D70" s="12"/>
      <c r="F70" s="30"/>
      <c r="G70" s="30"/>
      <c r="H70" s="30"/>
      <c r="I70" s="30"/>
      <c r="J70" s="30"/>
      <c r="K70" s="30"/>
      <c r="L70" s="30"/>
      <c r="M70" s="30"/>
      <c r="N70" s="30"/>
      <c r="O70" s="30"/>
      <c r="P70" s="30"/>
      <c r="Q70" s="30"/>
      <c r="R70" s="30"/>
      <c r="S70" s="30"/>
      <c r="T70" s="30"/>
      <c r="U70" s="30"/>
      <c r="V70" s="30"/>
      <c r="W70" s="30"/>
      <c r="X70" s="30"/>
      <c r="Y70" s="30"/>
      <c r="Z70" s="30"/>
      <c r="AA70" s="30"/>
    </row>
    <row r="71" customFormat="false" ht="15.75" hidden="false" customHeight="false" outlineLevel="0" collapsed="false">
      <c r="A71" s="30"/>
      <c r="B71" s="32"/>
      <c r="C71" s="32"/>
      <c r="D71" s="12"/>
      <c r="F71" s="30"/>
      <c r="G71" s="30"/>
      <c r="H71" s="30"/>
      <c r="I71" s="30"/>
      <c r="J71" s="30"/>
      <c r="K71" s="30"/>
      <c r="L71" s="30"/>
      <c r="M71" s="30"/>
      <c r="N71" s="30"/>
      <c r="O71" s="30"/>
      <c r="P71" s="30"/>
      <c r="Q71" s="30"/>
      <c r="R71" s="30"/>
      <c r="S71" s="30"/>
      <c r="T71" s="30"/>
      <c r="U71" s="30"/>
      <c r="V71" s="30"/>
      <c r="W71" s="30"/>
      <c r="X71" s="30"/>
      <c r="Y71" s="30"/>
      <c r="Z71" s="30"/>
      <c r="AA71" s="30"/>
    </row>
    <row r="72" customFormat="false" ht="15.75" hidden="false" customHeight="false" outlineLevel="0" collapsed="false">
      <c r="A72" s="30"/>
      <c r="B72" s="32"/>
      <c r="C72" s="32"/>
      <c r="D72" s="12"/>
      <c r="F72" s="30"/>
      <c r="G72" s="30"/>
      <c r="H72" s="30"/>
      <c r="I72" s="30"/>
      <c r="J72" s="30"/>
      <c r="K72" s="30"/>
      <c r="L72" s="30"/>
      <c r="M72" s="30"/>
      <c r="N72" s="30"/>
      <c r="O72" s="30"/>
      <c r="P72" s="30"/>
      <c r="Q72" s="30"/>
      <c r="R72" s="30"/>
      <c r="S72" s="30"/>
      <c r="T72" s="30"/>
      <c r="U72" s="30"/>
      <c r="V72" s="30"/>
      <c r="W72" s="30"/>
      <c r="X72" s="30"/>
      <c r="Y72" s="30"/>
      <c r="Z72" s="30"/>
      <c r="AA72" s="30"/>
    </row>
    <row r="73" customFormat="false" ht="15.75" hidden="false" customHeight="false" outlineLevel="0" collapsed="false">
      <c r="A73" s="30"/>
      <c r="B73" s="32"/>
      <c r="C73" s="32"/>
      <c r="D73" s="12"/>
      <c r="F73" s="30"/>
      <c r="G73" s="30"/>
      <c r="H73" s="30"/>
      <c r="I73" s="30"/>
      <c r="J73" s="30"/>
      <c r="K73" s="30"/>
      <c r="L73" s="30"/>
      <c r="M73" s="30"/>
      <c r="N73" s="30"/>
      <c r="O73" s="30"/>
      <c r="P73" s="30"/>
      <c r="Q73" s="30"/>
      <c r="R73" s="30"/>
      <c r="S73" s="30"/>
      <c r="T73" s="30"/>
      <c r="U73" s="30"/>
      <c r="V73" s="30"/>
      <c r="W73" s="30"/>
      <c r="X73" s="30"/>
      <c r="Y73" s="30"/>
      <c r="Z73" s="30"/>
      <c r="AA73" s="30"/>
    </row>
    <row r="74" customFormat="false" ht="15.75" hidden="false" customHeight="false" outlineLevel="0" collapsed="false">
      <c r="A74" s="30"/>
      <c r="B74" s="32"/>
      <c r="C74" s="32"/>
      <c r="D74" s="12"/>
      <c r="F74" s="30"/>
      <c r="G74" s="30"/>
      <c r="H74" s="30"/>
      <c r="I74" s="30"/>
      <c r="J74" s="30"/>
      <c r="K74" s="30"/>
      <c r="L74" s="30"/>
      <c r="M74" s="30"/>
      <c r="N74" s="30"/>
      <c r="O74" s="30"/>
      <c r="P74" s="30"/>
      <c r="Q74" s="30"/>
      <c r="R74" s="30"/>
      <c r="S74" s="30"/>
      <c r="T74" s="30"/>
      <c r="U74" s="30"/>
      <c r="V74" s="30"/>
      <c r="W74" s="30"/>
      <c r="X74" s="30"/>
      <c r="Y74" s="30"/>
      <c r="Z74" s="30"/>
      <c r="AA74" s="30"/>
    </row>
    <row r="75" customFormat="false" ht="15.75" hidden="false" customHeight="false" outlineLevel="0" collapsed="false">
      <c r="A75" s="30"/>
      <c r="B75" s="32"/>
      <c r="C75" s="32"/>
      <c r="D75" s="12"/>
      <c r="F75" s="30"/>
      <c r="G75" s="30"/>
      <c r="H75" s="30"/>
      <c r="I75" s="30"/>
      <c r="J75" s="30"/>
      <c r="K75" s="30"/>
      <c r="L75" s="30"/>
      <c r="M75" s="30"/>
      <c r="N75" s="30"/>
      <c r="O75" s="30"/>
      <c r="P75" s="30"/>
      <c r="Q75" s="30"/>
      <c r="R75" s="30"/>
      <c r="S75" s="30"/>
      <c r="T75" s="30"/>
      <c r="U75" s="30"/>
      <c r="V75" s="30"/>
      <c r="W75" s="30"/>
      <c r="X75" s="30"/>
      <c r="Y75" s="30"/>
      <c r="Z75" s="30"/>
      <c r="AA75" s="30"/>
    </row>
    <row r="76" customFormat="false" ht="15.75" hidden="false" customHeight="false" outlineLevel="0" collapsed="false">
      <c r="A76" s="30"/>
      <c r="B76" s="32"/>
      <c r="C76" s="32"/>
      <c r="D76" s="12"/>
      <c r="F76" s="30"/>
      <c r="G76" s="30"/>
      <c r="H76" s="30"/>
      <c r="I76" s="30"/>
      <c r="J76" s="30"/>
      <c r="K76" s="30"/>
      <c r="L76" s="30"/>
      <c r="M76" s="30"/>
      <c r="N76" s="30"/>
      <c r="O76" s="30"/>
      <c r="P76" s="30"/>
      <c r="Q76" s="30"/>
      <c r="R76" s="30"/>
      <c r="S76" s="30"/>
      <c r="T76" s="30"/>
      <c r="U76" s="30"/>
      <c r="V76" s="30"/>
      <c r="W76" s="30"/>
      <c r="X76" s="30"/>
      <c r="Y76" s="30"/>
      <c r="Z76" s="30"/>
      <c r="AA76" s="30"/>
    </row>
    <row r="77" customFormat="false" ht="15.75" hidden="false" customHeight="false" outlineLevel="0" collapsed="false">
      <c r="A77" s="30"/>
      <c r="B77" s="32"/>
      <c r="C77" s="32"/>
      <c r="D77" s="12"/>
      <c r="F77" s="30"/>
      <c r="G77" s="30"/>
      <c r="H77" s="30"/>
      <c r="I77" s="30"/>
      <c r="J77" s="30"/>
      <c r="K77" s="30"/>
      <c r="L77" s="30"/>
      <c r="M77" s="30"/>
      <c r="N77" s="30"/>
      <c r="O77" s="30"/>
      <c r="P77" s="30"/>
      <c r="Q77" s="30"/>
      <c r="R77" s="30"/>
      <c r="S77" s="30"/>
      <c r="T77" s="30"/>
      <c r="U77" s="30"/>
      <c r="V77" s="30"/>
      <c r="W77" s="30"/>
      <c r="X77" s="30"/>
      <c r="Y77" s="30"/>
      <c r="Z77" s="30"/>
      <c r="AA77" s="30"/>
    </row>
    <row r="78" customFormat="false" ht="15.75" hidden="false" customHeight="false" outlineLevel="0" collapsed="false">
      <c r="A78" s="30"/>
      <c r="B78" s="32"/>
      <c r="C78" s="32"/>
      <c r="D78" s="12"/>
      <c r="F78" s="30"/>
      <c r="G78" s="30"/>
      <c r="H78" s="30"/>
      <c r="I78" s="30"/>
      <c r="J78" s="30"/>
      <c r="K78" s="30"/>
      <c r="L78" s="30"/>
      <c r="M78" s="30"/>
      <c r="N78" s="30"/>
      <c r="O78" s="30"/>
      <c r="P78" s="30"/>
      <c r="Q78" s="30"/>
      <c r="R78" s="30"/>
      <c r="S78" s="30"/>
      <c r="T78" s="30"/>
      <c r="U78" s="30"/>
      <c r="V78" s="30"/>
      <c r="W78" s="30"/>
      <c r="X78" s="30"/>
      <c r="Y78" s="30"/>
      <c r="Z78" s="30"/>
      <c r="AA78" s="30"/>
    </row>
    <row r="79" customFormat="false" ht="15.75" hidden="false" customHeight="false" outlineLevel="0" collapsed="false">
      <c r="A79" s="30"/>
      <c r="B79" s="32"/>
      <c r="C79" s="32"/>
      <c r="D79" s="12"/>
      <c r="F79" s="30"/>
      <c r="G79" s="30"/>
      <c r="H79" s="30"/>
      <c r="I79" s="30"/>
      <c r="J79" s="30"/>
      <c r="K79" s="30"/>
      <c r="L79" s="30"/>
      <c r="M79" s="30"/>
      <c r="N79" s="30"/>
      <c r="O79" s="30"/>
      <c r="P79" s="30"/>
      <c r="Q79" s="30"/>
      <c r="R79" s="30"/>
      <c r="S79" s="30"/>
      <c r="T79" s="30"/>
      <c r="U79" s="30"/>
      <c r="V79" s="30"/>
      <c r="W79" s="30"/>
      <c r="X79" s="30"/>
      <c r="Y79" s="30"/>
      <c r="Z79" s="30"/>
      <c r="AA79" s="30"/>
    </row>
    <row r="80" customFormat="false" ht="15.75" hidden="false" customHeight="false" outlineLevel="0" collapsed="false">
      <c r="A80" s="30"/>
      <c r="B80" s="32"/>
      <c r="C80" s="32"/>
      <c r="D80" s="12"/>
      <c r="F80" s="30"/>
      <c r="G80" s="30"/>
      <c r="H80" s="30"/>
      <c r="I80" s="30"/>
      <c r="J80" s="30"/>
      <c r="K80" s="30"/>
      <c r="L80" s="30"/>
      <c r="M80" s="30"/>
      <c r="N80" s="30"/>
      <c r="O80" s="30"/>
      <c r="P80" s="30"/>
      <c r="Q80" s="30"/>
      <c r="R80" s="30"/>
      <c r="S80" s="30"/>
      <c r="T80" s="30"/>
      <c r="U80" s="30"/>
      <c r="V80" s="30"/>
      <c r="W80" s="30"/>
      <c r="X80" s="30"/>
      <c r="Y80" s="30"/>
      <c r="Z80" s="30"/>
      <c r="AA80" s="30"/>
    </row>
    <row r="81" customFormat="false" ht="15.75" hidden="false" customHeight="false" outlineLevel="0" collapsed="false">
      <c r="A81" s="30"/>
      <c r="B81" s="32"/>
      <c r="C81" s="32"/>
      <c r="D81" s="12"/>
      <c r="F81" s="30"/>
      <c r="G81" s="30"/>
      <c r="H81" s="30"/>
      <c r="I81" s="30"/>
      <c r="J81" s="30"/>
      <c r="K81" s="30"/>
      <c r="L81" s="30"/>
      <c r="M81" s="30"/>
      <c r="N81" s="30"/>
      <c r="O81" s="30"/>
      <c r="P81" s="30"/>
      <c r="Q81" s="30"/>
      <c r="R81" s="30"/>
      <c r="S81" s="30"/>
      <c r="T81" s="30"/>
      <c r="U81" s="30"/>
      <c r="V81" s="30"/>
      <c r="W81" s="30"/>
      <c r="X81" s="30"/>
      <c r="Y81" s="30"/>
      <c r="Z81" s="30"/>
      <c r="AA81" s="30"/>
    </row>
    <row r="82" customFormat="false" ht="15.75" hidden="false" customHeight="false" outlineLevel="0" collapsed="false">
      <c r="A82" s="30"/>
      <c r="B82" s="32"/>
      <c r="C82" s="32"/>
      <c r="D82" s="12"/>
      <c r="F82" s="30"/>
      <c r="G82" s="30"/>
      <c r="H82" s="30"/>
      <c r="I82" s="30"/>
      <c r="J82" s="30"/>
      <c r="K82" s="30"/>
      <c r="L82" s="30"/>
      <c r="M82" s="30"/>
      <c r="N82" s="30"/>
      <c r="O82" s="30"/>
      <c r="P82" s="30"/>
      <c r="Q82" s="30"/>
      <c r="R82" s="30"/>
      <c r="S82" s="30"/>
      <c r="T82" s="30"/>
      <c r="U82" s="30"/>
      <c r="V82" s="30"/>
      <c r="W82" s="30"/>
      <c r="X82" s="30"/>
      <c r="Y82" s="30"/>
      <c r="Z82" s="30"/>
      <c r="AA82" s="30"/>
    </row>
    <row r="83" customFormat="false" ht="15.75" hidden="false" customHeight="false" outlineLevel="0" collapsed="false">
      <c r="A83" s="30"/>
      <c r="B83" s="32"/>
      <c r="C83" s="32"/>
      <c r="D83" s="12"/>
      <c r="F83" s="30"/>
      <c r="G83" s="30"/>
      <c r="H83" s="30"/>
      <c r="I83" s="30"/>
      <c r="J83" s="30"/>
      <c r="K83" s="30"/>
      <c r="L83" s="30"/>
      <c r="M83" s="30"/>
      <c r="N83" s="30"/>
      <c r="O83" s="30"/>
      <c r="P83" s="30"/>
      <c r="Q83" s="30"/>
      <c r="R83" s="30"/>
      <c r="S83" s="30"/>
      <c r="T83" s="30"/>
      <c r="U83" s="30"/>
      <c r="V83" s="30"/>
      <c r="W83" s="30"/>
      <c r="X83" s="30"/>
      <c r="Y83" s="30"/>
      <c r="Z83" s="30"/>
      <c r="AA83" s="30"/>
    </row>
    <row r="84" customFormat="false" ht="15.75" hidden="false" customHeight="false" outlineLevel="0" collapsed="false">
      <c r="A84" s="30"/>
      <c r="B84" s="32"/>
      <c r="C84" s="32"/>
      <c r="D84" s="12"/>
      <c r="F84" s="30"/>
      <c r="G84" s="30"/>
      <c r="H84" s="30"/>
      <c r="I84" s="30"/>
      <c r="J84" s="30"/>
      <c r="K84" s="30"/>
      <c r="L84" s="30"/>
      <c r="M84" s="30"/>
      <c r="N84" s="30"/>
      <c r="O84" s="30"/>
      <c r="P84" s="30"/>
      <c r="Q84" s="30"/>
      <c r="R84" s="30"/>
      <c r="S84" s="30"/>
      <c r="T84" s="30"/>
      <c r="U84" s="30"/>
      <c r="V84" s="30"/>
      <c r="W84" s="30"/>
      <c r="X84" s="30"/>
      <c r="Y84" s="30"/>
      <c r="Z84" s="30"/>
      <c r="AA84" s="30"/>
    </row>
    <row r="85" customFormat="false" ht="15.75" hidden="false" customHeight="false" outlineLevel="0" collapsed="false">
      <c r="A85" s="30"/>
      <c r="B85" s="32"/>
      <c r="C85" s="32"/>
      <c r="D85" s="12"/>
      <c r="F85" s="30"/>
      <c r="G85" s="30"/>
      <c r="H85" s="30"/>
      <c r="I85" s="30"/>
      <c r="J85" s="30"/>
      <c r="K85" s="30"/>
      <c r="L85" s="30"/>
      <c r="M85" s="30"/>
      <c r="N85" s="30"/>
      <c r="O85" s="30"/>
      <c r="P85" s="30"/>
      <c r="Q85" s="30"/>
      <c r="R85" s="30"/>
      <c r="S85" s="30"/>
      <c r="T85" s="30"/>
      <c r="U85" s="30"/>
      <c r="V85" s="30"/>
      <c r="W85" s="30"/>
      <c r="X85" s="30"/>
      <c r="Y85" s="30"/>
      <c r="Z85" s="30"/>
      <c r="AA85" s="30"/>
    </row>
    <row r="86" customFormat="false" ht="15.75" hidden="false" customHeight="false" outlineLevel="0" collapsed="false">
      <c r="A86" s="30"/>
      <c r="B86" s="32"/>
      <c r="C86" s="32"/>
      <c r="D86" s="12"/>
      <c r="F86" s="30"/>
      <c r="G86" s="30"/>
      <c r="H86" s="30"/>
      <c r="I86" s="30"/>
      <c r="J86" s="30"/>
      <c r="K86" s="30"/>
      <c r="L86" s="30"/>
      <c r="M86" s="30"/>
      <c r="N86" s="30"/>
      <c r="O86" s="30"/>
      <c r="P86" s="30"/>
      <c r="Q86" s="30"/>
      <c r="R86" s="30"/>
      <c r="S86" s="30"/>
      <c r="T86" s="30"/>
      <c r="U86" s="30"/>
      <c r="V86" s="30"/>
      <c r="W86" s="30"/>
      <c r="X86" s="30"/>
      <c r="Y86" s="30"/>
      <c r="Z86" s="30"/>
      <c r="AA86" s="30"/>
    </row>
    <row r="87" customFormat="false" ht="15.75" hidden="false" customHeight="false" outlineLevel="0" collapsed="false">
      <c r="A87" s="30"/>
      <c r="B87" s="32"/>
      <c r="C87" s="32"/>
      <c r="D87" s="12"/>
      <c r="F87" s="30"/>
      <c r="G87" s="30"/>
      <c r="H87" s="30"/>
      <c r="I87" s="30"/>
      <c r="J87" s="30"/>
      <c r="K87" s="30"/>
      <c r="L87" s="30"/>
      <c r="M87" s="30"/>
      <c r="N87" s="30"/>
      <c r="O87" s="30"/>
      <c r="P87" s="30"/>
      <c r="Q87" s="30"/>
      <c r="R87" s="30"/>
      <c r="S87" s="30"/>
      <c r="T87" s="30"/>
      <c r="U87" s="30"/>
      <c r="V87" s="30"/>
      <c r="W87" s="30"/>
      <c r="X87" s="30"/>
      <c r="Y87" s="30"/>
      <c r="Z87" s="30"/>
      <c r="AA87" s="30"/>
    </row>
    <row r="88" customFormat="false" ht="15.75" hidden="false" customHeight="false" outlineLevel="0" collapsed="false">
      <c r="A88" s="30"/>
      <c r="B88" s="32"/>
      <c r="C88" s="32"/>
      <c r="D88" s="12"/>
      <c r="F88" s="30"/>
      <c r="G88" s="30"/>
      <c r="H88" s="30"/>
      <c r="I88" s="30"/>
      <c r="J88" s="30"/>
      <c r="K88" s="30"/>
      <c r="L88" s="30"/>
      <c r="M88" s="30"/>
      <c r="N88" s="30"/>
      <c r="O88" s="30"/>
      <c r="P88" s="30"/>
      <c r="Q88" s="30"/>
      <c r="R88" s="30"/>
      <c r="S88" s="30"/>
      <c r="T88" s="30"/>
      <c r="U88" s="30"/>
      <c r="V88" s="30"/>
      <c r="W88" s="30"/>
      <c r="X88" s="30"/>
      <c r="Y88" s="30"/>
      <c r="Z88" s="30"/>
      <c r="AA88" s="30"/>
    </row>
    <row r="89" customFormat="false" ht="15.75" hidden="false" customHeight="false" outlineLevel="0" collapsed="false">
      <c r="A89" s="30"/>
      <c r="B89" s="32"/>
      <c r="C89" s="32"/>
      <c r="D89" s="30"/>
      <c r="F89" s="30"/>
      <c r="G89" s="30"/>
      <c r="H89" s="30"/>
      <c r="I89" s="30"/>
      <c r="J89" s="30"/>
      <c r="K89" s="30"/>
      <c r="L89" s="30"/>
      <c r="M89" s="30"/>
      <c r="N89" s="30"/>
      <c r="O89" s="30"/>
      <c r="P89" s="30"/>
      <c r="Q89" s="30"/>
      <c r="R89" s="30"/>
      <c r="S89" s="30"/>
      <c r="T89" s="30"/>
      <c r="U89" s="30"/>
      <c r="V89" s="30"/>
      <c r="W89" s="30"/>
      <c r="X89" s="30"/>
      <c r="Y89" s="30"/>
      <c r="Z89" s="30"/>
      <c r="AA89" s="30"/>
    </row>
    <row r="90" customFormat="false" ht="15.75" hidden="false" customHeight="false" outlineLevel="0" collapsed="false">
      <c r="A90" s="30"/>
      <c r="B90" s="32"/>
      <c r="C90" s="32"/>
      <c r="D90" s="30"/>
      <c r="F90" s="30"/>
      <c r="G90" s="30"/>
      <c r="H90" s="30"/>
      <c r="I90" s="30"/>
      <c r="J90" s="30"/>
      <c r="K90" s="30"/>
      <c r="L90" s="30"/>
      <c r="M90" s="30"/>
      <c r="N90" s="30"/>
      <c r="O90" s="30"/>
      <c r="P90" s="30"/>
      <c r="Q90" s="30"/>
      <c r="R90" s="30"/>
      <c r="S90" s="30"/>
      <c r="T90" s="30"/>
      <c r="U90" s="30"/>
      <c r="V90" s="30"/>
      <c r="W90" s="30"/>
      <c r="X90" s="30"/>
      <c r="Y90" s="30"/>
      <c r="Z90" s="30"/>
      <c r="AA90" s="30"/>
    </row>
    <row r="91" customFormat="false" ht="15.75" hidden="false" customHeight="false" outlineLevel="0" collapsed="false">
      <c r="A91" s="30"/>
      <c r="B91" s="32"/>
      <c r="C91" s="32"/>
      <c r="D91" s="30"/>
      <c r="F91" s="30"/>
      <c r="G91" s="30"/>
      <c r="H91" s="30"/>
      <c r="I91" s="30"/>
      <c r="J91" s="30"/>
      <c r="K91" s="30"/>
      <c r="L91" s="30"/>
      <c r="M91" s="30"/>
      <c r="N91" s="30"/>
      <c r="O91" s="30"/>
      <c r="P91" s="30"/>
      <c r="Q91" s="30"/>
      <c r="R91" s="30"/>
      <c r="S91" s="30"/>
      <c r="T91" s="30"/>
      <c r="U91" s="30"/>
      <c r="V91" s="30"/>
      <c r="W91" s="30"/>
      <c r="X91" s="30"/>
      <c r="Y91" s="30"/>
      <c r="Z91" s="30"/>
      <c r="AA91" s="30"/>
    </row>
    <row r="92" customFormat="false" ht="15.75" hidden="false" customHeight="false" outlineLevel="0" collapsed="false">
      <c r="A92" s="30"/>
      <c r="B92" s="32"/>
      <c r="C92" s="32"/>
      <c r="D92" s="30"/>
      <c r="F92" s="30"/>
      <c r="G92" s="30"/>
      <c r="H92" s="30"/>
      <c r="I92" s="30"/>
      <c r="J92" s="30"/>
      <c r="K92" s="30"/>
      <c r="L92" s="30"/>
      <c r="M92" s="30"/>
      <c r="N92" s="30"/>
      <c r="O92" s="30"/>
      <c r="P92" s="30"/>
      <c r="Q92" s="30"/>
      <c r="R92" s="30"/>
      <c r="S92" s="30"/>
      <c r="T92" s="30"/>
      <c r="U92" s="30"/>
      <c r="V92" s="30"/>
      <c r="W92" s="30"/>
      <c r="X92" s="30"/>
      <c r="Y92" s="30"/>
      <c r="Z92" s="30"/>
      <c r="AA92" s="30"/>
    </row>
    <row r="93" customFormat="false" ht="15.75" hidden="false" customHeight="false" outlineLevel="0" collapsed="false">
      <c r="A93" s="30"/>
      <c r="B93" s="32"/>
      <c r="C93" s="32"/>
      <c r="D93" s="30"/>
      <c r="F93" s="30"/>
      <c r="G93" s="30"/>
      <c r="H93" s="30"/>
      <c r="I93" s="30"/>
      <c r="J93" s="30"/>
      <c r="K93" s="30"/>
      <c r="L93" s="30"/>
      <c r="M93" s="30"/>
      <c r="N93" s="30"/>
      <c r="O93" s="30"/>
      <c r="P93" s="30"/>
      <c r="Q93" s="30"/>
      <c r="R93" s="30"/>
      <c r="S93" s="30"/>
      <c r="T93" s="30"/>
      <c r="U93" s="30"/>
      <c r="V93" s="30"/>
      <c r="W93" s="30"/>
      <c r="X93" s="30"/>
      <c r="Y93" s="30"/>
      <c r="Z93" s="30"/>
      <c r="AA93" s="30"/>
    </row>
    <row r="94" customFormat="false" ht="15.75" hidden="false" customHeight="false" outlineLevel="0" collapsed="false">
      <c r="A94" s="30"/>
      <c r="B94" s="32"/>
      <c r="C94" s="32"/>
      <c r="D94" s="30"/>
      <c r="F94" s="30"/>
      <c r="G94" s="30"/>
      <c r="H94" s="30"/>
      <c r="I94" s="30"/>
      <c r="J94" s="30"/>
      <c r="K94" s="30"/>
      <c r="L94" s="30"/>
      <c r="M94" s="30"/>
      <c r="N94" s="30"/>
      <c r="O94" s="30"/>
      <c r="P94" s="30"/>
      <c r="Q94" s="30"/>
      <c r="R94" s="30"/>
      <c r="S94" s="30"/>
      <c r="T94" s="30"/>
      <c r="U94" s="30"/>
      <c r="V94" s="30"/>
      <c r="W94" s="30"/>
      <c r="X94" s="30"/>
      <c r="Y94" s="30"/>
      <c r="Z94" s="30"/>
      <c r="AA94" s="30"/>
    </row>
    <row r="95" customFormat="false" ht="15.75" hidden="false" customHeight="false" outlineLevel="0" collapsed="false">
      <c r="A95" s="30"/>
      <c r="B95" s="32"/>
      <c r="C95" s="32"/>
      <c r="D95" s="30"/>
      <c r="F95" s="30"/>
      <c r="G95" s="30"/>
      <c r="H95" s="30"/>
      <c r="I95" s="30"/>
      <c r="J95" s="30"/>
      <c r="K95" s="30"/>
      <c r="L95" s="30"/>
      <c r="M95" s="30"/>
      <c r="N95" s="30"/>
      <c r="O95" s="30"/>
      <c r="P95" s="30"/>
      <c r="Q95" s="30"/>
      <c r="R95" s="30"/>
      <c r="S95" s="30"/>
      <c r="T95" s="30"/>
      <c r="U95" s="30"/>
      <c r="V95" s="30"/>
      <c r="W95" s="30"/>
      <c r="X95" s="30"/>
      <c r="Y95" s="30"/>
      <c r="Z95" s="30"/>
      <c r="AA95" s="30"/>
    </row>
    <row r="96" customFormat="false" ht="15.75" hidden="false" customHeight="false" outlineLevel="0" collapsed="false">
      <c r="A96" s="30"/>
      <c r="B96" s="32"/>
      <c r="C96" s="32"/>
      <c r="D96" s="30"/>
      <c r="F96" s="30"/>
      <c r="G96" s="30"/>
      <c r="H96" s="30"/>
      <c r="I96" s="30"/>
      <c r="J96" s="30"/>
      <c r="K96" s="30"/>
      <c r="L96" s="30"/>
      <c r="M96" s="30"/>
      <c r="N96" s="30"/>
      <c r="O96" s="30"/>
      <c r="P96" s="30"/>
      <c r="Q96" s="30"/>
      <c r="R96" s="30"/>
      <c r="S96" s="30"/>
      <c r="T96" s="30"/>
      <c r="U96" s="30"/>
      <c r="V96" s="30"/>
      <c r="W96" s="30"/>
      <c r="X96" s="30"/>
      <c r="Y96" s="30"/>
      <c r="Z96" s="30"/>
      <c r="AA96" s="30"/>
    </row>
    <row r="97" customFormat="false" ht="15.75" hidden="false" customHeight="false" outlineLevel="0" collapsed="false">
      <c r="A97" s="30"/>
      <c r="B97" s="32"/>
      <c r="C97" s="32"/>
      <c r="D97" s="30"/>
      <c r="F97" s="30"/>
      <c r="G97" s="30"/>
      <c r="H97" s="30"/>
      <c r="I97" s="30"/>
      <c r="J97" s="30"/>
      <c r="K97" s="30"/>
      <c r="L97" s="30"/>
      <c r="M97" s="30"/>
      <c r="N97" s="30"/>
      <c r="O97" s="30"/>
      <c r="P97" s="30"/>
      <c r="Q97" s="30"/>
      <c r="R97" s="30"/>
      <c r="S97" s="30"/>
      <c r="T97" s="30"/>
      <c r="U97" s="30"/>
      <c r="V97" s="30"/>
      <c r="W97" s="30"/>
      <c r="X97" s="30"/>
      <c r="Y97" s="30"/>
      <c r="Z97" s="30"/>
      <c r="AA97" s="30"/>
    </row>
    <row r="98" customFormat="false" ht="15.75" hidden="false" customHeight="false" outlineLevel="0" collapsed="false">
      <c r="A98" s="30"/>
      <c r="B98" s="32"/>
      <c r="C98" s="32"/>
      <c r="D98" s="30"/>
      <c r="F98" s="30"/>
      <c r="G98" s="30"/>
      <c r="H98" s="30"/>
      <c r="I98" s="30"/>
      <c r="J98" s="30"/>
      <c r="K98" s="30"/>
      <c r="L98" s="30"/>
      <c r="M98" s="30"/>
      <c r="N98" s="30"/>
      <c r="O98" s="30"/>
      <c r="P98" s="30"/>
      <c r="Q98" s="30"/>
      <c r="R98" s="30"/>
      <c r="S98" s="30"/>
      <c r="T98" s="30"/>
      <c r="U98" s="30"/>
      <c r="V98" s="30"/>
      <c r="W98" s="30"/>
      <c r="X98" s="30"/>
      <c r="Y98" s="30"/>
      <c r="Z98" s="30"/>
      <c r="AA98" s="30"/>
    </row>
    <row r="99" customFormat="false" ht="15.75" hidden="false" customHeight="false" outlineLevel="0" collapsed="false">
      <c r="A99" s="30"/>
      <c r="B99" s="32"/>
      <c r="C99" s="32"/>
      <c r="D99" s="30"/>
      <c r="F99" s="30"/>
      <c r="G99" s="30"/>
      <c r="H99" s="30"/>
      <c r="I99" s="30"/>
      <c r="J99" s="30"/>
      <c r="K99" s="30"/>
      <c r="L99" s="30"/>
      <c r="M99" s="30"/>
      <c r="N99" s="30"/>
      <c r="O99" s="30"/>
      <c r="P99" s="30"/>
      <c r="Q99" s="30"/>
      <c r="R99" s="30"/>
      <c r="S99" s="30"/>
      <c r="T99" s="30"/>
      <c r="U99" s="30"/>
      <c r="V99" s="30"/>
      <c r="W99" s="30"/>
      <c r="X99" s="30"/>
      <c r="Y99" s="30"/>
      <c r="Z99" s="30"/>
      <c r="AA99" s="30"/>
    </row>
    <row r="100" customFormat="false" ht="15.75" hidden="false" customHeight="false" outlineLevel="0" collapsed="false">
      <c r="A100" s="30"/>
      <c r="B100" s="32"/>
      <c r="C100" s="32"/>
      <c r="D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ustomFormat="false" ht="15.75" hidden="false" customHeight="false" outlineLevel="0" collapsed="false">
      <c r="A101" s="30"/>
      <c r="B101" s="32"/>
      <c r="C101" s="32"/>
      <c r="D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ustomFormat="false" ht="15.75" hidden="false" customHeight="false" outlineLevel="0" collapsed="false">
      <c r="A102" s="30"/>
      <c r="B102" s="32"/>
      <c r="C102" s="32"/>
      <c r="D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ustomFormat="false" ht="15.75" hidden="false" customHeight="false" outlineLevel="0" collapsed="false">
      <c r="A103" s="30"/>
      <c r="B103" s="32"/>
      <c r="C103" s="32"/>
      <c r="D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ustomFormat="false" ht="15.75" hidden="false" customHeight="false" outlineLevel="0" collapsed="false">
      <c r="A104" s="30"/>
      <c r="B104" s="32"/>
      <c r="C104" s="32"/>
      <c r="D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ustomFormat="false" ht="15.75" hidden="false" customHeight="false" outlineLevel="0" collapsed="false">
      <c r="A105" s="30"/>
      <c r="B105" s="32"/>
      <c r="C105" s="32"/>
      <c r="D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ustomFormat="false" ht="15.75" hidden="false" customHeight="false" outlineLevel="0" collapsed="false">
      <c r="A106" s="30"/>
      <c r="B106" s="32"/>
      <c r="C106" s="32"/>
      <c r="D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ustomFormat="false" ht="15.75" hidden="false" customHeight="false" outlineLevel="0" collapsed="false">
      <c r="A107" s="30"/>
      <c r="B107" s="32"/>
      <c r="C107" s="32"/>
      <c r="D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ustomFormat="false" ht="15.75" hidden="false" customHeight="false" outlineLevel="0" collapsed="false">
      <c r="A108" s="30"/>
      <c r="B108" s="32"/>
      <c r="C108" s="32"/>
      <c r="D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ustomFormat="false" ht="15.75" hidden="false" customHeight="false" outlineLevel="0" collapsed="false">
      <c r="A109" s="30"/>
      <c r="B109" s="32"/>
      <c r="C109" s="32"/>
      <c r="D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ustomFormat="false" ht="15.75" hidden="false" customHeight="false" outlineLevel="0" collapsed="false">
      <c r="A110" s="30"/>
      <c r="B110" s="32"/>
      <c r="C110" s="32"/>
      <c r="D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ustomFormat="false" ht="15.75" hidden="false" customHeight="false" outlineLevel="0" collapsed="false">
      <c r="A111" s="30"/>
      <c r="B111" s="32"/>
      <c r="C111" s="32"/>
      <c r="D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ustomFormat="false" ht="15.75" hidden="false" customHeight="false" outlineLevel="0" collapsed="false">
      <c r="A112" s="30"/>
      <c r="B112" s="32"/>
      <c r="C112" s="32"/>
      <c r="D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ustomFormat="false" ht="15.75" hidden="false" customHeight="false" outlineLevel="0" collapsed="false">
      <c r="A113" s="30"/>
      <c r="B113" s="32"/>
      <c r="C113" s="32"/>
      <c r="D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ustomFormat="false" ht="15.75" hidden="false" customHeight="false" outlineLevel="0" collapsed="false">
      <c r="A114" s="30"/>
      <c r="B114" s="32"/>
      <c r="C114" s="32"/>
      <c r="D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ustomFormat="false" ht="15.75" hidden="false" customHeight="false" outlineLevel="0" collapsed="false">
      <c r="A115" s="30"/>
      <c r="B115" s="32"/>
      <c r="C115" s="32"/>
      <c r="D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ustomFormat="false" ht="15.75" hidden="false" customHeight="false" outlineLevel="0" collapsed="false">
      <c r="A116" s="30"/>
      <c r="B116" s="32"/>
      <c r="C116" s="32"/>
      <c r="D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ustomFormat="false" ht="15.75" hidden="false" customHeight="false" outlineLevel="0" collapsed="false">
      <c r="A117" s="30"/>
      <c r="B117" s="32"/>
      <c r="C117" s="32"/>
      <c r="D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ustomFormat="false" ht="15.75" hidden="false" customHeight="false" outlineLevel="0" collapsed="false">
      <c r="A118" s="30"/>
      <c r="B118" s="32"/>
      <c r="C118" s="32"/>
      <c r="D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ustomFormat="false" ht="15.75" hidden="false" customHeight="false" outlineLevel="0" collapsed="false">
      <c r="A119" s="30"/>
      <c r="B119" s="32"/>
      <c r="C119" s="32"/>
      <c r="D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ustomFormat="false" ht="15.75" hidden="false" customHeight="false" outlineLevel="0" collapsed="false">
      <c r="A120" s="30"/>
      <c r="B120" s="32"/>
      <c r="C120" s="32"/>
      <c r="D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ustomFormat="false" ht="15.75" hidden="false" customHeight="false" outlineLevel="0" collapsed="false">
      <c r="A121" s="30"/>
      <c r="B121" s="32"/>
      <c r="C121" s="32"/>
      <c r="D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ustomFormat="false" ht="15.75" hidden="false" customHeight="false" outlineLevel="0" collapsed="false">
      <c r="A122" s="30"/>
      <c r="B122" s="32"/>
      <c r="C122" s="32"/>
      <c r="D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ustomFormat="false" ht="15.75" hidden="false" customHeight="false" outlineLevel="0" collapsed="false">
      <c r="A123" s="30"/>
      <c r="B123" s="32"/>
      <c r="C123" s="32"/>
      <c r="D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ustomFormat="false" ht="15.75" hidden="false" customHeight="false" outlineLevel="0" collapsed="false">
      <c r="A124" s="30"/>
      <c r="B124" s="32"/>
      <c r="C124" s="32"/>
      <c r="D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ustomFormat="false" ht="15.75" hidden="false" customHeight="false" outlineLevel="0" collapsed="false">
      <c r="A125" s="30"/>
      <c r="B125" s="32"/>
      <c r="C125" s="32"/>
      <c r="D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ustomFormat="false" ht="15.75" hidden="false" customHeight="false" outlineLevel="0" collapsed="false">
      <c r="A126" s="30"/>
      <c r="B126" s="32"/>
      <c r="C126" s="32"/>
      <c r="D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ustomFormat="false" ht="15.75" hidden="false" customHeight="false" outlineLevel="0" collapsed="false">
      <c r="A127" s="30"/>
      <c r="B127" s="32"/>
      <c r="C127" s="32"/>
      <c r="D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ustomFormat="false" ht="15.75" hidden="false" customHeight="false" outlineLevel="0" collapsed="false">
      <c r="A128" s="30"/>
      <c r="B128" s="32"/>
      <c r="C128" s="32"/>
      <c r="D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ustomFormat="false" ht="15.75" hidden="false" customHeight="false" outlineLevel="0" collapsed="false">
      <c r="A129" s="30"/>
      <c r="B129" s="32"/>
      <c r="C129" s="32"/>
      <c r="D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ustomFormat="false" ht="15.75" hidden="false" customHeight="false" outlineLevel="0" collapsed="false">
      <c r="A130" s="30"/>
      <c r="B130" s="32"/>
      <c r="C130" s="32"/>
      <c r="D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ustomFormat="false" ht="15.75" hidden="false" customHeight="false" outlineLevel="0" collapsed="false">
      <c r="A131" s="30"/>
      <c r="B131" s="32"/>
      <c r="C131" s="32"/>
      <c r="D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ustomFormat="false" ht="15.75" hidden="false" customHeight="false" outlineLevel="0" collapsed="false">
      <c r="A132" s="30"/>
      <c r="B132" s="32"/>
      <c r="C132" s="32"/>
      <c r="D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ustomFormat="false" ht="15.75" hidden="false" customHeight="false" outlineLevel="0" collapsed="false">
      <c r="A133" s="30"/>
      <c r="B133" s="32"/>
      <c r="C133" s="32"/>
      <c r="D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ustomFormat="false" ht="15.75" hidden="false" customHeight="false" outlineLevel="0" collapsed="false">
      <c r="A134" s="30"/>
      <c r="B134" s="32"/>
      <c r="C134" s="32"/>
      <c r="D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ustomFormat="false" ht="15.75" hidden="false" customHeight="false" outlineLevel="0" collapsed="false">
      <c r="A135" s="30"/>
      <c r="B135" s="32"/>
      <c r="C135" s="32"/>
      <c r="D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ustomFormat="false" ht="15.75" hidden="false" customHeight="false" outlineLevel="0" collapsed="false">
      <c r="A136" s="30"/>
      <c r="B136" s="32"/>
      <c r="C136" s="32"/>
      <c r="D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ustomFormat="false" ht="15.75" hidden="false" customHeight="false" outlineLevel="0" collapsed="false">
      <c r="A137" s="30"/>
      <c r="B137" s="32"/>
      <c r="C137" s="32"/>
      <c r="D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ustomFormat="false" ht="15.75" hidden="false" customHeight="false" outlineLevel="0" collapsed="false">
      <c r="A138" s="30"/>
      <c r="B138" s="32"/>
      <c r="C138" s="32"/>
      <c r="D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ustomFormat="false" ht="15.75" hidden="false" customHeight="false" outlineLevel="0" collapsed="false">
      <c r="A139" s="30"/>
      <c r="B139" s="32"/>
      <c r="C139" s="32"/>
      <c r="D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ustomFormat="false" ht="15.75" hidden="false" customHeight="false" outlineLevel="0" collapsed="false">
      <c r="A140" s="30"/>
      <c r="B140" s="32"/>
      <c r="C140" s="32"/>
      <c r="D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ustomFormat="false" ht="15.75" hidden="false" customHeight="false" outlineLevel="0" collapsed="false">
      <c r="A141" s="30"/>
      <c r="B141" s="32"/>
      <c r="C141" s="32"/>
      <c r="D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ustomFormat="false" ht="15.75" hidden="false" customHeight="false" outlineLevel="0" collapsed="false">
      <c r="A142" s="30"/>
      <c r="B142" s="32"/>
      <c r="C142" s="32"/>
      <c r="D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ustomFormat="false" ht="15.75" hidden="false" customHeight="false" outlineLevel="0" collapsed="false">
      <c r="A143" s="30"/>
      <c r="B143" s="32"/>
      <c r="C143" s="32"/>
      <c r="D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ustomFormat="false" ht="15.75" hidden="false" customHeight="false" outlineLevel="0" collapsed="false">
      <c r="A144" s="30"/>
      <c r="B144" s="32"/>
      <c r="C144" s="32"/>
      <c r="D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ustomFormat="false" ht="15.75" hidden="false" customHeight="false" outlineLevel="0" collapsed="false">
      <c r="A145" s="30"/>
      <c r="B145" s="32"/>
      <c r="C145" s="32"/>
      <c r="D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ustomFormat="false" ht="15.75" hidden="false" customHeight="false" outlineLevel="0" collapsed="false">
      <c r="A146" s="30"/>
      <c r="B146" s="32"/>
      <c r="C146" s="32"/>
      <c r="D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ustomFormat="false" ht="15.75" hidden="false" customHeight="false" outlineLevel="0" collapsed="false">
      <c r="A147" s="30"/>
      <c r="B147" s="32"/>
      <c r="C147" s="32"/>
      <c r="D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ustomFormat="false" ht="15.75" hidden="false" customHeight="false" outlineLevel="0" collapsed="false">
      <c r="A148" s="30"/>
      <c r="B148" s="32"/>
      <c r="C148" s="32"/>
      <c r="D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ustomFormat="false" ht="15.75" hidden="false" customHeight="false" outlineLevel="0" collapsed="false">
      <c r="A149" s="30"/>
      <c r="B149" s="32"/>
      <c r="C149" s="32"/>
      <c r="D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ustomFormat="false" ht="15.75" hidden="false" customHeight="false" outlineLevel="0" collapsed="false">
      <c r="A150" s="30"/>
      <c r="B150" s="32"/>
      <c r="C150" s="32"/>
      <c r="D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ustomFormat="false" ht="15.75" hidden="false" customHeight="false" outlineLevel="0" collapsed="false">
      <c r="A151" s="30"/>
      <c r="B151" s="32"/>
      <c r="C151" s="32"/>
      <c r="D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ustomFormat="false" ht="15.75" hidden="false" customHeight="false" outlineLevel="0" collapsed="false">
      <c r="A152" s="30"/>
      <c r="B152" s="32"/>
      <c r="C152" s="32"/>
      <c r="D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ustomFormat="false" ht="15.75" hidden="false" customHeight="false" outlineLevel="0" collapsed="false">
      <c r="A153" s="30"/>
      <c r="B153" s="32"/>
      <c r="C153" s="32"/>
      <c r="D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ustomFormat="false" ht="15.75" hidden="false" customHeight="false" outlineLevel="0" collapsed="false">
      <c r="A154" s="30"/>
      <c r="B154" s="32"/>
      <c r="C154" s="32"/>
      <c r="D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ustomFormat="false" ht="15.75" hidden="false" customHeight="false" outlineLevel="0" collapsed="false">
      <c r="A155" s="30"/>
      <c r="B155" s="32"/>
      <c r="C155" s="32"/>
      <c r="D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ustomFormat="false" ht="15.75" hidden="false" customHeight="false" outlineLevel="0" collapsed="false">
      <c r="A156" s="30"/>
      <c r="B156" s="32"/>
      <c r="C156" s="32"/>
      <c r="D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ustomFormat="false" ht="15.75" hidden="false" customHeight="false" outlineLevel="0" collapsed="false">
      <c r="A157" s="30"/>
      <c r="B157" s="32"/>
      <c r="C157" s="32"/>
      <c r="D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ustomFormat="false" ht="15.75" hidden="false" customHeight="false" outlineLevel="0" collapsed="false">
      <c r="A158" s="30"/>
      <c r="B158" s="32"/>
      <c r="C158" s="32"/>
      <c r="D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ustomFormat="false" ht="15.75" hidden="false" customHeight="false" outlineLevel="0" collapsed="false">
      <c r="A159" s="30"/>
      <c r="B159" s="32"/>
      <c r="C159" s="32"/>
      <c r="D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ustomFormat="false" ht="15.75" hidden="false" customHeight="false" outlineLevel="0" collapsed="false">
      <c r="A160" s="30"/>
      <c r="B160" s="32"/>
      <c r="C160" s="32"/>
      <c r="D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ustomFormat="false" ht="15.75" hidden="false" customHeight="false" outlineLevel="0" collapsed="false">
      <c r="A161" s="30"/>
      <c r="B161" s="32"/>
      <c r="C161" s="32"/>
      <c r="D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ustomFormat="false" ht="15.75" hidden="false" customHeight="false" outlineLevel="0" collapsed="false">
      <c r="A162" s="30"/>
      <c r="B162" s="32"/>
      <c r="C162" s="32"/>
      <c r="D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ustomFormat="false" ht="15.75" hidden="false" customHeight="false" outlineLevel="0" collapsed="false">
      <c r="A163" s="30"/>
      <c r="B163" s="32"/>
      <c r="C163" s="32"/>
      <c r="D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ustomFormat="false" ht="15.75" hidden="false" customHeight="false" outlineLevel="0" collapsed="false">
      <c r="A164" s="30"/>
      <c r="B164" s="32"/>
      <c r="C164" s="32"/>
      <c r="D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ustomFormat="false" ht="15.75" hidden="false" customHeight="false" outlineLevel="0" collapsed="false">
      <c r="A165" s="30"/>
      <c r="B165" s="32"/>
      <c r="C165" s="32"/>
      <c r="D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ustomFormat="false" ht="15.75" hidden="false" customHeight="false" outlineLevel="0" collapsed="false">
      <c r="A166" s="30"/>
      <c r="B166" s="32"/>
      <c r="C166" s="32"/>
      <c r="D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ustomFormat="false" ht="15.75" hidden="false" customHeight="false" outlineLevel="0" collapsed="false">
      <c r="A167" s="30"/>
      <c r="B167" s="32"/>
      <c r="C167" s="32"/>
      <c r="D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ustomFormat="false" ht="15.75" hidden="false" customHeight="false" outlineLevel="0" collapsed="false">
      <c r="A168" s="30"/>
      <c r="B168" s="32"/>
      <c r="C168" s="32"/>
      <c r="D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ustomFormat="false" ht="15.75" hidden="false" customHeight="false" outlineLevel="0" collapsed="false">
      <c r="A169" s="30"/>
      <c r="B169" s="32"/>
      <c r="C169" s="32"/>
      <c r="D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ustomFormat="false" ht="15.75" hidden="false" customHeight="false" outlineLevel="0" collapsed="false">
      <c r="A170" s="30"/>
      <c r="B170" s="32"/>
      <c r="C170" s="32"/>
      <c r="D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ustomFormat="false" ht="15.75" hidden="false" customHeight="false" outlineLevel="0" collapsed="false">
      <c r="A171" s="30"/>
      <c r="B171" s="32"/>
      <c r="C171" s="32"/>
      <c r="D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ustomFormat="false" ht="15.75" hidden="false" customHeight="false" outlineLevel="0" collapsed="false">
      <c r="A172" s="30"/>
      <c r="B172" s="32"/>
      <c r="C172" s="32"/>
      <c r="D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ustomFormat="false" ht="15.75" hidden="false" customHeight="false" outlineLevel="0" collapsed="false">
      <c r="A173" s="30"/>
      <c r="B173" s="32"/>
      <c r="C173" s="32"/>
      <c r="D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ustomFormat="false" ht="15.75" hidden="false" customHeight="false" outlineLevel="0" collapsed="false">
      <c r="A174" s="30"/>
      <c r="B174" s="32"/>
      <c r="C174" s="32"/>
      <c r="D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ustomFormat="false" ht="15.75" hidden="false" customHeight="false" outlineLevel="0" collapsed="false">
      <c r="A175" s="30"/>
      <c r="B175" s="32"/>
      <c r="C175" s="32"/>
      <c r="D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ustomFormat="false" ht="15.75" hidden="false" customHeight="false" outlineLevel="0" collapsed="false">
      <c r="A176" s="30"/>
      <c r="B176" s="32"/>
      <c r="C176" s="32"/>
      <c r="D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ustomFormat="false" ht="15.75" hidden="false" customHeight="false" outlineLevel="0" collapsed="false">
      <c r="A177" s="30"/>
      <c r="B177" s="32"/>
      <c r="C177" s="32"/>
      <c r="D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ustomFormat="false" ht="15.75" hidden="false" customHeight="false" outlineLevel="0" collapsed="false">
      <c r="A178" s="30"/>
      <c r="B178" s="32"/>
      <c r="C178" s="32"/>
      <c r="D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ustomFormat="false" ht="15.75" hidden="false" customHeight="false" outlineLevel="0" collapsed="false">
      <c r="A179" s="30"/>
      <c r="B179" s="32"/>
      <c r="C179" s="32"/>
      <c r="D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ustomFormat="false" ht="15.75" hidden="false" customHeight="false" outlineLevel="0" collapsed="false">
      <c r="A180" s="30"/>
      <c r="B180" s="32"/>
      <c r="C180" s="32"/>
      <c r="D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ustomFormat="false" ht="15.75" hidden="false" customHeight="false" outlineLevel="0" collapsed="false">
      <c r="A181" s="30"/>
      <c r="B181" s="32"/>
      <c r="C181" s="32"/>
      <c r="D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ustomFormat="false" ht="15.75" hidden="false" customHeight="false" outlineLevel="0" collapsed="false">
      <c r="A182" s="30"/>
      <c r="B182" s="32"/>
      <c r="C182" s="32"/>
      <c r="D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ustomFormat="false" ht="15.75" hidden="false" customHeight="false" outlineLevel="0" collapsed="false">
      <c r="A183" s="30"/>
      <c r="B183" s="32"/>
      <c r="C183" s="32"/>
      <c r="D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ustomFormat="false" ht="15.75" hidden="false" customHeight="false" outlineLevel="0" collapsed="false">
      <c r="A184" s="30"/>
      <c r="B184" s="32"/>
      <c r="C184" s="32"/>
      <c r="D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ustomFormat="false" ht="15.75" hidden="false" customHeight="false" outlineLevel="0" collapsed="false">
      <c r="A185" s="30"/>
      <c r="B185" s="32"/>
      <c r="C185" s="32"/>
      <c r="D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ustomFormat="false" ht="15.75" hidden="false" customHeight="false" outlineLevel="0" collapsed="false">
      <c r="A186" s="30"/>
      <c r="B186" s="32"/>
      <c r="C186" s="32"/>
      <c r="D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ustomFormat="false" ht="15.75" hidden="false" customHeight="false" outlineLevel="0" collapsed="false">
      <c r="A187" s="30"/>
      <c r="B187" s="32"/>
      <c r="C187" s="32"/>
      <c r="D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ustomFormat="false" ht="15.75" hidden="false" customHeight="false" outlineLevel="0" collapsed="false">
      <c r="A188" s="30"/>
      <c r="B188" s="32"/>
      <c r="C188" s="32"/>
      <c r="D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ustomFormat="false" ht="15.75" hidden="false" customHeight="false" outlineLevel="0" collapsed="false">
      <c r="A189" s="30"/>
      <c r="B189" s="32"/>
      <c r="C189" s="32"/>
      <c r="D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ustomFormat="false" ht="15.75" hidden="false" customHeight="false" outlineLevel="0" collapsed="false">
      <c r="A190" s="30"/>
      <c r="B190" s="32"/>
      <c r="C190" s="32"/>
      <c r="D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ustomFormat="false" ht="15.75" hidden="false" customHeight="false" outlineLevel="0" collapsed="false">
      <c r="A191" s="30"/>
      <c r="B191" s="32"/>
      <c r="C191" s="32"/>
      <c r="D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ustomFormat="false" ht="15.75" hidden="false" customHeight="false" outlineLevel="0" collapsed="false">
      <c r="A192" s="30"/>
      <c r="B192" s="32"/>
      <c r="C192" s="32"/>
      <c r="D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ustomFormat="false" ht="15.75" hidden="false" customHeight="false" outlineLevel="0" collapsed="false">
      <c r="A193" s="30"/>
      <c r="B193" s="32"/>
      <c r="C193" s="32"/>
      <c r="D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ustomFormat="false" ht="15.75" hidden="false" customHeight="false" outlineLevel="0" collapsed="false">
      <c r="A194" s="30"/>
      <c r="B194" s="32"/>
      <c r="C194" s="32"/>
      <c r="D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ustomFormat="false" ht="15.75" hidden="false" customHeight="false" outlineLevel="0" collapsed="false">
      <c r="A195" s="30"/>
      <c r="B195" s="32"/>
      <c r="C195" s="32"/>
      <c r="D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ustomFormat="false" ht="15.75" hidden="false" customHeight="false" outlineLevel="0" collapsed="false">
      <c r="A196" s="30"/>
      <c r="B196" s="32"/>
      <c r="C196" s="32"/>
      <c r="D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ustomFormat="false" ht="15.75" hidden="false" customHeight="false" outlineLevel="0" collapsed="false">
      <c r="A197" s="30"/>
      <c r="B197" s="32"/>
      <c r="C197" s="32"/>
      <c r="D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ustomFormat="false" ht="15.75" hidden="false" customHeight="false" outlineLevel="0" collapsed="false">
      <c r="A198" s="30"/>
      <c r="B198" s="32"/>
      <c r="C198" s="32"/>
      <c r="D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ustomFormat="false" ht="15.75" hidden="false" customHeight="false" outlineLevel="0" collapsed="false">
      <c r="A199" s="30"/>
      <c r="B199" s="32"/>
      <c r="C199" s="32"/>
      <c r="D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ustomFormat="false" ht="15.75" hidden="false" customHeight="false" outlineLevel="0" collapsed="false">
      <c r="A200" s="30"/>
      <c r="B200" s="32"/>
      <c r="C200" s="32"/>
      <c r="D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ustomFormat="false" ht="15.75" hidden="false" customHeight="false" outlineLevel="0" collapsed="false">
      <c r="A201" s="30"/>
      <c r="B201" s="32"/>
      <c r="C201" s="32"/>
      <c r="D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ustomFormat="false" ht="15.75" hidden="false" customHeight="false" outlineLevel="0" collapsed="false">
      <c r="A202" s="30"/>
      <c r="B202" s="32"/>
      <c r="C202" s="32"/>
      <c r="D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ustomFormat="false" ht="15.75" hidden="false" customHeight="false" outlineLevel="0" collapsed="false">
      <c r="A203" s="30"/>
      <c r="B203" s="32"/>
      <c r="C203" s="32"/>
      <c r="D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ustomFormat="false" ht="15.75" hidden="false" customHeight="false" outlineLevel="0" collapsed="false">
      <c r="A204" s="30"/>
      <c r="B204" s="32"/>
      <c r="C204" s="32"/>
      <c r="D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ustomFormat="false" ht="15.75" hidden="false" customHeight="false" outlineLevel="0" collapsed="false">
      <c r="A205" s="30"/>
      <c r="B205" s="32"/>
      <c r="C205" s="32"/>
      <c r="D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ustomFormat="false" ht="15.75" hidden="false" customHeight="false" outlineLevel="0" collapsed="false">
      <c r="A206" s="30"/>
      <c r="B206" s="32"/>
      <c r="C206" s="32"/>
      <c r="D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ustomFormat="false" ht="15.75" hidden="false" customHeight="false" outlineLevel="0" collapsed="false">
      <c r="A207" s="30"/>
      <c r="B207" s="32"/>
      <c r="C207" s="32"/>
      <c r="D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ustomFormat="false" ht="15.75" hidden="false" customHeight="false" outlineLevel="0" collapsed="false">
      <c r="A208" s="30"/>
      <c r="B208" s="32"/>
      <c r="C208" s="32"/>
      <c r="D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ustomFormat="false" ht="15.75" hidden="false" customHeight="false" outlineLevel="0" collapsed="false">
      <c r="A209" s="30"/>
      <c r="B209" s="32"/>
      <c r="C209" s="32"/>
      <c r="D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ustomFormat="false" ht="15.75" hidden="false" customHeight="false" outlineLevel="0" collapsed="false">
      <c r="A210" s="30"/>
      <c r="B210" s="32"/>
      <c r="C210" s="32"/>
      <c r="D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ustomFormat="false" ht="15.75" hidden="false" customHeight="false" outlineLevel="0" collapsed="false">
      <c r="A211" s="30"/>
      <c r="B211" s="32"/>
      <c r="C211" s="32"/>
      <c r="D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ustomFormat="false" ht="15.75" hidden="false" customHeight="false" outlineLevel="0" collapsed="false">
      <c r="A212" s="30"/>
      <c r="B212" s="32"/>
      <c r="C212" s="32"/>
      <c r="D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ustomFormat="false" ht="15.75" hidden="false" customHeight="false" outlineLevel="0" collapsed="false">
      <c r="A213" s="30"/>
      <c r="B213" s="32"/>
      <c r="C213" s="32"/>
      <c r="D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ustomFormat="false" ht="15.75" hidden="false" customHeight="false" outlineLevel="0" collapsed="false">
      <c r="A214" s="30"/>
      <c r="B214" s="32"/>
      <c r="C214" s="32"/>
      <c r="D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ustomFormat="false" ht="15.75" hidden="false" customHeight="false" outlineLevel="0" collapsed="false">
      <c r="A215" s="30"/>
      <c r="B215" s="32"/>
      <c r="C215" s="32"/>
      <c r="D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ustomFormat="false" ht="15.75" hidden="false" customHeight="false" outlineLevel="0" collapsed="false">
      <c r="A216" s="30"/>
      <c r="B216" s="32"/>
      <c r="C216" s="32"/>
      <c r="D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ustomFormat="false" ht="15.75" hidden="false" customHeight="false" outlineLevel="0" collapsed="false">
      <c r="A217" s="30"/>
      <c r="B217" s="32"/>
      <c r="C217" s="32"/>
      <c r="D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ustomFormat="false" ht="15.75" hidden="false" customHeight="false" outlineLevel="0" collapsed="false">
      <c r="A218" s="30"/>
      <c r="B218" s="32"/>
      <c r="C218" s="32"/>
      <c r="D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ustomFormat="false" ht="15.75" hidden="false" customHeight="false" outlineLevel="0" collapsed="false">
      <c r="A219" s="30"/>
      <c r="B219" s="32"/>
      <c r="C219" s="32"/>
      <c r="D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ustomFormat="false" ht="15.75" hidden="false" customHeight="false" outlineLevel="0" collapsed="false">
      <c r="A220" s="30"/>
      <c r="B220" s="32"/>
      <c r="C220" s="32"/>
      <c r="D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ustomFormat="false" ht="15.75" hidden="false" customHeight="false" outlineLevel="0" collapsed="false">
      <c r="A221" s="30"/>
      <c r="B221" s="32"/>
      <c r="C221" s="32"/>
      <c r="D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ustomFormat="false" ht="15.75" hidden="false" customHeight="false" outlineLevel="0" collapsed="false">
      <c r="A222" s="30"/>
      <c r="B222" s="32"/>
      <c r="C222" s="32"/>
      <c r="D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ustomFormat="false" ht="15.75" hidden="false" customHeight="false" outlineLevel="0" collapsed="false">
      <c r="A223" s="30"/>
      <c r="B223" s="32"/>
      <c r="C223" s="32"/>
      <c r="D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ustomFormat="false" ht="15.75" hidden="false" customHeight="false" outlineLevel="0" collapsed="false">
      <c r="A224" s="30"/>
      <c r="B224" s="32"/>
      <c r="C224" s="32"/>
      <c r="D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ustomFormat="false" ht="15.75" hidden="false" customHeight="false" outlineLevel="0" collapsed="false">
      <c r="A225" s="30"/>
      <c r="B225" s="32"/>
      <c r="C225" s="32"/>
      <c r="D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ustomFormat="false" ht="15.75" hidden="false" customHeight="false" outlineLevel="0" collapsed="false">
      <c r="A226" s="30"/>
      <c r="B226" s="32"/>
      <c r="C226" s="32"/>
      <c r="D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ustomFormat="false" ht="15.75" hidden="false" customHeight="false" outlineLevel="0" collapsed="false">
      <c r="A227" s="30"/>
      <c r="B227" s="32"/>
      <c r="C227" s="32"/>
      <c r="D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ustomFormat="false" ht="15.75" hidden="false" customHeight="false" outlineLevel="0" collapsed="false">
      <c r="A228" s="30"/>
      <c r="B228" s="32"/>
      <c r="C228" s="32"/>
      <c r="D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ustomFormat="false" ht="15.75" hidden="false" customHeight="false" outlineLevel="0" collapsed="false">
      <c r="A229" s="30"/>
      <c r="B229" s="32"/>
      <c r="C229" s="32"/>
      <c r="D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ustomFormat="false" ht="15.75" hidden="false" customHeight="false" outlineLevel="0" collapsed="false">
      <c r="A230" s="30"/>
      <c r="B230" s="32"/>
      <c r="C230" s="32"/>
      <c r="D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ustomFormat="false" ht="15.75" hidden="false" customHeight="false" outlineLevel="0" collapsed="false">
      <c r="A231" s="30"/>
      <c r="B231" s="32"/>
      <c r="C231" s="32"/>
      <c r="D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ustomFormat="false" ht="15.75" hidden="false" customHeight="false" outlineLevel="0" collapsed="false">
      <c r="A232" s="30"/>
      <c r="B232" s="32"/>
      <c r="C232" s="32"/>
      <c r="D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ustomFormat="false" ht="15.75" hidden="false" customHeight="false" outlineLevel="0" collapsed="false">
      <c r="A233" s="30"/>
      <c r="B233" s="32"/>
      <c r="C233" s="32"/>
      <c r="D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ustomFormat="false" ht="15.75" hidden="false" customHeight="false" outlineLevel="0" collapsed="false">
      <c r="A234" s="30"/>
      <c r="B234" s="32"/>
      <c r="C234" s="32"/>
      <c r="D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ustomFormat="false" ht="15.75" hidden="false" customHeight="false" outlineLevel="0" collapsed="false">
      <c r="A235" s="30"/>
      <c r="B235" s="32"/>
      <c r="C235" s="32"/>
      <c r="D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ustomFormat="false" ht="15.75" hidden="false" customHeight="false" outlineLevel="0" collapsed="false">
      <c r="A236" s="30"/>
      <c r="B236" s="32"/>
      <c r="C236" s="32"/>
      <c r="D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ustomFormat="false" ht="15.75" hidden="false" customHeight="false" outlineLevel="0" collapsed="false">
      <c r="A237" s="30"/>
      <c r="B237" s="32"/>
      <c r="C237" s="32"/>
      <c r="D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ustomFormat="false" ht="15.75" hidden="false" customHeight="false" outlineLevel="0" collapsed="false">
      <c r="A238" s="30"/>
      <c r="B238" s="32"/>
      <c r="C238" s="32"/>
      <c r="D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ustomFormat="false" ht="15.75" hidden="false" customHeight="false" outlineLevel="0" collapsed="false">
      <c r="A239" s="30"/>
      <c r="B239" s="32"/>
      <c r="C239" s="32"/>
      <c r="D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ustomFormat="false" ht="15.75" hidden="false" customHeight="false" outlineLevel="0" collapsed="false">
      <c r="A240" s="30"/>
      <c r="B240" s="32"/>
      <c r="C240" s="32"/>
      <c r="D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ustomFormat="false" ht="15.75" hidden="false" customHeight="false" outlineLevel="0" collapsed="false">
      <c r="A241" s="30"/>
      <c r="B241" s="32"/>
      <c r="C241" s="32"/>
      <c r="D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ustomFormat="false" ht="15.75" hidden="false" customHeight="false" outlineLevel="0" collapsed="false">
      <c r="A242" s="30"/>
      <c r="B242" s="32"/>
      <c r="C242" s="32"/>
      <c r="D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ustomFormat="false" ht="15.75" hidden="false" customHeight="false" outlineLevel="0" collapsed="false">
      <c r="A243" s="30"/>
      <c r="B243" s="32"/>
      <c r="C243" s="32"/>
      <c r="D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ustomFormat="false" ht="15.75" hidden="false" customHeight="false" outlineLevel="0" collapsed="false">
      <c r="A244" s="30"/>
      <c r="B244" s="32"/>
      <c r="C244" s="32"/>
      <c r="D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ustomFormat="false" ht="15.75" hidden="false" customHeight="false" outlineLevel="0" collapsed="false">
      <c r="A245" s="30"/>
      <c r="B245" s="32"/>
      <c r="C245" s="32"/>
      <c r="D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ustomFormat="false" ht="15.75" hidden="false" customHeight="false" outlineLevel="0" collapsed="false">
      <c r="A246" s="30"/>
      <c r="B246" s="32"/>
      <c r="C246" s="32"/>
      <c r="D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ustomFormat="false" ht="15.75" hidden="false" customHeight="false" outlineLevel="0" collapsed="false">
      <c r="A247" s="30"/>
      <c r="B247" s="32"/>
      <c r="C247" s="32"/>
      <c r="D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ustomFormat="false" ht="15.75" hidden="false" customHeight="false" outlineLevel="0" collapsed="false">
      <c r="A248" s="30"/>
      <c r="B248" s="32"/>
      <c r="C248" s="32"/>
      <c r="D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ustomFormat="false" ht="15.75" hidden="false" customHeight="false" outlineLevel="0" collapsed="false">
      <c r="A249" s="30"/>
      <c r="B249" s="32"/>
      <c r="C249" s="32"/>
      <c r="D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ustomFormat="false" ht="15.75" hidden="false" customHeight="false" outlineLevel="0" collapsed="false">
      <c r="A250" s="30"/>
      <c r="B250" s="32"/>
      <c r="C250" s="32"/>
      <c r="D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ustomFormat="false" ht="15.75" hidden="false" customHeight="false" outlineLevel="0" collapsed="false">
      <c r="A251" s="30"/>
      <c r="B251" s="32"/>
      <c r="C251" s="32"/>
      <c r="D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ustomFormat="false" ht="15.75" hidden="false" customHeight="false" outlineLevel="0" collapsed="false">
      <c r="A252" s="30"/>
      <c r="B252" s="32"/>
      <c r="C252" s="32"/>
      <c r="D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ustomFormat="false" ht="15.75" hidden="false" customHeight="false" outlineLevel="0" collapsed="false">
      <c r="A253" s="30"/>
      <c r="B253" s="32"/>
      <c r="C253" s="32"/>
      <c r="D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ustomFormat="false" ht="15.75" hidden="false" customHeight="false" outlineLevel="0" collapsed="false">
      <c r="A254" s="30"/>
      <c r="B254" s="32"/>
      <c r="C254" s="32"/>
      <c r="D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ustomFormat="false" ht="15.75" hidden="false" customHeight="false" outlineLevel="0" collapsed="false">
      <c r="A255" s="30"/>
      <c r="B255" s="32"/>
      <c r="C255" s="32"/>
      <c r="D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ustomFormat="false" ht="15.75" hidden="false" customHeight="false" outlineLevel="0" collapsed="false">
      <c r="A256" s="30"/>
      <c r="B256" s="32"/>
      <c r="C256" s="32"/>
      <c r="D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ustomFormat="false" ht="15.75" hidden="false" customHeight="false" outlineLevel="0" collapsed="false">
      <c r="A257" s="30"/>
      <c r="B257" s="32"/>
      <c r="C257" s="32"/>
      <c r="D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ustomFormat="false" ht="15.75" hidden="false" customHeight="false" outlineLevel="0" collapsed="false">
      <c r="A258" s="30"/>
      <c r="B258" s="32"/>
      <c r="C258" s="32"/>
      <c r="D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ustomFormat="false" ht="15.75" hidden="false" customHeight="false" outlineLevel="0" collapsed="false">
      <c r="A259" s="30"/>
      <c r="B259" s="32"/>
      <c r="C259" s="32"/>
      <c r="D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ustomFormat="false" ht="15.75" hidden="false" customHeight="false" outlineLevel="0" collapsed="false">
      <c r="A260" s="30"/>
      <c r="B260" s="32"/>
      <c r="C260" s="32"/>
      <c r="D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ustomFormat="false" ht="15.75" hidden="false" customHeight="false" outlineLevel="0" collapsed="false">
      <c r="A261" s="30"/>
      <c r="B261" s="32"/>
      <c r="C261" s="32"/>
      <c r="D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ustomFormat="false" ht="15.75" hidden="false" customHeight="false" outlineLevel="0" collapsed="false">
      <c r="A262" s="30"/>
      <c r="B262" s="32"/>
      <c r="C262" s="32"/>
      <c r="D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ustomFormat="false" ht="15.75" hidden="false" customHeight="false" outlineLevel="0" collapsed="false">
      <c r="A263" s="30"/>
      <c r="B263" s="32"/>
      <c r="C263" s="32"/>
      <c r="D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ustomFormat="false" ht="15.75" hidden="false" customHeight="false" outlineLevel="0" collapsed="false">
      <c r="A264" s="30"/>
      <c r="B264" s="32"/>
      <c r="C264" s="32"/>
      <c r="D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ustomFormat="false" ht="15.75" hidden="false" customHeight="false" outlineLevel="0" collapsed="false">
      <c r="A265" s="30"/>
      <c r="B265" s="32"/>
      <c r="C265" s="32"/>
      <c r="D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ustomFormat="false" ht="15.75" hidden="false" customHeight="false" outlineLevel="0" collapsed="false">
      <c r="A266" s="30"/>
      <c r="B266" s="32"/>
      <c r="C266" s="32"/>
      <c r="D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ustomFormat="false" ht="15.75" hidden="false" customHeight="false" outlineLevel="0" collapsed="false">
      <c r="A267" s="30"/>
      <c r="B267" s="32"/>
      <c r="C267" s="32"/>
      <c r="D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ustomFormat="false" ht="15.75" hidden="false" customHeight="false" outlineLevel="0" collapsed="false">
      <c r="A268" s="30"/>
      <c r="B268" s="32"/>
      <c r="C268" s="32"/>
      <c r="D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ustomFormat="false" ht="15.75" hidden="false" customHeight="false" outlineLevel="0" collapsed="false">
      <c r="A269" s="30"/>
      <c r="B269" s="32"/>
      <c r="C269" s="32"/>
      <c r="D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ustomFormat="false" ht="15.75" hidden="false" customHeight="false" outlineLevel="0" collapsed="false">
      <c r="A270" s="30"/>
      <c r="B270" s="32"/>
      <c r="C270" s="32"/>
      <c r="D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ustomFormat="false" ht="15.75" hidden="false" customHeight="false" outlineLevel="0" collapsed="false">
      <c r="A271" s="30"/>
      <c r="B271" s="32"/>
      <c r="C271" s="32"/>
      <c r="D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ustomFormat="false" ht="15.75" hidden="false" customHeight="false" outlineLevel="0" collapsed="false">
      <c r="A272" s="30"/>
      <c r="B272" s="32"/>
      <c r="C272" s="32"/>
      <c r="D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ustomFormat="false" ht="15.75" hidden="false" customHeight="false" outlineLevel="0" collapsed="false">
      <c r="A273" s="30"/>
      <c r="B273" s="32"/>
      <c r="C273" s="32"/>
      <c r="D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ustomFormat="false" ht="15.75" hidden="false" customHeight="false" outlineLevel="0" collapsed="false">
      <c r="A274" s="30"/>
      <c r="B274" s="32"/>
      <c r="C274" s="32"/>
      <c r="D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ustomFormat="false" ht="15.75" hidden="false" customHeight="false" outlineLevel="0" collapsed="false">
      <c r="A275" s="30"/>
      <c r="B275" s="32"/>
      <c r="C275" s="32"/>
      <c r="D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ustomFormat="false" ht="15.75" hidden="false" customHeight="false" outlineLevel="0" collapsed="false">
      <c r="A276" s="30"/>
      <c r="B276" s="32"/>
      <c r="C276" s="32"/>
      <c r="D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ustomFormat="false" ht="15.75" hidden="false" customHeight="false" outlineLevel="0" collapsed="false">
      <c r="A277" s="30"/>
      <c r="B277" s="32"/>
      <c r="C277" s="32"/>
      <c r="D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ustomFormat="false" ht="15.75" hidden="false" customHeight="false" outlineLevel="0" collapsed="false">
      <c r="A278" s="30"/>
      <c r="B278" s="32"/>
      <c r="C278" s="32"/>
      <c r="D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ustomFormat="false" ht="15.75" hidden="false" customHeight="false" outlineLevel="0" collapsed="false">
      <c r="A279" s="30"/>
      <c r="B279" s="32"/>
      <c r="C279" s="32"/>
      <c r="D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ustomFormat="false" ht="15.75" hidden="false" customHeight="false" outlineLevel="0" collapsed="false">
      <c r="A280" s="30"/>
      <c r="B280" s="32"/>
      <c r="C280" s="32"/>
      <c r="D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ustomFormat="false" ht="15.75" hidden="false" customHeight="false" outlineLevel="0" collapsed="false">
      <c r="A281" s="30"/>
      <c r="B281" s="32"/>
      <c r="C281" s="32"/>
      <c r="D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ustomFormat="false" ht="15.75" hidden="false" customHeight="false" outlineLevel="0" collapsed="false">
      <c r="A282" s="30"/>
      <c r="B282" s="32"/>
      <c r="C282" s="32"/>
      <c r="D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ustomFormat="false" ht="15.75" hidden="false" customHeight="false" outlineLevel="0" collapsed="false">
      <c r="A283" s="30"/>
      <c r="B283" s="32"/>
      <c r="C283" s="32"/>
      <c r="D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ustomFormat="false" ht="15.75" hidden="false" customHeight="false" outlineLevel="0" collapsed="false">
      <c r="A284" s="30"/>
      <c r="B284" s="32"/>
      <c r="C284" s="32"/>
      <c r="D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ustomFormat="false" ht="15.75" hidden="false" customHeight="false" outlineLevel="0" collapsed="false">
      <c r="A285" s="30"/>
      <c r="B285" s="32"/>
      <c r="C285" s="32"/>
      <c r="D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ustomFormat="false" ht="15.75" hidden="false" customHeight="false" outlineLevel="0" collapsed="false">
      <c r="A286" s="30"/>
      <c r="B286" s="32"/>
      <c r="C286" s="32"/>
      <c r="D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ustomFormat="false" ht="15.75" hidden="false" customHeight="false" outlineLevel="0" collapsed="false">
      <c r="A287" s="30"/>
      <c r="B287" s="32"/>
      <c r="C287" s="32"/>
      <c r="D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ustomFormat="false" ht="15.75" hidden="false" customHeight="false" outlineLevel="0" collapsed="false">
      <c r="A288" s="30"/>
      <c r="B288" s="32"/>
      <c r="C288" s="32"/>
      <c r="D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ustomFormat="false" ht="15.75" hidden="false" customHeight="false" outlineLevel="0" collapsed="false">
      <c r="A289" s="30"/>
      <c r="B289" s="32"/>
      <c r="C289" s="32"/>
      <c r="D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ustomFormat="false" ht="15.75" hidden="false" customHeight="false" outlineLevel="0" collapsed="false">
      <c r="A290" s="30"/>
      <c r="B290" s="32"/>
      <c r="C290" s="32"/>
      <c r="D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ustomFormat="false" ht="15.75" hidden="false" customHeight="false" outlineLevel="0" collapsed="false">
      <c r="A291" s="30"/>
      <c r="B291" s="32"/>
      <c r="C291" s="32"/>
      <c r="D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ustomFormat="false" ht="15.75" hidden="false" customHeight="false" outlineLevel="0" collapsed="false">
      <c r="A292" s="30"/>
      <c r="B292" s="32"/>
      <c r="C292" s="32"/>
      <c r="D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ustomFormat="false" ht="15.75" hidden="false" customHeight="false" outlineLevel="0" collapsed="false">
      <c r="A293" s="30"/>
      <c r="B293" s="32"/>
      <c r="C293" s="32"/>
      <c r="D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ustomFormat="false" ht="15.75" hidden="false" customHeight="false" outlineLevel="0" collapsed="false">
      <c r="A294" s="30"/>
      <c r="B294" s="32"/>
      <c r="C294" s="32"/>
      <c r="D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ustomFormat="false" ht="15.75" hidden="false" customHeight="false" outlineLevel="0" collapsed="false">
      <c r="A295" s="30"/>
      <c r="B295" s="32"/>
      <c r="C295" s="32"/>
      <c r="D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ustomFormat="false" ht="15.75" hidden="false" customHeight="false" outlineLevel="0" collapsed="false">
      <c r="A296" s="30"/>
      <c r="B296" s="32"/>
      <c r="C296" s="32"/>
      <c r="D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ustomFormat="false" ht="15.75" hidden="false" customHeight="false" outlineLevel="0" collapsed="false">
      <c r="A297" s="30"/>
      <c r="B297" s="32"/>
      <c r="C297" s="32"/>
      <c r="D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ustomFormat="false" ht="15.75" hidden="false" customHeight="false" outlineLevel="0" collapsed="false">
      <c r="A298" s="30"/>
      <c r="B298" s="32"/>
      <c r="C298" s="32"/>
      <c r="D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ustomFormat="false" ht="15.75" hidden="false" customHeight="false" outlineLevel="0" collapsed="false">
      <c r="A299" s="30"/>
      <c r="B299" s="32"/>
      <c r="C299" s="32"/>
      <c r="D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ustomFormat="false" ht="15.75" hidden="false" customHeight="false" outlineLevel="0" collapsed="false">
      <c r="A300" s="30"/>
      <c r="B300" s="32"/>
      <c r="C300" s="32"/>
      <c r="D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ustomFormat="false" ht="15.75" hidden="false" customHeight="false" outlineLevel="0" collapsed="false">
      <c r="A301" s="30"/>
      <c r="B301" s="32"/>
      <c r="C301" s="32"/>
      <c r="D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ustomFormat="false" ht="15.75" hidden="false" customHeight="false" outlineLevel="0" collapsed="false">
      <c r="A302" s="30"/>
      <c r="B302" s="32"/>
      <c r="C302" s="32"/>
      <c r="D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ustomFormat="false" ht="15.75" hidden="false" customHeight="false" outlineLevel="0" collapsed="false">
      <c r="A303" s="30"/>
      <c r="B303" s="32"/>
      <c r="C303" s="32"/>
      <c r="D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ustomFormat="false" ht="15.75" hidden="false" customHeight="false" outlineLevel="0" collapsed="false">
      <c r="A304" s="30"/>
      <c r="B304" s="32"/>
      <c r="C304" s="32"/>
      <c r="D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ustomFormat="false" ht="15.75" hidden="false" customHeight="false" outlineLevel="0" collapsed="false">
      <c r="A305" s="30"/>
      <c r="B305" s="32"/>
      <c r="C305" s="32"/>
      <c r="D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ustomFormat="false" ht="15.75" hidden="false" customHeight="false" outlineLevel="0" collapsed="false">
      <c r="A306" s="30"/>
      <c r="B306" s="32"/>
      <c r="C306" s="32"/>
      <c r="D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ustomFormat="false" ht="15.75" hidden="false" customHeight="false" outlineLevel="0" collapsed="false">
      <c r="A307" s="30"/>
      <c r="B307" s="32"/>
      <c r="C307" s="32"/>
      <c r="D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ustomFormat="false" ht="15.75" hidden="false" customHeight="false" outlineLevel="0" collapsed="false">
      <c r="A308" s="30"/>
      <c r="B308" s="32"/>
      <c r="C308" s="32"/>
      <c r="D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ustomFormat="false" ht="15.75" hidden="false" customHeight="false" outlineLevel="0" collapsed="false">
      <c r="A309" s="30"/>
      <c r="B309" s="32"/>
      <c r="C309" s="32"/>
      <c r="D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ustomFormat="false" ht="15.75" hidden="false" customHeight="false" outlineLevel="0" collapsed="false">
      <c r="A310" s="30"/>
      <c r="B310" s="32"/>
      <c r="C310" s="32"/>
      <c r="D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ustomFormat="false" ht="15.75" hidden="false" customHeight="false" outlineLevel="0" collapsed="false">
      <c r="A311" s="30"/>
      <c r="B311" s="32"/>
      <c r="C311" s="32"/>
      <c r="D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ustomFormat="false" ht="15.75" hidden="false" customHeight="false" outlineLevel="0" collapsed="false">
      <c r="A312" s="30"/>
      <c r="B312" s="32"/>
      <c r="C312" s="32"/>
      <c r="D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ustomFormat="false" ht="15.75" hidden="false" customHeight="false" outlineLevel="0" collapsed="false">
      <c r="A313" s="30"/>
      <c r="B313" s="32"/>
      <c r="C313" s="32"/>
      <c r="D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ustomFormat="false" ht="15.75" hidden="false" customHeight="false" outlineLevel="0" collapsed="false">
      <c r="A314" s="30"/>
      <c r="B314" s="32"/>
      <c r="C314" s="32"/>
      <c r="D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ustomFormat="false" ht="15.75" hidden="false" customHeight="false" outlineLevel="0" collapsed="false">
      <c r="A315" s="30"/>
      <c r="B315" s="32"/>
      <c r="C315" s="32"/>
      <c r="D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ustomFormat="false" ht="15.75" hidden="false" customHeight="false" outlineLevel="0" collapsed="false">
      <c r="A316" s="30"/>
      <c r="B316" s="32"/>
      <c r="C316" s="32"/>
      <c r="D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ustomFormat="false" ht="15.75" hidden="false" customHeight="false" outlineLevel="0" collapsed="false">
      <c r="A317" s="30"/>
      <c r="B317" s="32"/>
      <c r="C317" s="32"/>
      <c r="D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ustomFormat="false" ht="15.75" hidden="false" customHeight="false" outlineLevel="0" collapsed="false">
      <c r="A318" s="30"/>
      <c r="B318" s="32"/>
      <c r="C318" s="32"/>
      <c r="D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ustomFormat="false" ht="15.75" hidden="false" customHeight="false" outlineLevel="0" collapsed="false">
      <c r="A319" s="30"/>
      <c r="B319" s="32"/>
      <c r="C319" s="32"/>
      <c r="D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ustomFormat="false" ht="15.75" hidden="false" customHeight="false" outlineLevel="0" collapsed="false">
      <c r="A320" s="30"/>
      <c r="B320" s="32"/>
      <c r="C320" s="32"/>
      <c r="D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ustomFormat="false" ht="15.75" hidden="false" customHeight="false" outlineLevel="0" collapsed="false">
      <c r="A321" s="30"/>
      <c r="B321" s="32"/>
      <c r="C321" s="32"/>
      <c r="D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ustomFormat="false" ht="15.75" hidden="false" customHeight="false" outlineLevel="0" collapsed="false">
      <c r="A322" s="30"/>
      <c r="B322" s="32"/>
      <c r="C322" s="32"/>
      <c r="D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ustomFormat="false" ht="15.75" hidden="false" customHeight="false" outlineLevel="0" collapsed="false">
      <c r="A323" s="30"/>
      <c r="B323" s="32"/>
      <c r="C323" s="32"/>
      <c r="D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ustomFormat="false" ht="15.75" hidden="false" customHeight="false" outlineLevel="0" collapsed="false">
      <c r="A324" s="30"/>
      <c r="B324" s="32"/>
      <c r="C324" s="32"/>
      <c r="D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ustomFormat="false" ht="15.75" hidden="false" customHeight="false" outlineLevel="0" collapsed="false">
      <c r="A325" s="30"/>
      <c r="B325" s="32"/>
      <c r="C325" s="32"/>
      <c r="D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ustomFormat="false" ht="15.75" hidden="false" customHeight="false" outlineLevel="0" collapsed="false">
      <c r="A326" s="30"/>
      <c r="B326" s="32"/>
      <c r="C326" s="32"/>
      <c r="D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ustomFormat="false" ht="15.75" hidden="false" customHeight="false" outlineLevel="0" collapsed="false">
      <c r="A327" s="30"/>
      <c r="B327" s="32"/>
      <c r="C327" s="32"/>
      <c r="D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ustomFormat="false" ht="15.75" hidden="false" customHeight="false" outlineLevel="0" collapsed="false">
      <c r="A328" s="30"/>
      <c r="B328" s="32"/>
      <c r="C328" s="32"/>
      <c r="D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ustomFormat="false" ht="15.75" hidden="false" customHeight="false" outlineLevel="0" collapsed="false">
      <c r="A329" s="30"/>
      <c r="B329" s="32"/>
      <c r="C329" s="32"/>
      <c r="D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ustomFormat="false" ht="15.75" hidden="false" customHeight="false" outlineLevel="0" collapsed="false">
      <c r="A330" s="30"/>
      <c r="B330" s="32"/>
      <c r="C330" s="32"/>
      <c r="D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ustomFormat="false" ht="15.75" hidden="false" customHeight="false" outlineLevel="0" collapsed="false">
      <c r="A331" s="30"/>
      <c r="B331" s="32"/>
      <c r="C331" s="32"/>
      <c r="D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ustomFormat="false" ht="15.75" hidden="false" customHeight="false" outlineLevel="0" collapsed="false">
      <c r="A332" s="30"/>
      <c r="B332" s="32"/>
      <c r="C332" s="32"/>
      <c r="D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ustomFormat="false" ht="15.75" hidden="false" customHeight="false" outlineLevel="0" collapsed="false">
      <c r="A333" s="30"/>
      <c r="B333" s="32"/>
      <c r="C333" s="32"/>
      <c r="D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ustomFormat="false" ht="15.75" hidden="false" customHeight="false" outlineLevel="0" collapsed="false">
      <c r="A334" s="30"/>
      <c r="B334" s="32"/>
      <c r="C334" s="32"/>
      <c r="D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ustomFormat="false" ht="15.75" hidden="false" customHeight="false" outlineLevel="0" collapsed="false">
      <c r="A335" s="30"/>
      <c r="B335" s="32"/>
      <c r="C335" s="32"/>
      <c r="D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ustomFormat="false" ht="15.75" hidden="false" customHeight="false" outlineLevel="0" collapsed="false">
      <c r="A336" s="30"/>
      <c r="B336" s="32"/>
      <c r="C336" s="32"/>
      <c r="D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ustomFormat="false" ht="15.75" hidden="false" customHeight="false" outlineLevel="0" collapsed="false">
      <c r="A337" s="30"/>
      <c r="B337" s="32"/>
      <c r="C337" s="32"/>
      <c r="D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ustomFormat="false" ht="15.75" hidden="false" customHeight="false" outlineLevel="0" collapsed="false">
      <c r="A338" s="30"/>
      <c r="B338" s="32"/>
      <c r="C338" s="32"/>
      <c r="D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ustomFormat="false" ht="15.75" hidden="false" customHeight="false" outlineLevel="0" collapsed="false">
      <c r="A339" s="30"/>
      <c r="B339" s="32"/>
      <c r="C339" s="32"/>
      <c r="D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ustomFormat="false" ht="15.75" hidden="false" customHeight="false" outlineLevel="0" collapsed="false">
      <c r="A340" s="30"/>
      <c r="B340" s="32"/>
      <c r="C340" s="32"/>
      <c r="D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ustomFormat="false" ht="15.75" hidden="false" customHeight="false" outlineLevel="0" collapsed="false">
      <c r="A341" s="30"/>
      <c r="B341" s="32"/>
      <c r="C341" s="32"/>
      <c r="D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ustomFormat="false" ht="15.75" hidden="false" customHeight="false" outlineLevel="0" collapsed="false">
      <c r="A342" s="30"/>
      <c r="B342" s="32"/>
      <c r="C342" s="32"/>
      <c r="D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ustomFormat="false" ht="15.75" hidden="false" customHeight="false" outlineLevel="0" collapsed="false">
      <c r="A343" s="30"/>
      <c r="B343" s="32"/>
      <c r="C343" s="32"/>
      <c r="D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ustomFormat="false" ht="15.75" hidden="false" customHeight="false" outlineLevel="0" collapsed="false">
      <c r="A344" s="30"/>
      <c r="B344" s="32"/>
      <c r="C344" s="32"/>
      <c r="D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ustomFormat="false" ht="15.75" hidden="false" customHeight="false" outlineLevel="0" collapsed="false">
      <c r="A345" s="30"/>
      <c r="B345" s="32"/>
      <c r="C345" s="32"/>
      <c r="D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ustomFormat="false" ht="15.75" hidden="false" customHeight="false" outlineLevel="0" collapsed="false">
      <c r="A346" s="30"/>
      <c r="B346" s="32"/>
      <c r="C346" s="32"/>
      <c r="D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ustomFormat="false" ht="15.75" hidden="false" customHeight="false" outlineLevel="0" collapsed="false">
      <c r="A347" s="30"/>
      <c r="B347" s="32"/>
      <c r="C347" s="32"/>
      <c r="D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ustomFormat="false" ht="15.75" hidden="false" customHeight="false" outlineLevel="0" collapsed="false">
      <c r="A348" s="30"/>
      <c r="B348" s="32"/>
      <c r="C348" s="32"/>
      <c r="D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ustomFormat="false" ht="15.75" hidden="false" customHeight="false" outlineLevel="0" collapsed="false">
      <c r="A349" s="30"/>
      <c r="B349" s="32"/>
      <c r="C349" s="32"/>
      <c r="D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ustomFormat="false" ht="15.75" hidden="false" customHeight="false" outlineLevel="0" collapsed="false">
      <c r="A350" s="30"/>
      <c r="B350" s="32"/>
      <c r="C350" s="32"/>
      <c r="D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ustomFormat="false" ht="15.75" hidden="false" customHeight="false" outlineLevel="0" collapsed="false">
      <c r="A351" s="30"/>
      <c r="B351" s="32"/>
      <c r="C351" s="32"/>
      <c r="D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ustomFormat="false" ht="15.75" hidden="false" customHeight="false" outlineLevel="0" collapsed="false">
      <c r="A352" s="30"/>
      <c r="B352" s="32"/>
      <c r="C352" s="32"/>
      <c r="D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ustomFormat="false" ht="15.75" hidden="false" customHeight="false" outlineLevel="0" collapsed="false">
      <c r="A353" s="30"/>
      <c r="B353" s="32"/>
      <c r="C353" s="32"/>
      <c r="D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ustomFormat="false" ht="15.75" hidden="false" customHeight="false" outlineLevel="0" collapsed="false">
      <c r="A354" s="30"/>
      <c r="B354" s="32"/>
      <c r="C354" s="32"/>
      <c r="D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ustomFormat="false" ht="15.75" hidden="false" customHeight="false" outlineLevel="0" collapsed="false">
      <c r="A355" s="30"/>
      <c r="B355" s="32"/>
      <c r="C355" s="32"/>
      <c r="D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ustomFormat="false" ht="15.75" hidden="false" customHeight="false" outlineLevel="0" collapsed="false">
      <c r="A356" s="30"/>
      <c r="B356" s="32"/>
      <c r="C356" s="32"/>
      <c r="D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ustomFormat="false" ht="15.75" hidden="false" customHeight="false" outlineLevel="0" collapsed="false">
      <c r="A357" s="30"/>
      <c r="B357" s="32"/>
      <c r="C357" s="32"/>
      <c r="D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ustomFormat="false" ht="15.75" hidden="false" customHeight="false" outlineLevel="0" collapsed="false">
      <c r="A358" s="30"/>
      <c r="B358" s="32"/>
      <c r="C358" s="32"/>
      <c r="D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ustomFormat="false" ht="15.75" hidden="false" customHeight="false" outlineLevel="0" collapsed="false">
      <c r="A359" s="30"/>
      <c r="B359" s="32"/>
      <c r="C359" s="32"/>
      <c r="D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ustomFormat="false" ht="15.75" hidden="false" customHeight="false" outlineLevel="0" collapsed="false">
      <c r="A360" s="30"/>
      <c r="B360" s="32"/>
      <c r="C360" s="32"/>
      <c r="D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ustomFormat="false" ht="15.75" hidden="false" customHeight="false" outlineLevel="0" collapsed="false">
      <c r="A361" s="30"/>
      <c r="B361" s="32"/>
      <c r="C361" s="32"/>
      <c r="D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ustomFormat="false" ht="15.75" hidden="false" customHeight="false" outlineLevel="0" collapsed="false">
      <c r="A362" s="30"/>
      <c r="B362" s="32"/>
      <c r="C362" s="32"/>
      <c r="D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ustomFormat="false" ht="15.75" hidden="false" customHeight="false" outlineLevel="0" collapsed="false">
      <c r="A363" s="30"/>
      <c r="B363" s="32"/>
      <c r="C363" s="32"/>
      <c r="D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ustomFormat="false" ht="15.75" hidden="false" customHeight="false" outlineLevel="0" collapsed="false">
      <c r="A364" s="30"/>
      <c r="B364" s="32"/>
      <c r="C364" s="32"/>
      <c r="D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ustomFormat="false" ht="15.75" hidden="false" customHeight="false" outlineLevel="0" collapsed="false">
      <c r="A365" s="30"/>
      <c r="B365" s="32"/>
      <c r="C365" s="32"/>
      <c r="D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ustomFormat="false" ht="15.75" hidden="false" customHeight="false" outlineLevel="0" collapsed="false">
      <c r="A366" s="30"/>
      <c r="B366" s="32"/>
      <c r="C366" s="32"/>
      <c r="D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ustomFormat="false" ht="15.75" hidden="false" customHeight="false" outlineLevel="0" collapsed="false">
      <c r="A367" s="30"/>
      <c r="B367" s="32"/>
      <c r="C367" s="32"/>
      <c r="D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ustomFormat="false" ht="15.75" hidden="false" customHeight="false" outlineLevel="0" collapsed="false">
      <c r="A368" s="30"/>
      <c r="B368" s="32"/>
      <c r="C368" s="32"/>
      <c r="D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ustomFormat="false" ht="15.75" hidden="false" customHeight="false" outlineLevel="0" collapsed="false">
      <c r="A369" s="30"/>
      <c r="B369" s="32"/>
      <c r="C369" s="32"/>
      <c r="D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ustomFormat="false" ht="15.75" hidden="false" customHeight="false" outlineLevel="0" collapsed="false">
      <c r="A370" s="30"/>
      <c r="B370" s="32"/>
      <c r="C370" s="32"/>
      <c r="D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ustomFormat="false" ht="15.75" hidden="false" customHeight="false" outlineLevel="0" collapsed="false">
      <c r="A371" s="30"/>
      <c r="B371" s="32"/>
      <c r="C371" s="32"/>
      <c r="D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ustomFormat="false" ht="15.75" hidden="false" customHeight="false" outlineLevel="0" collapsed="false">
      <c r="A372" s="30"/>
      <c r="B372" s="32"/>
      <c r="C372" s="32"/>
      <c r="D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ustomFormat="false" ht="15.75" hidden="false" customHeight="false" outlineLevel="0" collapsed="false">
      <c r="A373" s="30"/>
      <c r="B373" s="32"/>
      <c r="C373" s="32"/>
      <c r="D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ustomFormat="false" ht="15.75" hidden="false" customHeight="false" outlineLevel="0" collapsed="false">
      <c r="A374" s="30"/>
      <c r="B374" s="32"/>
      <c r="C374" s="32"/>
      <c r="D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ustomFormat="false" ht="15.75" hidden="false" customHeight="false" outlineLevel="0" collapsed="false">
      <c r="A375" s="30"/>
      <c r="B375" s="32"/>
      <c r="C375" s="32"/>
      <c r="D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ustomFormat="false" ht="15.75" hidden="false" customHeight="false" outlineLevel="0" collapsed="false">
      <c r="A376" s="30"/>
      <c r="B376" s="32"/>
      <c r="C376" s="32"/>
      <c r="D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ustomFormat="false" ht="15.75" hidden="false" customHeight="false" outlineLevel="0" collapsed="false">
      <c r="A377" s="30"/>
      <c r="B377" s="32"/>
      <c r="C377" s="32"/>
      <c r="D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ustomFormat="false" ht="15.75" hidden="false" customHeight="false" outlineLevel="0" collapsed="false">
      <c r="A378" s="30"/>
      <c r="B378" s="32"/>
      <c r="C378" s="32"/>
      <c r="D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ustomFormat="false" ht="15.75" hidden="false" customHeight="false" outlineLevel="0" collapsed="false">
      <c r="A379" s="30"/>
      <c r="B379" s="32"/>
      <c r="C379" s="32"/>
      <c r="D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ustomFormat="false" ht="15.75" hidden="false" customHeight="false" outlineLevel="0" collapsed="false">
      <c r="A380" s="30"/>
      <c r="B380" s="32"/>
      <c r="C380" s="32"/>
      <c r="D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ustomFormat="false" ht="15.75" hidden="false" customHeight="false" outlineLevel="0" collapsed="false">
      <c r="A381" s="30"/>
      <c r="B381" s="32"/>
      <c r="C381" s="32"/>
      <c r="D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ustomFormat="false" ht="15.75" hidden="false" customHeight="false" outlineLevel="0" collapsed="false">
      <c r="A382" s="30"/>
      <c r="B382" s="32"/>
      <c r="C382" s="32"/>
      <c r="D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ustomFormat="false" ht="15.75" hidden="false" customHeight="false" outlineLevel="0" collapsed="false">
      <c r="A383" s="30"/>
      <c r="B383" s="32"/>
      <c r="C383" s="32"/>
      <c r="D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ustomFormat="false" ht="15.75" hidden="false" customHeight="false" outlineLevel="0" collapsed="false">
      <c r="A384" s="30"/>
      <c r="B384" s="32"/>
      <c r="C384" s="32"/>
      <c r="D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ustomFormat="false" ht="15.75" hidden="false" customHeight="false" outlineLevel="0" collapsed="false">
      <c r="A385" s="30"/>
      <c r="B385" s="32"/>
      <c r="C385" s="32"/>
      <c r="D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ustomFormat="false" ht="15.75" hidden="false" customHeight="false" outlineLevel="0" collapsed="false">
      <c r="A386" s="30"/>
      <c r="B386" s="32"/>
      <c r="C386" s="32"/>
      <c r="D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ustomFormat="false" ht="15.75" hidden="false" customHeight="false" outlineLevel="0" collapsed="false">
      <c r="A387" s="30"/>
      <c r="B387" s="32"/>
      <c r="C387" s="32"/>
      <c r="D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ustomFormat="false" ht="15.75" hidden="false" customHeight="false" outlineLevel="0" collapsed="false">
      <c r="A388" s="30"/>
      <c r="B388" s="32"/>
      <c r="C388" s="32"/>
      <c r="D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ustomFormat="false" ht="15.75" hidden="false" customHeight="false" outlineLevel="0" collapsed="false">
      <c r="A389" s="30"/>
      <c r="B389" s="32"/>
      <c r="C389" s="32"/>
      <c r="D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ustomFormat="false" ht="15.75" hidden="false" customHeight="false" outlineLevel="0" collapsed="false">
      <c r="A390" s="30"/>
      <c r="B390" s="32"/>
      <c r="C390" s="32"/>
      <c r="D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ustomFormat="false" ht="15.75" hidden="false" customHeight="false" outlineLevel="0" collapsed="false">
      <c r="A391" s="30"/>
      <c r="B391" s="32"/>
      <c r="C391" s="32"/>
      <c r="D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ustomFormat="false" ht="15.75" hidden="false" customHeight="false" outlineLevel="0" collapsed="false">
      <c r="A392" s="30"/>
      <c r="B392" s="32"/>
      <c r="C392" s="32"/>
      <c r="D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ustomFormat="false" ht="15.75" hidden="false" customHeight="false" outlineLevel="0" collapsed="false">
      <c r="A393" s="30"/>
      <c r="B393" s="32"/>
      <c r="C393" s="32"/>
      <c r="D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ustomFormat="false" ht="15.75" hidden="false" customHeight="false" outlineLevel="0" collapsed="false">
      <c r="A394" s="30"/>
      <c r="B394" s="32"/>
      <c r="C394" s="32"/>
      <c r="D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ustomFormat="false" ht="15.75" hidden="false" customHeight="false" outlineLevel="0" collapsed="false">
      <c r="A395" s="30"/>
      <c r="B395" s="32"/>
      <c r="C395" s="32"/>
      <c r="D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ustomFormat="false" ht="15.75" hidden="false" customHeight="false" outlineLevel="0" collapsed="false">
      <c r="A396" s="30"/>
      <c r="B396" s="32"/>
      <c r="C396" s="32"/>
      <c r="D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ustomFormat="false" ht="15.75" hidden="false" customHeight="false" outlineLevel="0" collapsed="false">
      <c r="A397" s="30"/>
      <c r="B397" s="32"/>
      <c r="C397" s="32"/>
      <c r="D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ustomFormat="false" ht="15.75" hidden="false" customHeight="false" outlineLevel="0" collapsed="false">
      <c r="A398" s="30"/>
      <c r="B398" s="32"/>
      <c r="C398" s="32"/>
      <c r="D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ustomFormat="false" ht="15.75" hidden="false" customHeight="false" outlineLevel="0" collapsed="false">
      <c r="A399" s="30"/>
      <c r="B399" s="32"/>
      <c r="C399" s="32"/>
      <c r="D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ustomFormat="false" ht="15.75" hidden="false" customHeight="false" outlineLevel="0" collapsed="false">
      <c r="A400" s="30"/>
      <c r="B400" s="32"/>
      <c r="C400" s="32"/>
      <c r="D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ustomFormat="false" ht="15.75" hidden="false" customHeight="false" outlineLevel="0" collapsed="false">
      <c r="A401" s="30"/>
      <c r="B401" s="32"/>
      <c r="C401" s="32"/>
      <c r="D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ustomFormat="false" ht="15.75" hidden="false" customHeight="false" outlineLevel="0" collapsed="false">
      <c r="A402" s="30"/>
      <c r="B402" s="32"/>
      <c r="C402" s="32"/>
      <c r="D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ustomFormat="false" ht="15.75" hidden="false" customHeight="false" outlineLevel="0" collapsed="false">
      <c r="A403" s="30"/>
      <c r="B403" s="32"/>
      <c r="C403" s="32"/>
      <c r="D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ustomFormat="false" ht="15.75" hidden="false" customHeight="false" outlineLevel="0" collapsed="false">
      <c r="A404" s="30"/>
      <c r="B404" s="32"/>
      <c r="C404" s="32"/>
      <c r="D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ustomFormat="false" ht="15.75" hidden="false" customHeight="false" outlineLevel="0" collapsed="false">
      <c r="A405" s="30"/>
      <c r="B405" s="32"/>
      <c r="C405" s="32"/>
      <c r="D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ustomFormat="false" ht="15.75" hidden="false" customHeight="false" outlineLevel="0" collapsed="false">
      <c r="A406" s="30"/>
      <c r="B406" s="32"/>
      <c r="C406" s="32"/>
      <c r="D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ustomFormat="false" ht="15.75" hidden="false" customHeight="false" outlineLevel="0" collapsed="false">
      <c r="A407" s="30"/>
      <c r="B407" s="32"/>
      <c r="C407" s="32"/>
      <c r="D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ustomFormat="false" ht="15.75" hidden="false" customHeight="false" outlineLevel="0" collapsed="false">
      <c r="A408" s="30"/>
      <c r="B408" s="32"/>
      <c r="C408" s="32"/>
      <c r="D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ustomFormat="false" ht="15.75" hidden="false" customHeight="false" outlineLevel="0" collapsed="false">
      <c r="A409" s="30"/>
      <c r="B409" s="32"/>
      <c r="C409" s="32"/>
      <c r="D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ustomFormat="false" ht="15.75" hidden="false" customHeight="false" outlineLevel="0" collapsed="false">
      <c r="A410" s="30"/>
      <c r="B410" s="32"/>
      <c r="C410" s="32"/>
      <c r="D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ustomFormat="false" ht="15.75" hidden="false" customHeight="false" outlineLevel="0" collapsed="false">
      <c r="A411" s="30"/>
      <c r="B411" s="32"/>
      <c r="C411" s="32"/>
      <c r="D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ustomFormat="false" ht="15.75" hidden="false" customHeight="false" outlineLevel="0" collapsed="false">
      <c r="A412" s="30"/>
      <c r="B412" s="32"/>
      <c r="C412" s="32"/>
      <c r="D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ustomFormat="false" ht="15.75" hidden="false" customHeight="false" outlineLevel="0" collapsed="false">
      <c r="A413" s="30"/>
      <c r="B413" s="32"/>
      <c r="C413" s="32"/>
      <c r="D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ustomFormat="false" ht="15.75" hidden="false" customHeight="false" outlineLevel="0" collapsed="false">
      <c r="A414" s="30"/>
      <c r="B414" s="32"/>
      <c r="C414" s="32"/>
      <c r="D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ustomFormat="false" ht="15.75" hidden="false" customHeight="false" outlineLevel="0" collapsed="false">
      <c r="A415" s="30"/>
      <c r="B415" s="32"/>
      <c r="C415" s="32"/>
      <c r="D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ustomFormat="false" ht="15.75" hidden="false" customHeight="false" outlineLevel="0" collapsed="false">
      <c r="A416" s="30"/>
      <c r="B416" s="32"/>
      <c r="C416" s="32"/>
      <c r="D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ustomFormat="false" ht="15.75" hidden="false" customHeight="false" outlineLevel="0" collapsed="false">
      <c r="A417" s="30"/>
      <c r="B417" s="32"/>
      <c r="C417" s="32"/>
      <c r="D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ustomFormat="false" ht="15.75" hidden="false" customHeight="false" outlineLevel="0" collapsed="false">
      <c r="A418" s="30"/>
      <c r="B418" s="32"/>
      <c r="C418" s="32"/>
      <c r="D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ustomFormat="false" ht="15.75" hidden="false" customHeight="false" outlineLevel="0" collapsed="false">
      <c r="A419" s="30"/>
      <c r="B419" s="32"/>
      <c r="C419" s="32"/>
      <c r="D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ustomFormat="false" ht="15.75" hidden="false" customHeight="false" outlineLevel="0" collapsed="false">
      <c r="A420" s="30"/>
      <c r="B420" s="32"/>
      <c r="C420" s="32"/>
      <c r="D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ustomFormat="false" ht="15.75" hidden="false" customHeight="false" outlineLevel="0" collapsed="false">
      <c r="A421" s="30"/>
      <c r="B421" s="32"/>
      <c r="C421" s="32"/>
      <c r="D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ustomFormat="false" ht="15.75" hidden="false" customHeight="false" outlineLevel="0" collapsed="false">
      <c r="A422" s="30"/>
      <c r="B422" s="32"/>
      <c r="C422" s="32"/>
      <c r="D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ustomFormat="false" ht="15.75" hidden="false" customHeight="false" outlineLevel="0" collapsed="false">
      <c r="A423" s="30"/>
      <c r="B423" s="32"/>
      <c r="C423" s="32"/>
      <c r="D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ustomFormat="false" ht="15.75" hidden="false" customHeight="false" outlineLevel="0" collapsed="false">
      <c r="A424" s="30"/>
      <c r="B424" s="32"/>
      <c r="C424" s="32"/>
      <c r="D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ustomFormat="false" ht="15.75" hidden="false" customHeight="false" outlineLevel="0" collapsed="false">
      <c r="A425" s="30"/>
      <c r="B425" s="32"/>
      <c r="C425" s="32"/>
      <c r="D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ustomFormat="false" ht="15.75" hidden="false" customHeight="false" outlineLevel="0" collapsed="false">
      <c r="A426" s="30"/>
      <c r="B426" s="32"/>
      <c r="C426" s="32"/>
      <c r="D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ustomFormat="false" ht="15.75" hidden="false" customHeight="false" outlineLevel="0" collapsed="false">
      <c r="A427" s="30"/>
      <c r="B427" s="32"/>
      <c r="C427" s="32"/>
      <c r="D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ustomFormat="false" ht="15.75" hidden="false" customHeight="false" outlineLevel="0" collapsed="false">
      <c r="A428" s="30"/>
      <c r="B428" s="32"/>
      <c r="C428" s="32"/>
      <c r="D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ustomFormat="false" ht="15.75" hidden="false" customHeight="false" outlineLevel="0" collapsed="false">
      <c r="A429" s="30"/>
      <c r="B429" s="32"/>
      <c r="C429" s="32"/>
      <c r="D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ustomFormat="false" ht="15.75" hidden="false" customHeight="false" outlineLevel="0" collapsed="false">
      <c r="A430" s="30"/>
      <c r="B430" s="32"/>
      <c r="C430" s="32"/>
      <c r="D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ustomFormat="false" ht="15.75" hidden="false" customHeight="false" outlineLevel="0" collapsed="false">
      <c r="A431" s="30"/>
      <c r="B431" s="32"/>
      <c r="C431" s="32"/>
      <c r="D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ustomFormat="false" ht="15.75" hidden="false" customHeight="false" outlineLevel="0" collapsed="false">
      <c r="A432" s="30"/>
      <c r="B432" s="32"/>
      <c r="C432" s="32"/>
      <c r="D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ustomFormat="false" ht="15.75" hidden="false" customHeight="false" outlineLevel="0" collapsed="false">
      <c r="A433" s="30"/>
      <c r="B433" s="32"/>
      <c r="C433" s="32"/>
      <c r="D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ustomFormat="false" ht="15.75" hidden="false" customHeight="false" outlineLevel="0" collapsed="false">
      <c r="A434" s="30"/>
      <c r="B434" s="32"/>
      <c r="C434" s="32"/>
      <c r="D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ustomFormat="false" ht="15.75" hidden="false" customHeight="false" outlineLevel="0" collapsed="false">
      <c r="A435" s="30"/>
      <c r="B435" s="32"/>
      <c r="C435" s="32"/>
      <c r="D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ustomFormat="false" ht="15.75" hidden="false" customHeight="false" outlineLevel="0" collapsed="false">
      <c r="A436" s="30"/>
      <c r="B436" s="32"/>
      <c r="C436" s="32"/>
      <c r="D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ustomFormat="false" ht="15.75" hidden="false" customHeight="false" outlineLevel="0" collapsed="false">
      <c r="A437" s="30"/>
      <c r="B437" s="32"/>
      <c r="C437" s="32"/>
      <c r="D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ustomFormat="false" ht="15.75" hidden="false" customHeight="false" outlineLevel="0" collapsed="false">
      <c r="A438" s="30"/>
      <c r="B438" s="32"/>
      <c r="C438" s="32"/>
      <c r="D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ustomFormat="false" ht="15.75" hidden="false" customHeight="false" outlineLevel="0" collapsed="false">
      <c r="A439" s="30"/>
      <c r="B439" s="32"/>
      <c r="C439" s="32"/>
      <c r="D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ustomFormat="false" ht="15.75" hidden="false" customHeight="false" outlineLevel="0" collapsed="false">
      <c r="A440" s="30"/>
      <c r="B440" s="32"/>
      <c r="C440" s="32"/>
      <c r="D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ustomFormat="false" ht="15.75" hidden="false" customHeight="false" outlineLevel="0" collapsed="false">
      <c r="A441" s="30"/>
      <c r="B441" s="32"/>
      <c r="C441" s="32"/>
      <c r="D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ustomFormat="false" ht="15.75" hidden="false" customHeight="false" outlineLevel="0" collapsed="false">
      <c r="A442" s="30"/>
      <c r="B442" s="32"/>
      <c r="C442" s="32"/>
      <c r="D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ustomFormat="false" ht="15.75" hidden="false" customHeight="false" outlineLevel="0" collapsed="false">
      <c r="A443" s="30"/>
      <c r="B443" s="32"/>
      <c r="C443" s="32"/>
      <c r="D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ustomFormat="false" ht="15.75" hidden="false" customHeight="false" outlineLevel="0" collapsed="false">
      <c r="A444" s="30"/>
      <c r="B444" s="32"/>
      <c r="C444" s="32"/>
      <c r="D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ustomFormat="false" ht="15.75" hidden="false" customHeight="false" outlineLevel="0" collapsed="false">
      <c r="A445" s="30"/>
      <c r="B445" s="32"/>
      <c r="C445" s="32"/>
      <c r="D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ustomFormat="false" ht="15.75" hidden="false" customHeight="false" outlineLevel="0" collapsed="false">
      <c r="A446" s="30"/>
      <c r="B446" s="32"/>
      <c r="C446" s="32"/>
      <c r="D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ustomFormat="false" ht="15.75" hidden="false" customHeight="false" outlineLevel="0" collapsed="false">
      <c r="A447" s="30"/>
      <c r="B447" s="32"/>
      <c r="C447" s="32"/>
      <c r="D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ustomFormat="false" ht="15.75" hidden="false" customHeight="false" outlineLevel="0" collapsed="false">
      <c r="A448" s="30"/>
      <c r="B448" s="32"/>
      <c r="C448" s="32"/>
      <c r="D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ustomFormat="false" ht="15.75" hidden="false" customHeight="false" outlineLevel="0" collapsed="false">
      <c r="A449" s="30"/>
      <c r="B449" s="32"/>
      <c r="C449" s="32"/>
      <c r="D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ustomFormat="false" ht="15.75" hidden="false" customHeight="false" outlineLevel="0" collapsed="false">
      <c r="A450" s="30"/>
      <c r="B450" s="32"/>
      <c r="C450" s="32"/>
      <c r="D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ustomFormat="false" ht="15.75" hidden="false" customHeight="false" outlineLevel="0" collapsed="false">
      <c r="A451" s="30"/>
      <c r="B451" s="32"/>
      <c r="C451" s="32"/>
      <c r="D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ustomFormat="false" ht="15.75" hidden="false" customHeight="false" outlineLevel="0" collapsed="false">
      <c r="A452" s="30"/>
      <c r="B452" s="32"/>
      <c r="C452" s="32"/>
      <c r="D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ustomFormat="false" ht="15.75" hidden="false" customHeight="false" outlineLevel="0" collapsed="false">
      <c r="A453" s="30"/>
      <c r="B453" s="32"/>
      <c r="C453" s="32"/>
      <c r="D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ustomFormat="false" ht="15.75" hidden="false" customHeight="false" outlineLevel="0" collapsed="false">
      <c r="A454" s="30"/>
      <c r="B454" s="32"/>
      <c r="C454" s="32"/>
      <c r="D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ustomFormat="false" ht="15.75" hidden="false" customHeight="false" outlineLevel="0" collapsed="false">
      <c r="A455" s="30"/>
      <c r="B455" s="32"/>
      <c r="C455" s="32"/>
      <c r="D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ustomFormat="false" ht="15.75" hidden="false" customHeight="false" outlineLevel="0" collapsed="false">
      <c r="A456" s="30"/>
      <c r="B456" s="32"/>
      <c r="C456" s="32"/>
      <c r="D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ustomFormat="false" ht="15.75" hidden="false" customHeight="false" outlineLevel="0" collapsed="false">
      <c r="A457" s="30"/>
      <c r="B457" s="32"/>
      <c r="C457" s="32"/>
      <c r="D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ustomFormat="false" ht="15.75" hidden="false" customHeight="false" outlineLevel="0" collapsed="false">
      <c r="A458" s="30"/>
      <c r="B458" s="32"/>
      <c r="C458" s="32"/>
      <c r="D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ustomFormat="false" ht="15.75" hidden="false" customHeight="false" outlineLevel="0" collapsed="false">
      <c r="A459" s="30"/>
      <c r="B459" s="32"/>
      <c r="C459" s="32"/>
      <c r="D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ustomFormat="false" ht="15.75" hidden="false" customHeight="false" outlineLevel="0" collapsed="false">
      <c r="A460" s="30"/>
      <c r="B460" s="32"/>
      <c r="C460" s="32"/>
      <c r="D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ustomFormat="false" ht="15.75" hidden="false" customHeight="false" outlineLevel="0" collapsed="false">
      <c r="A461" s="30"/>
      <c r="B461" s="32"/>
      <c r="C461" s="32"/>
      <c r="D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ustomFormat="false" ht="15.75" hidden="false" customHeight="false" outlineLevel="0" collapsed="false">
      <c r="A462" s="30"/>
      <c r="B462" s="32"/>
      <c r="C462" s="32"/>
      <c r="D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ustomFormat="false" ht="15.75" hidden="false" customHeight="false" outlineLevel="0" collapsed="false">
      <c r="A463" s="30"/>
      <c r="B463" s="32"/>
      <c r="C463" s="32"/>
      <c r="D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ustomFormat="false" ht="15.75" hidden="false" customHeight="false" outlineLevel="0" collapsed="false">
      <c r="A464" s="30"/>
      <c r="B464" s="32"/>
      <c r="C464" s="32"/>
      <c r="D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ustomFormat="false" ht="15.75" hidden="false" customHeight="false" outlineLevel="0" collapsed="false">
      <c r="A465" s="30"/>
      <c r="B465" s="32"/>
      <c r="C465" s="32"/>
      <c r="D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ustomFormat="false" ht="15.75" hidden="false" customHeight="false" outlineLevel="0" collapsed="false">
      <c r="A466" s="30"/>
      <c r="B466" s="32"/>
      <c r="C466" s="32"/>
      <c r="D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ustomFormat="false" ht="15.75" hidden="false" customHeight="false" outlineLevel="0" collapsed="false">
      <c r="A467" s="30"/>
      <c r="B467" s="32"/>
      <c r="C467" s="32"/>
      <c r="D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ustomFormat="false" ht="15.75" hidden="false" customHeight="false" outlineLevel="0" collapsed="false">
      <c r="A468" s="30"/>
      <c r="B468" s="32"/>
      <c r="C468" s="32"/>
      <c r="D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ustomFormat="false" ht="15.75" hidden="false" customHeight="false" outlineLevel="0" collapsed="false">
      <c r="A469" s="30"/>
      <c r="B469" s="32"/>
      <c r="C469" s="32"/>
      <c r="D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ustomFormat="false" ht="15.75" hidden="false" customHeight="false" outlineLevel="0" collapsed="false">
      <c r="A470" s="30"/>
      <c r="B470" s="32"/>
      <c r="C470" s="32"/>
      <c r="D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ustomFormat="false" ht="15.75" hidden="false" customHeight="false" outlineLevel="0" collapsed="false">
      <c r="A471" s="30"/>
      <c r="B471" s="32"/>
      <c r="C471" s="32"/>
      <c r="D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ustomFormat="false" ht="15.75" hidden="false" customHeight="false" outlineLevel="0" collapsed="false">
      <c r="A472" s="30"/>
      <c r="B472" s="32"/>
      <c r="C472" s="32"/>
      <c r="D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ustomFormat="false" ht="15.75" hidden="false" customHeight="false" outlineLevel="0" collapsed="false">
      <c r="A473" s="30"/>
      <c r="B473" s="32"/>
      <c r="C473" s="32"/>
      <c r="D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ustomFormat="false" ht="15.75" hidden="false" customHeight="false" outlineLevel="0" collapsed="false">
      <c r="A474" s="30"/>
      <c r="B474" s="32"/>
      <c r="C474" s="32"/>
      <c r="D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ustomFormat="false" ht="15.75" hidden="false" customHeight="false" outlineLevel="0" collapsed="false">
      <c r="A475" s="30"/>
      <c r="B475" s="32"/>
      <c r="C475" s="32"/>
      <c r="D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ustomFormat="false" ht="15.75" hidden="false" customHeight="false" outlineLevel="0" collapsed="false">
      <c r="A476" s="30"/>
      <c r="B476" s="32"/>
      <c r="C476" s="32"/>
      <c r="D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ustomFormat="false" ht="15.75" hidden="false" customHeight="false" outlineLevel="0" collapsed="false">
      <c r="A477" s="30"/>
      <c r="B477" s="32"/>
      <c r="C477" s="32"/>
      <c r="D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ustomFormat="false" ht="15.75" hidden="false" customHeight="false" outlineLevel="0" collapsed="false">
      <c r="A478" s="30"/>
      <c r="B478" s="32"/>
      <c r="C478" s="32"/>
      <c r="D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ustomFormat="false" ht="15.75" hidden="false" customHeight="false" outlineLevel="0" collapsed="false">
      <c r="A479" s="30"/>
      <c r="B479" s="32"/>
      <c r="C479" s="32"/>
      <c r="D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ustomFormat="false" ht="15.75" hidden="false" customHeight="false" outlineLevel="0" collapsed="false">
      <c r="A480" s="30"/>
      <c r="B480" s="32"/>
      <c r="C480" s="32"/>
      <c r="D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ustomFormat="false" ht="15.75" hidden="false" customHeight="false" outlineLevel="0" collapsed="false">
      <c r="A481" s="30"/>
      <c r="B481" s="32"/>
      <c r="C481" s="32"/>
      <c r="D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ustomFormat="false" ht="15.75" hidden="false" customHeight="false" outlineLevel="0" collapsed="false">
      <c r="A482" s="30"/>
      <c r="B482" s="32"/>
      <c r="C482" s="32"/>
      <c r="D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ustomFormat="false" ht="15.75" hidden="false" customHeight="false" outlineLevel="0" collapsed="false">
      <c r="A483" s="30"/>
      <c r="B483" s="32"/>
      <c r="C483" s="32"/>
      <c r="D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ustomFormat="false" ht="15.75" hidden="false" customHeight="false" outlineLevel="0" collapsed="false">
      <c r="A484" s="30"/>
      <c r="B484" s="32"/>
      <c r="C484" s="32"/>
      <c r="D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ustomFormat="false" ht="15.75" hidden="false" customHeight="false" outlineLevel="0" collapsed="false">
      <c r="A485" s="30"/>
      <c r="B485" s="32"/>
      <c r="C485" s="32"/>
      <c r="D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ustomFormat="false" ht="15.75" hidden="false" customHeight="false" outlineLevel="0" collapsed="false">
      <c r="A486" s="30"/>
      <c r="B486" s="32"/>
      <c r="C486" s="32"/>
      <c r="D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ustomFormat="false" ht="15.75" hidden="false" customHeight="false" outlineLevel="0" collapsed="false">
      <c r="A487" s="30"/>
      <c r="B487" s="32"/>
      <c r="C487" s="32"/>
      <c r="D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ustomFormat="false" ht="15.75" hidden="false" customHeight="false" outlineLevel="0" collapsed="false">
      <c r="A488" s="30"/>
      <c r="B488" s="32"/>
      <c r="C488" s="32"/>
      <c r="D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ustomFormat="false" ht="15.75" hidden="false" customHeight="false" outlineLevel="0" collapsed="false">
      <c r="A489" s="30"/>
      <c r="B489" s="32"/>
      <c r="C489" s="32"/>
      <c r="D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ustomFormat="false" ht="15.75" hidden="false" customHeight="false" outlineLevel="0" collapsed="false">
      <c r="A490" s="30"/>
      <c r="B490" s="32"/>
      <c r="C490" s="32"/>
      <c r="D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ustomFormat="false" ht="15.75" hidden="false" customHeight="false" outlineLevel="0" collapsed="false">
      <c r="A491" s="30"/>
      <c r="B491" s="32"/>
      <c r="C491" s="32"/>
      <c r="D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ustomFormat="false" ht="15.75" hidden="false" customHeight="false" outlineLevel="0" collapsed="false">
      <c r="A492" s="30"/>
      <c r="B492" s="32"/>
      <c r="C492" s="32"/>
      <c r="D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ustomFormat="false" ht="15.75" hidden="false" customHeight="false" outlineLevel="0" collapsed="false">
      <c r="A493" s="30"/>
      <c r="B493" s="32"/>
      <c r="C493" s="32"/>
      <c r="D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ustomFormat="false" ht="15.75" hidden="false" customHeight="false" outlineLevel="0" collapsed="false">
      <c r="A494" s="30"/>
      <c r="B494" s="32"/>
      <c r="C494" s="32"/>
      <c r="D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ustomFormat="false" ht="15.75" hidden="false" customHeight="false" outlineLevel="0" collapsed="false">
      <c r="A495" s="30"/>
      <c r="B495" s="32"/>
      <c r="C495" s="32"/>
      <c r="D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ustomFormat="false" ht="15.75" hidden="false" customHeight="false" outlineLevel="0" collapsed="false">
      <c r="A496" s="30"/>
      <c r="B496" s="32"/>
      <c r="C496" s="32"/>
      <c r="D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ustomFormat="false" ht="15.75" hidden="false" customHeight="false" outlineLevel="0" collapsed="false">
      <c r="A497" s="30"/>
      <c r="B497" s="32"/>
      <c r="C497" s="32"/>
      <c r="D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ustomFormat="false" ht="15.75" hidden="false" customHeight="false" outlineLevel="0" collapsed="false">
      <c r="A498" s="30"/>
      <c r="B498" s="32"/>
      <c r="C498" s="32"/>
      <c r="D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ustomFormat="false" ht="15.75" hidden="false" customHeight="false" outlineLevel="0" collapsed="false">
      <c r="A499" s="30"/>
      <c r="B499" s="32"/>
      <c r="C499" s="32"/>
      <c r="D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ustomFormat="false" ht="15.75" hidden="false" customHeight="false" outlineLevel="0" collapsed="false">
      <c r="A500" s="30"/>
      <c r="B500" s="32"/>
      <c r="C500" s="32"/>
      <c r="D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ustomFormat="false" ht="15.75" hidden="false" customHeight="false" outlineLevel="0" collapsed="false">
      <c r="A501" s="30"/>
      <c r="B501" s="32"/>
      <c r="C501" s="32"/>
      <c r="D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ustomFormat="false" ht="15.75" hidden="false" customHeight="false" outlineLevel="0" collapsed="false">
      <c r="A502" s="30"/>
      <c r="B502" s="32"/>
      <c r="C502" s="32"/>
      <c r="D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ustomFormat="false" ht="15.75" hidden="false" customHeight="false" outlineLevel="0" collapsed="false">
      <c r="A503" s="30"/>
      <c r="B503" s="32"/>
      <c r="C503" s="32"/>
      <c r="D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ustomFormat="false" ht="15.75" hidden="false" customHeight="false" outlineLevel="0" collapsed="false">
      <c r="A504" s="30"/>
      <c r="B504" s="32"/>
      <c r="C504" s="32"/>
      <c r="D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ustomFormat="false" ht="15.75" hidden="false" customHeight="false" outlineLevel="0" collapsed="false">
      <c r="A505" s="30"/>
      <c r="B505" s="32"/>
      <c r="C505" s="32"/>
      <c r="D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ustomFormat="false" ht="15.75" hidden="false" customHeight="false" outlineLevel="0" collapsed="false">
      <c r="A506" s="30"/>
      <c r="B506" s="32"/>
      <c r="C506" s="32"/>
      <c r="D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ustomFormat="false" ht="15.75" hidden="false" customHeight="false" outlineLevel="0" collapsed="false">
      <c r="A507" s="30"/>
      <c r="B507" s="32"/>
      <c r="C507" s="32"/>
      <c r="D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ustomFormat="false" ht="15.75" hidden="false" customHeight="false" outlineLevel="0" collapsed="false">
      <c r="A508" s="30"/>
      <c r="B508" s="32"/>
      <c r="C508" s="32"/>
      <c r="D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ustomFormat="false" ht="15.75" hidden="false" customHeight="false" outlineLevel="0" collapsed="false">
      <c r="A509" s="30"/>
      <c r="B509" s="32"/>
      <c r="C509" s="32"/>
      <c r="D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ustomFormat="false" ht="15.75" hidden="false" customHeight="false" outlineLevel="0" collapsed="false">
      <c r="A510" s="30"/>
      <c r="B510" s="32"/>
      <c r="C510" s="32"/>
      <c r="D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ustomFormat="false" ht="15.75" hidden="false" customHeight="false" outlineLevel="0" collapsed="false">
      <c r="A511" s="30"/>
      <c r="B511" s="32"/>
      <c r="C511" s="32"/>
      <c r="D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ustomFormat="false" ht="15.75" hidden="false" customHeight="false" outlineLevel="0" collapsed="false">
      <c r="A512" s="30"/>
      <c r="B512" s="32"/>
      <c r="C512" s="32"/>
      <c r="D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ustomFormat="false" ht="15.75" hidden="false" customHeight="false" outlineLevel="0" collapsed="false">
      <c r="A513" s="30"/>
      <c r="B513" s="32"/>
      <c r="C513" s="32"/>
      <c r="D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ustomFormat="false" ht="15.75" hidden="false" customHeight="false" outlineLevel="0" collapsed="false">
      <c r="A514" s="30"/>
      <c r="B514" s="32"/>
      <c r="C514" s="32"/>
      <c r="D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ustomFormat="false" ht="15.75" hidden="false" customHeight="false" outlineLevel="0" collapsed="false">
      <c r="A515" s="30"/>
      <c r="B515" s="32"/>
      <c r="C515" s="32"/>
      <c r="D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ustomFormat="false" ht="15.75" hidden="false" customHeight="false" outlineLevel="0" collapsed="false">
      <c r="A516" s="30"/>
      <c r="B516" s="32"/>
      <c r="C516" s="32"/>
      <c r="D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ustomFormat="false" ht="15.75" hidden="false" customHeight="false" outlineLevel="0" collapsed="false">
      <c r="A517" s="30"/>
      <c r="B517" s="32"/>
      <c r="C517" s="32"/>
      <c r="D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ustomFormat="false" ht="15.75" hidden="false" customHeight="false" outlineLevel="0" collapsed="false">
      <c r="A518" s="30"/>
      <c r="B518" s="32"/>
      <c r="C518" s="32"/>
      <c r="D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ustomFormat="false" ht="15.75" hidden="false" customHeight="false" outlineLevel="0" collapsed="false">
      <c r="A519" s="30"/>
      <c r="B519" s="32"/>
      <c r="C519" s="32"/>
      <c r="D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ustomFormat="false" ht="15.75" hidden="false" customHeight="false" outlineLevel="0" collapsed="false">
      <c r="A520" s="30"/>
      <c r="B520" s="32"/>
      <c r="C520" s="32"/>
      <c r="D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ustomFormat="false" ht="15.75" hidden="false" customHeight="false" outlineLevel="0" collapsed="false">
      <c r="A521" s="30"/>
      <c r="B521" s="32"/>
      <c r="C521" s="32"/>
      <c r="D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ustomFormat="false" ht="15.75" hidden="false" customHeight="false" outlineLevel="0" collapsed="false">
      <c r="A522" s="30"/>
      <c r="B522" s="32"/>
      <c r="C522" s="32"/>
      <c r="D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ustomFormat="false" ht="15.75" hidden="false" customHeight="false" outlineLevel="0" collapsed="false">
      <c r="A523" s="30"/>
      <c r="B523" s="32"/>
      <c r="C523" s="32"/>
      <c r="D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ustomFormat="false" ht="15.75" hidden="false" customHeight="false" outlineLevel="0" collapsed="false">
      <c r="A524" s="30"/>
      <c r="B524" s="32"/>
      <c r="C524" s="32"/>
      <c r="D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ustomFormat="false" ht="15.75" hidden="false" customHeight="false" outlineLevel="0" collapsed="false">
      <c r="A525" s="30"/>
      <c r="B525" s="32"/>
      <c r="C525" s="32"/>
      <c r="D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ustomFormat="false" ht="15.75" hidden="false" customHeight="false" outlineLevel="0" collapsed="false">
      <c r="A526" s="30"/>
      <c r="B526" s="32"/>
      <c r="C526" s="32"/>
      <c r="D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ustomFormat="false" ht="15.75" hidden="false" customHeight="false" outlineLevel="0" collapsed="false">
      <c r="A527" s="30"/>
      <c r="B527" s="32"/>
      <c r="C527" s="32"/>
      <c r="D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ustomFormat="false" ht="15.75" hidden="false" customHeight="false" outlineLevel="0" collapsed="false">
      <c r="A528" s="30"/>
      <c r="B528" s="32"/>
      <c r="C528" s="32"/>
      <c r="D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ustomFormat="false" ht="15.75" hidden="false" customHeight="false" outlineLevel="0" collapsed="false">
      <c r="A529" s="30"/>
      <c r="B529" s="32"/>
      <c r="C529" s="32"/>
      <c r="D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ustomFormat="false" ht="15.75" hidden="false" customHeight="false" outlineLevel="0" collapsed="false">
      <c r="A530" s="30"/>
      <c r="B530" s="32"/>
      <c r="C530" s="32"/>
      <c r="D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ustomFormat="false" ht="15.75" hidden="false" customHeight="false" outlineLevel="0" collapsed="false">
      <c r="A531" s="30"/>
      <c r="B531" s="32"/>
      <c r="C531" s="32"/>
      <c r="D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ustomFormat="false" ht="15.75" hidden="false" customHeight="false" outlineLevel="0" collapsed="false">
      <c r="A532" s="30"/>
      <c r="B532" s="32"/>
      <c r="C532" s="32"/>
      <c r="D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ustomFormat="false" ht="15.75" hidden="false" customHeight="false" outlineLevel="0" collapsed="false">
      <c r="A533" s="30"/>
      <c r="B533" s="32"/>
      <c r="C533" s="32"/>
      <c r="D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ustomFormat="false" ht="15.75" hidden="false" customHeight="false" outlineLevel="0" collapsed="false">
      <c r="A534" s="30"/>
      <c r="B534" s="32"/>
      <c r="C534" s="32"/>
      <c r="D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ustomFormat="false" ht="15.75" hidden="false" customHeight="false" outlineLevel="0" collapsed="false">
      <c r="A535" s="30"/>
      <c r="B535" s="32"/>
      <c r="C535" s="32"/>
      <c r="D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ustomFormat="false" ht="15.75" hidden="false" customHeight="false" outlineLevel="0" collapsed="false">
      <c r="A536" s="30"/>
      <c r="B536" s="32"/>
      <c r="C536" s="32"/>
      <c r="D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ustomFormat="false" ht="15.75" hidden="false" customHeight="false" outlineLevel="0" collapsed="false">
      <c r="A537" s="30"/>
      <c r="B537" s="32"/>
      <c r="C537" s="32"/>
      <c r="D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ustomFormat="false" ht="15.75" hidden="false" customHeight="false" outlineLevel="0" collapsed="false">
      <c r="A538" s="30"/>
      <c r="B538" s="32"/>
      <c r="C538" s="32"/>
      <c r="D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ustomFormat="false" ht="15.75" hidden="false" customHeight="false" outlineLevel="0" collapsed="false">
      <c r="A539" s="30"/>
      <c r="B539" s="32"/>
      <c r="C539" s="32"/>
      <c r="D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ustomFormat="false" ht="15.75" hidden="false" customHeight="false" outlineLevel="0" collapsed="false">
      <c r="A540" s="30"/>
      <c r="B540" s="32"/>
      <c r="C540" s="32"/>
      <c r="D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ustomFormat="false" ht="15.75" hidden="false" customHeight="false" outlineLevel="0" collapsed="false">
      <c r="A541" s="30"/>
      <c r="B541" s="32"/>
      <c r="C541" s="32"/>
      <c r="D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ustomFormat="false" ht="15.75" hidden="false" customHeight="false" outlineLevel="0" collapsed="false">
      <c r="A542" s="30"/>
      <c r="B542" s="32"/>
      <c r="C542" s="32"/>
      <c r="D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ustomFormat="false" ht="15.75" hidden="false" customHeight="false" outlineLevel="0" collapsed="false">
      <c r="A543" s="30"/>
      <c r="B543" s="32"/>
      <c r="C543" s="32"/>
      <c r="D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ustomFormat="false" ht="15.75" hidden="false" customHeight="false" outlineLevel="0" collapsed="false">
      <c r="A544" s="30"/>
      <c r="B544" s="32"/>
      <c r="C544" s="32"/>
      <c r="D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ustomFormat="false" ht="15.75" hidden="false" customHeight="false" outlineLevel="0" collapsed="false">
      <c r="A545" s="30"/>
      <c r="B545" s="32"/>
      <c r="C545" s="32"/>
      <c r="D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ustomFormat="false" ht="15.75" hidden="false" customHeight="false" outlineLevel="0" collapsed="false">
      <c r="A546" s="30"/>
      <c r="B546" s="32"/>
      <c r="C546" s="32"/>
      <c r="D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ustomFormat="false" ht="15.75" hidden="false" customHeight="false" outlineLevel="0" collapsed="false">
      <c r="A547" s="30"/>
      <c r="B547" s="32"/>
      <c r="C547" s="32"/>
      <c r="D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ustomFormat="false" ht="15.75" hidden="false" customHeight="false" outlineLevel="0" collapsed="false">
      <c r="A548" s="30"/>
      <c r="B548" s="32"/>
      <c r="C548" s="32"/>
      <c r="D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ustomFormat="false" ht="15.75" hidden="false" customHeight="false" outlineLevel="0" collapsed="false">
      <c r="A549" s="30"/>
      <c r="B549" s="32"/>
      <c r="C549" s="32"/>
      <c r="D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ustomFormat="false" ht="15.75" hidden="false" customHeight="false" outlineLevel="0" collapsed="false">
      <c r="A550" s="30"/>
      <c r="B550" s="32"/>
      <c r="C550" s="32"/>
      <c r="D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ustomFormat="false" ht="15.75" hidden="false" customHeight="false" outlineLevel="0" collapsed="false">
      <c r="A551" s="30"/>
      <c r="B551" s="32"/>
      <c r="C551" s="32"/>
      <c r="D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ustomFormat="false" ht="15.75" hidden="false" customHeight="false" outlineLevel="0" collapsed="false">
      <c r="A552" s="30"/>
      <c r="B552" s="32"/>
      <c r="C552" s="32"/>
      <c r="D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ustomFormat="false" ht="15.75" hidden="false" customHeight="false" outlineLevel="0" collapsed="false">
      <c r="A553" s="30"/>
      <c r="B553" s="32"/>
      <c r="C553" s="32"/>
      <c r="D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ustomFormat="false" ht="15.75" hidden="false" customHeight="false" outlineLevel="0" collapsed="false">
      <c r="A554" s="30"/>
      <c r="B554" s="32"/>
      <c r="C554" s="32"/>
      <c r="D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ustomFormat="false" ht="15.75" hidden="false" customHeight="false" outlineLevel="0" collapsed="false">
      <c r="A555" s="30"/>
      <c r="B555" s="32"/>
      <c r="C555" s="32"/>
      <c r="D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ustomFormat="false" ht="15.75" hidden="false" customHeight="false" outlineLevel="0" collapsed="false">
      <c r="A556" s="30"/>
      <c r="B556" s="32"/>
      <c r="C556" s="32"/>
      <c r="D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ustomFormat="false" ht="15.75" hidden="false" customHeight="false" outlineLevel="0" collapsed="false">
      <c r="A557" s="30"/>
      <c r="B557" s="32"/>
      <c r="C557" s="32"/>
      <c r="D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ustomFormat="false" ht="15.75" hidden="false" customHeight="false" outlineLevel="0" collapsed="false">
      <c r="A558" s="30"/>
      <c r="B558" s="32"/>
      <c r="C558" s="32"/>
      <c r="D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ustomFormat="false" ht="15.75" hidden="false" customHeight="false" outlineLevel="0" collapsed="false">
      <c r="A559" s="30"/>
      <c r="B559" s="32"/>
      <c r="C559" s="32"/>
      <c r="D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ustomFormat="false" ht="15.75" hidden="false" customHeight="false" outlineLevel="0" collapsed="false">
      <c r="A560" s="30"/>
      <c r="B560" s="32"/>
      <c r="C560" s="32"/>
      <c r="D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ustomFormat="false" ht="15.75" hidden="false" customHeight="false" outlineLevel="0" collapsed="false">
      <c r="A561" s="30"/>
      <c r="B561" s="32"/>
      <c r="C561" s="32"/>
      <c r="D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ustomFormat="false" ht="15.75" hidden="false" customHeight="false" outlineLevel="0" collapsed="false">
      <c r="A562" s="30"/>
      <c r="B562" s="32"/>
      <c r="C562" s="32"/>
      <c r="D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ustomFormat="false" ht="15.75" hidden="false" customHeight="false" outlineLevel="0" collapsed="false">
      <c r="A563" s="30"/>
      <c r="B563" s="32"/>
      <c r="C563" s="32"/>
      <c r="D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ustomFormat="false" ht="15.75" hidden="false" customHeight="false" outlineLevel="0" collapsed="false">
      <c r="A564" s="30"/>
      <c r="B564" s="32"/>
      <c r="C564" s="32"/>
      <c r="D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ustomFormat="false" ht="15.75" hidden="false" customHeight="false" outlineLevel="0" collapsed="false">
      <c r="A565" s="30"/>
      <c r="B565" s="32"/>
      <c r="C565" s="32"/>
      <c r="D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ustomFormat="false" ht="15.75" hidden="false" customHeight="false" outlineLevel="0" collapsed="false">
      <c r="A566" s="30"/>
      <c r="B566" s="32"/>
      <c r="C566" s="32"/>
      <c r="D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ustomFormat="false" ht="15.75" hidden="false" customHeight="false" outlineLevel="0" collapsed="false">
      <c r="A567" s="30"/>
      <c r="B567" s="32"/>
      <c r="C567" s="32"/>
      <c r="D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ustomFormat="false" ht="15.75" hidden="false" customHeight="false" outlineLevel="0" collapsed="false">
      <c r="A568" s="30"/>
      <c r="B568" s="32"/>
      <c r="C568" s="32"/>
      <c r="D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ustomFormat="false" ht="15.75" hidden="false" customHeight="false" outlineLevel="0" collapsed="false">
      <c r="A569" s="30"/>
      <c r="B569" s="32"/>
      <c r="C569" s="32"/>
      <c r="D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ustomFormat="false" ht="15.75" hidden="false" customHeight="false" outlineLevel="0" collapsed="false">
      <c r="A570" s="30"/>
      <c r="B570" s="32"/>
      <c r="C570" s="32"/>
      <c r="D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ustomFormat="false" ht="15.75" hidden="false" customHeight="false" outlineLevel="0" collapsed="false">
      <c r="A571" s="30"/>
      <c r="B571" s="32"/>
      <c r="C571" s="32"/>
      <c r="D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ustomFormat="false" ht="15.75" hidden="false" customHeight="false" outlineLevel="0" collapsed="false">
      <c r="A572" s="30"/>
      <c r="B572" s="32"/>
      <c r="C572" s="32"/>
      <c r="D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ustomFormat="false" ht="15.75" hidden="false" customHeight="false" outlineLevel="0" collapsed="false">
      <c r="A573" s="30"/>
      <c r="B573" s="32"/>
      <c r="C573" s="32"/>
      <c r="D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ustomFormat="false" ht="15.75" hidden="false" customHeight="false" outlineLevel="0" collapsed="false">
      <c r="A574" s="30"/>
      <c r="B574" s="32"/>
      <c r="C574" s="32"/>
      <c r="D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ustomFormat="false" ht="15.75" hidden="false" customHeight="false" outlineLevel="0" collapsed="false">
      <c r="A575" s="30"/>
      <c r="B575" s="32"/>
      <c r="C575" s="32"/>
      <c r="D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ustomFormat="false" ht="15.75" hidden="false" customHeight="false" outlineLevel="0" collapsed="false">
      <c r="A576" s="30"/>
      <c r="B576" s="32"/>
      <c r="C576" s="32"/>
      <c r="D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ustomFormat="false" ht="15.75" hidden="false" customHeight="false" outlineLevel="0" collapsed="false">
      <c r="A577" s="30"/>
      <c r="B577" s="32"/>
      <c r="C577" s="32"/>
      <c r="D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ustomFormat="false" ht="15.75" hidden="false" customHeight="false" outlineLevel="0" collapsed="false">
      <c r="A578" s="30"/>
      <c r="B578" s="32"/>
      <c r="C578" s="32"/>
      <c r="D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ustomFormat="false" ht="15.75" hidden="false" customHeight="false" outlineLevel="0" collapsed="false">
      <c r="A579" s="30"/>
      <c r="B579" s="32"/>
      <c r="C579" s="32"/>
      <c r="D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ustomFormat="false" ht="15.75" hidden="false" customHeight="false" outlineLevel="0" collapsed="false">
      <c r="A580" s="30"/>
      <c r="B580" s="32"/>
      <c r="C580" s="32"/>
      <c r="D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ustomFormat="false" ht="15.75" hidden="false" customHeight="false" outlineLevel="0" collapsed="false">
      <c r="A581" s="30"/>
      <c r="B581" s="32"/>
      <c r="C581" s="32"/>
      <c r="D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ustomFormat="false" ht="15.75" hidden="false" customHeight="false" outlineLevel="0" collapsed="false">
      <c r="A582" s="30"/>
      <c r="B582" s="32"/>
      <c r="C582" s="32"/>
      <c r="D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ustomFormat="false" ht="15.75" hidden="false" customHeight="false" outlineLevel="0" collapsed="false">
      <c r="A583" s="30"/>
      <c r="B583" s="32"/>
      <c r="C583" s="32"/>
      <c r="D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ustomFormat="false" ht="15.75" hidden="false" customHeight="false" outlineLevel="0" collapsed="false">
      <c r="A584" s="30"/>
      <c r="B584" s="32"/>
      <c r="C584" s="32"/>
      <c r="D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ustomFormat="false" ht="15.75" hidden="false" customHeight="false" outlineLevel="0" collapsed="false">
      <c r="A585" s="30"/>
      <c r="B585" s="32"/>
      <c r="C585" s="32"/>
      <c r="D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ustomFormat="false" ht="15.75" hidden="false" customHeight="false" outlineLevel="0" collapsed="false">
      <c r="A586" s="30"/>
      <c r="B586" s="32"/>
      <c r="C586" s="32"/>
      <c r="D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ustomFormat="false" ht="15.75" hidden="false" customHeight="false" outlineLevel="0" collapsed="false">
      <c r="A587" s="30"/>
      <c r="B587" s="32"/>
      <c r="C587" s="32"/>
      <c r="D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ustomFormat="false" ht="15.75" hidden="false" customHeight="false" outlineLevel="0" collapsed="false">
      <c r="A588" s="30"/>
      <c r="B588" s="32"/>
      <c r="C588" s="32"/>
      <c r="D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ustomFormat="false" ht="15.75" hidden="false" customHeight="false" outlineLevel="0" collapsed="false">
      <c r="A589" s="30"/>
      <c r="B589" s="32"/>
      <c r="C589" s="32"/>
      <c r="D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ustomFormat="false" ht="15.75" hidden="false" customHeight="false" outlineLevel="0" collapsed="false">
      <c r="A590" s="30"/>
      <c r="B590" s="32"/>
      <c r="C590" s="32"/>
      <c r="D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ustomFormat="false" ht="15.75" hidden="false" customHeight="false" outlineLevel="0" collapsed="false">
      <c r="A591" s="30"/>
      <c r="B591" s="32"/>
      <c r="C591" s="32"/>
      <c r="D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ustomFormat="false" ht="15.75" hidden="false" customHeight="false" outlineLevel="0" collapsed="false">
      <c r="A592" s="30"/>
      <c r="B592" s="32"/>
      <c r="C592" s="32"/>
      <c r="D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ustomFormat="false" ht="15.75" hidden="false" customHeight="false" outlineLevel="0" collapsed="false">
      <c r="A593" s="30"/>
      <c r="B593" s="32"/>
      <c r="C593" s="32"/>
      <c r="D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ustomFormat="false" ht="15.75" hidden="false" customHeight="false" outlineLevel="0" collapsed="false">
      <c r="A594" s="30"/>
      <c r="B594" s="32"/>
      <c r="C594" s="32"/>
      <c r="D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ustomFormat="false" ht="15.75" hidden="false" customHeight="false" outlineLevel="0" collapsed="false">
      <c r="A595" s="30"/>
      <c r="B595" s="32"/>
      <c r="C595" s="32"/>
      <c r="D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ustomFormat="false" ht="15.75" hidden="false" customHeight="false" outlineLevel="0" collapsed="false">
      <c r="A596" s="30"/>
      <c r="B596" s="32"/>
      <c r="C596" s="32"/>
      <c r="D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ustomFormat="false" ht="15.75" hidden="false" customHeight="false" outlineLevel="0" collapsed="false">
      <c r="A597" s="30"/>
      <c r="B597" s="32"/>
      <c r="C597" s="32"/>
      <c r="D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ustomFormat="false" ht="15.75" hidden="false" customHeight="false" outlineLevel="0" collapsed="false">
      <c r="A598" s="30"/>
      <c r="B598" s="32"/>
      <c r="C598" s="32"/>
      <c r="D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ustomFormat="false" ht="15.75" hidden="false" customHeight="false" outlineLevel="0" collapsed="false">
      <c r="A599" s="30"/>
      <c r="B599" s="32"/>
      <c r="C599" s="32"/>
      <c r="D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ustomFormat="false" ht="15.75" hidden="false" customHeight="false" outlineLevel="0" collapsed="false">
      <c r="A600" s="30"/>
      <c r="B600" s="32"/>
      <c r="C600" s="32"/>
      <c r="D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ustomFormat="false" ht="15.75" hidden="false" customHeight="false" outlineLevel="0" collapsed="false">
      <c r="A601" s="30"/>
      <c r="B601" s="32"/>
      <c r="C601" s="32"/>
      <c r="D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ustomFormat="false" ht="15.75" hidden="false" customHeight="false" outlineLevel="0" collapsed="false">
      <c r="A602" s="30"/>
      <c r="B602" s="32"/>
      <c r="C602" s="32"/>
      <c r="D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ustomFormat="false" ht="15.75" hidden="false" customHeight="false" outlineLevel="0" collapsed="false">
      <c r="A603" s="30"/>
      <c r="B603" s="32"/>
      <c r="C603" s="32"/>
      <c r="D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ustomFormat="false" ht="15.75" hidden="false" customHeight="false" outlineLevel="0" collapsed="false">
      <c r="A604" s="30"/>
      <c r="B604" s="32"/>
      <c r="C604" s="32"/>
      <c r="D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ustomFormat="false" ht="15.75" hidden="false" customHeight="false" outlineLevel="0" collapsed="false">
      <c r="A605" s="30"/>
      <c r="B605" s="32"/>
      <c r="C605" s="32"/>
      <c r="D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ustomFormat="false" ht="15.75" hidden="false" customHeight="false" outlineLevel="0" collapsed="false">
      <c r="A606" s="30"/>
      <c r="B606" s="32"/>
      <c r="C606" s="32"/>
      <c r="D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ustomFormat="false" ht="15.75" hidden="false" customHeight="false" outlineLevel="0" collapsed="false">
      <c r="A607" s="30"/>
      <c r="B607" s="32"/>
      <c r="C607" s="32"/>
      <c r="D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ustomFormat="false" ht="15.75" hidden="false" customHeight="false" outlineLevel="0" collapsed="false">
      <c r="A608" s="30"/>
      <c r="B608" s="32"/>
      <c r="C608" s="32"/>
      <c r="D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ustomFormat="false" ht="15.75" hidden="false" customHeight="false" outlineLevel="0" collapsed="false">
      <c r="A609" s="30"/>
      <c r="B609" s="32"/>
      <c r="C609" s="32"/>
      <c r="D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ustomFormat="false" ht="15.75" hidden="false" customHeight="false" outlineLevel="0" collapsed="false">
      <c r="A610" s="30"/>
      <c r="B610" s="32"/>
      <c r="C610" s="32"/>
      <c r="D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ustomFormat="false" ht="15.75" hidden="false" customHeight="false" outlineLevel="0" collapsed="false">
      <c r="A611" s="30"/>
      <c r="B611" s="32"/>
      <c r="C611" s="32"/>
      <c r="D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ustomFormat="false" ht="15.75" hidden="false" customHeight="false" outlineLevel="0" collapsed="false">
      <c r="A612" s="30"/>
      <c r="B612" s="32"/>
      <c r="C612" s="32"/>
      <c r="D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ustomFormat="false" ht="15.75" hidden="false" customHeight="false" outlineLevel="0" collapsed="false">
      <c r="A613" s="30"/>
      <c r="B613" s="32"/>
      <c r="C613" s="32"/>
      <c r="D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ustomFormat="false" ht="15.75" hidden="false" customHeight="false" outlineLevel="0" collapsed="false">
      <c r="A614" s="30"/>
      <c r="B614" s="32"/>
      <c r="C614" s="32"/>
      <c r="D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ustomFormat="false" ht="15.75" hidden="false" customHeight="false" outlineLevel="0" collapsed="false">
      <c r="A615" s="30"/>
      <c r="B615" s="32"/>
      <c r="C615" s="32"/>
      <c r="D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ustomFormat="false" ht="15.75" hidden="false" customHeight="false" outlineLevel="0" collapsed="false">
      <c r="A616" s="30"/>
      <c r="B616" s="32"/>
      <c r="C616" s="32"/>
      <c r="D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ustomFormat="false" ht="15.75" hidden="false" customHeight="false" outlineLevel="0" collapsed="false">
      <c r="A617" s="30"/>
      <c r="B617" s="32"/>
      <c r="C617" s="32"/>
      <c r="D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ustomFormat="false" ht="15.75" hidden="false" customHeight="false" outlineLevel="0" collapsed="false">
      <c r="A618" s="30"/>
      <c r="B618" s="32"/>
      <c r="C618" s="32"/>
      <c r="D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ustomFormat="false" ht="15.75" hidden="false" customHeight="false" outlineLevel="0" collapsed="false">
      <c r="A619" s="30"/>
      <c r="B619" s="32"/>
      <c r="C619" s="32"/>
      <c r="D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ustomFormat="false" ht="15.75" hidden="false" customHeight="false" outlineLevel="0" collapsed="false">
      <c r="A620" s="30"/>
      <c r="B620" s="32"/>
      <c r="C620" s="32"/>
      <c r="D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ustomFormat="false" ht="15.75" hidden="false" customHeight="false" outlineLevel="0" collapsed="false">
      <c r="A621" s="30"/>
      <c r="B621" s="32"/>
      <c r="C621" s="32"/>
      <c r="D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ustomFormat="false" ht="15.75" hidden="false" customHeight="false" outlineLevel="0" collapsed="false">
      <c r="A622" s="30"/>
      <c r="B622" s="32"/>
      <c r="C622" s="32"/>
      <c r="D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ustomFormat="false" ht="15.75" hidden="false" customHeight="false" outlineLevel="0" collapsed="false">
      <c r="A623" s="30"/>
      <c r="B623" s="32"/>
      <c r="C623" s="32"/>
      <c r="D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ustomFormat="false" ht="15.75" hidden="false" customHeight="false" outlineLevel="0" collapsed="false">
      <c r="A624" s="30"/>
      <c r="B624" s="32"/>
      <c r="C624" s="32"/>
      <c r="D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ustomFormat="false" ht="15.75" hidden="false" customHeight="false" outlineLevel="0" collapsed="false">
      <c r="A625" s="30"/>
      <c r="B625" s="32"/>
      <c r="C625" s="32"/>
      <c r="D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ustomFormat="false" ht="15.75" hidden="false" customHeight="false" outlineLevel="0" collapsed="false">
      <c r="A626" s="30"/>
      <c r="B626" s="32"/>
      <c r="C626" s="32"/>
      <c r="D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ustomFormat="false" ht="15.75" hidden="false" customHeight="false" outlineLevel="0" collapsed="false">
      <c r="A627" s="30"/>
      <c r="B627" s="32"/>
      <c r="C627" s="32"/>
      <c r="D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ustomFormat="false" ht="15.75" hidden="false" customHeight="false" outlineLevel="0" collapsed="false">
      <c r="A628" s="30"/>
      <c r="B628" s="32"/>
      <c r="C628" s="32"/>
      <c r="D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ustomFormat="false" ht="15.75" hidden="false" customHeight="false" outlineLevel="0" collapsed="false">
      <c r="A629" s="30"/>
      <c r="B629" s="32"/>
      <c r="C629" s="32"/>
      <c r="D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ustomFormat="false" ht="15.75" hidden="false" customHeight="false" outlineLevel="0" collapsed="false">
      <c r="A630" s="30"/>
      <c r="B630" s="32"/>
      <c r="C630" s="32"/>
      <c r="D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ustomFormat="false" ht="15.75" hidden="false" customHeight="false" outlineLevel="0" collapsed="false">
      <c r="A631" s="30"/>
      <c r="B631" s="32"/>
      <c r="C631" s="32"/>
      <c r="D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ustomFormat="false" ht="15.75" hidden="false" customHeight="false" outlineLevel="0" collapsed="false">
      <c r="A632" s="30"/>
      <c r="B632" s="32"/>
      <c r="C632" s="32"/>
      <c r="D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ustomFormat="false" ht="15.75" hidden="false" customHeight="false" outlineLevel="0" collapsed="false">
      <c r="A633" s="30"/>
      <c r="B633" s="32"/>
      <c r="C633" s="32"/>
      <c r="D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ustomFormat="false" ht="15.75" hidden="false" customHeight="false" outlineLevel="0" collapsed="false">
      <c r="A634" s="30"/>
      <c r="B634" s="32"/>
      <c r="C634" s="32"/>
      <c r="D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ustomFormat="false" ht="15.75" hidden="false" customHeight="false" outlineLevel="0" collapsed="false">
      <c r="A635" s="30"/>
      <c r="B635" s="32"/>
      <c r="C635" s="32"/>
      <c r="D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ustomFormat="false" ht="15.75" hidden="false" customHeight="false" outlineLevel="0" collapsed="false">
      <c r="A636" s="30"/>
      <c r="B636" s="32"/>
      <c r="C636" s="32"/>
      <c r="D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ustomFormat="false" ht="15.75" hidden="false" customHeight="false" outlineLevel="0" collapsed="false">
      <c r="A637" s="30"/>
      <c r="B637" s="32"/>
      <c r="C637" s="32"/>
      <c r="D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ustomFormat="false" ht="15.75" hidden="false" customHeight="false" outlineLevel="0" collapsed="false">
      <c r="A638" s="30"/>
      <c r="B638" s="32"/>
      <c r="C638" s="32"/>
      <c r="D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ustomFormat="false" ht="15.75" hidden="false" customHeight="false" outlineLevel="0" collapsed="false">
      <c r="A639" s="30"/>
      <c r="B639" s="32"/>
      <c r="C639" s="32"/>
      <c r="D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ustomFormat="false" ht="15.75" hidden="false" customHeight="false" outlineLevel="0" collapsed="false">
      <c r="A640" s="30"/>
      <c r="B640" s="32"/>
      <c r="C640" s="32"/>
      <c r="D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ustomFormat="false" ht="15.75" hidden="false" customHeight="false" outlineLevel="0" collapsed="false">
      <c r="A641" s="30"/>
      <c r="B641" s="32"/>
      <c r="C641" s="32"/>
      <c r="D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ustomFormat="false" ht="15.75" hidden="false" customHeight="false" outlineLevel="0" collapsed="false">
      <c r="A642" s="30"/>
      <c r="B642" s="32"/>
      <c r="C642" s="32"/>
      <c r="D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ustomFormat="false" ht="15.75" hidden="false" customHeight="false" outlineLevel="0" collapsed="false">
      <c r="A643" s="30"/>
      <c r="B643" s="32"/>
      <c r="C643" s="32"/>
      <c r="D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ustomFormat="false" ht="15.75" hidden="false" customHeight="false" outlineLevel="0" collapsed="false">
      <c r="A644" s="30"/>
      <c r="B644" s="32"/>
      <c r="C644" s="32"/>
      <c r="D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ustomFormat="false" ht="15.75" hidden="false" customHeight="false" outlineLevel="0" collapsed="false">
      <c r="A645" s="30"/>
      <c r="B645" s="32"/>
      <c r="C645" s="32"/>
      <c r="D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ustomFormat="false" ht="15.75" hidden="false" customHeight="false" outlineLevel="0" collapsed="false">
      <c r="A646" s="30"/>
      <c r="B646" s="32"/>
      <c r="C646" s="32"/>
      <c r="D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ustomFormat="false" ht="15.75" hidden="false" customHeight="false" outlineLevel="0" collapsed="false">
      <c r="A647" s="30"/>
      <c r="B647" s="32"/>
      <c r="C647" s="32"/>
      <c r="D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ustomFormat="false" ht="15.75" hidden="false" customHeight="false" outlineLevel="0" collapsed="false">
      <c r="A648" s="30"/>
      <c r="B648" s="32"/>
      <c r="C648" s="32"/>
      <c r="D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ustomFormat="false" ht="15.75" hidden="false" customHeight="false" outlineLevel="0" collapsed="false">
      <c r="A649" s="30"/>
      <c r="B649" s="32"/>
      <c r="C649" s="32"/>
      <c r="D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ustomFormat="false" ht="15.75" hidden="false" customHeight="false" outlineLevel="0" collapsed="false">
      <c r="A650" s="30"/>
      <c r="B650" s="32"/>
      <c r="C650" s="32"/>
      <c r="D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ustomFormat="false" ht="15.75" hidden="false" customHeight="false" outlineLevel="0" collapsed="false">
      <c r="A651" s="30"/>
      <c r="B651" s="32"/>
      <c r="C651" s="32"/>
      <c r="D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ustomFormat="false" ht="15.75" hidden="false" customHeight="false" outlineLevel="0" collapsed="false">
      <c r="A652" s="30"/>
      <c r="B652" s="32"/>
      <c r="C652" s="32"/>
      <c r="D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ustomFormat="false" ht="15.75" hidden="false" customHeight="false" outlineLevel="0" collapsed="false">
      <c r="A653" s="30"/>
      <c r="B653" s="32"/>
      <c r="C653" s="32"/>
      <c r="D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ustomFormat="false" ht="15.75" hidden="false" customHeight="false" outlineLevel="0" collapsed="false">
      <c r="A654" s="30"/>
      <c r="B654" s="32"/>
      <c r="C654" s="32"/>
      <c r="D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ustomFormat="false" ht="15.75" hidden="false" customHeight="false" outlineLevel="0" collapsed="false">
      <c r="A655" s="30"/>
      <c r="B655" s="32"/>
      <c r="C655" s="32"/>
      <c r="D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ustomFormat="false" ht="15.75" hidden="false" customHeight="false" outlineLevel="0" collapsed="false">
      <c r="A656" s="30"/>
      <c r="B656" s="32"/>
      <c r="C656" s="32"/>
      <c r="D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ustomFormat="false" ht="15.75" hidden="false" customHeight="false" outlineLevel="0" collapsed="false">
      <c r="A657" s="30"/>
      <c r="B657" s="32"/>
      <c r="C657" s="32"/>
      <c r="D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ustomFormat="false" ht="15.75" hidden="false" customHeight="false" outlineLevel="0" collapsed="false">
      <c r="A658" s="30"/>
      <c r="B658" s="32"/>
      <c r="C658" s="32"/>
      <c r="D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ustomFormat="false" ht="15.75" hidden="false" customHeight="false" outlineLevel="0" collapsed="false">
      <c r="A659" s="30"/>
      <c r="B659" s="32"/>
      <c r="C659" s="32"/>
      <c r="D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ustomFormat="false" ht="15.75" hidden="false" customHeight="false" outlineLevel="0" collapsed="false">
      <c r="A660" s="30"/>
      <c r="B660" s="32"/>
      <c r="C660" s="32"/>
      <c r="D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ustomFormat="false" ht="15.75" hidden="false" customHeight="false" outlineLevel="0" collapsed="false">
      <c r="A661" s="30"/>
      <c r="B661" s="32"/>
      <c r="C661" s="32"/>
      <c r="D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ustomFormat="false" ht="15.75" hidden="false" customHeight="false" outlineLevel="0" collapsed="false">
      <c r="A662" s="30"/>
      <c r="B662" s="32"/>
      <c r="C662" s="32"/>
      <c r="D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ustomFormat="false" ht="15.75" hidden="false" customHeight="false" outlineLevel="0" collapsed="false">
      <c r="A663" s="30"/>
      <c r="B663" s="32"/>
      <c r="C663" s="32"/>
      <c r="D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ustomFormat="false" ht="15.75" hidden="false" customHeight="false" outlineLevel="0" collapsed="false">
      <c r="A664" s="30"/>
      <c r="B664" s="32"/>
      <c r="C664" s="32"/>
      <c r="D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ustomFormat="false" ht="15.75" hidden="false" customHeight="false" outlineLevel="0" collapsed="false">
      <c r="A665" s="30"/>
      <c r="B665" s="32"/>
      <c r="C665" s="32"/>
      <c r="D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ustomFormat="false" ht="15.75" hidden="false" customHeight="false" outlineLevel="0" collapsed="false">
      <c r="A666" s="30"/>
      <c r="B666" s="32"/>
      <c r="C666" s="32"/>
      <c r="D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ustomFormat="false" ht="15.75" hidden="false" customHeight="false" outlineLevel="0" collapsed="false">
      <c r="A667" s="30"/>
      <c r="B667" s="32"/>
      <c r="C667" s="32"/>
      <c r="D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ustomFormat="false" ht="15.75" hidden="false" customHeight="false" outlineLevel="0" collapsed="false">
      <c r="A668" s="30"/>
      <c r="B668" s="32"/>
      <c r="C668" s="32"/>
      <c r="D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ustomFormat="false" ht="15.75" hidden="false" customHeight="false" outlineLevel="0" collapsed="false">
      <c r="A669" s="30"/>
      <c r="B669" s="32"/>
      <c r="C669" s="32"/>
      <c r="D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ustomFormat="false" ht="15.75" hidden="false" customHeight="false" outlineLevel="0" collapsed="false">
      <c r="A670" s="30"/>
      <c r="B670" s="32"/>
      <c r="C670" s="32"/>
      <c r="D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ustomFormat="false" ht="15.75" hidden="false" customHeight="false" outlineLevel="0" collapsed="false">
      <c r="A671" s="30"/>
      <c r="B671" s="32"/>
      <c r="C671" s="32"/>
      <c r="D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ustomFormat="false" ht="15.75" hidden="false" customHeight="false" outlineLevel="0" collapsed="false">
      <c r="A672" s="30"/>
      <c r="B672" s="32"/>
      <c r="C672" s="32"/>
      <c r="D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ustomFormat="false" ht="15.75" hidden="false" customHeight="false" outlineLevel="0" collapsed="false">
      <c r="A673" s="30"/>
      <c r="B673" s="32"/>
      <c r="C673" s="32"/>
      <c r="D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ustomFormat="false" ht="15.75" hidden="false" customHeight="false" outlineLevel="0" collapsed="false">
      <c r="A674" s="30"/>
      <c r="B674" s="32"/>
      <c r="C674" s="32"/>
      <c r="D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ustomFormat="false" ht="15.75" hidden="false" customHeight="false" outlineLevel="0" collapsed="false">
      <c r="A675" s="30"/>
      <c r="B675" s="32"/>
      <c r="C675" s="32"/>
      <c r="D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ustomFormat="false" ht="15.75" hidden="false" customHeight="false" outlineLevel="0" collapsed="false">
      <c r="A676" s="30"/>
      <c r="B676" s="32"/>
      <c r="C676" s="32"/>
      <c r="D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ustomFormat="false" ht="15.75" hidden="false" customHeight="false" outlineLevel="0" collapsed="false">
      <c r="A677" s="30"/>
      <c r="B677" s="32"/>
      <c r="C677" s="32"/>
      <c r="D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ustomFormat="false" ht="15.75" hidden="false" customHeight="false" outlineLevel="0" collapsed="false">
      <c r="A678" s="30"/>
      <c r="B678" s="32"/>
      <c r="C678" s="32"/>
      <c r="D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ustomFormat="false" ht="15.75" hidden="false" customHeight="false" outlineLevel="0" collapsed="false">
      <c r="A679" s="30"/>
      <c r="B679" s="32"/>
      <c r="C679" s="32"/>
      <c r="D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ustomFormat="false" ht="15.75" hidden="false" customHeight="false" outlineLevel="0" collapsed="false">
      <c r="A680" s="30"/>
      <c r="B680" s="32"/>
      <c r="C680" s="32"/>
      <c r="D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ustomFormat="false" ht="15.75" hidden="false" customHeight="false" outlineLevel="0" collapsed="false">
      <c r="A681" s="30"/>
      <c r="B681" s="32"/>
      <c r="C681" s="32"/>
      <c r="D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ustomFormat="false" ht="15.75" hidden="false" customHeight="false" outlineLevel="0" collapsed="false">
      <c r="A682" s="30"/>
      <c r="B682" s="32"/>
      <c r="C682" s="32"/>
      <c r="D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ustomFormat="false" ht="15.75" hidden="false" customHeight="false" outlineLevel="0" collapsed="false">
      <c r="A683" s="30"/>
      <c r="B683" s="32"/>
      <c r="C683" s="32"/>
      <c r="D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ustomFormat="false" ht="15.75" hidden="false" customHeight="false" outlineLevel="0" collapsed="false">
      <c r="A684" s="30"/>
      <c r="B684" s="32"/>
      <c r="C684" s="32"/>
      <c r="D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ustomFormat="false" ht="15.75" hidden="false" customHeight="false" outlineLevel="0" collapsed="false">
      <c r="A685" s="30"/>
      <c r="B685" s="32"/>
      <c r="C685" s="32"/>
      <c r="D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ustomFormat="false" ht="15.75" hidden="false" customHeight="false" outlineLevel="0" collapsed="false">
      <c r="A686" s="30"/>
      <c r="B686" s="32"/>
      <c r="C686" s="32"/>
      <c r="D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ustomFormat="false" ht="15.75" hidden="false" customHeight="false" outlineLevel="0" collapsed="false">
      <c r="A687" s="30"/>
      <c r="B687" s="32"/>
      <c r="C687" s="32"/>
      <c r="D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ustomFormat="false" ht="15.75" hidden="false" customHeight="false" outlineLevel="0" collapsed="false">
      <c r="A688" s="30"/>
      <c r="B688" s="32"/>
      <c r="C688" s="32"/>
      <c r="D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ustomFormat="false" ht="15.75" hidden="false" customHeight="false" outlineLevel="0" collapsed="false">
      <c r="A689" s="30"/>
      <c r="B689" s="32"/>
      <c r="C689" s="32"/>
      <c r="D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ustomFormat="false" ht="15.75" hidden="false" customHeight="false" outlineLevel="0" collapsed="false">
      <c r="A690" s="30"/>
      <c r="B690" s="32"/>
      <c r="C690" s="32"/>
      <c r="D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ustomFormat="false" ht="15.75" hidden="false" customHeight="false" outlineLevel="0" collapsed="false">
      <c r="A691" s="30"/>
      <c r="B691" s="32"/>
      <c r="C691" s="32"/>
      <c r="D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ustomFormat="false" ht="15.75" hidden="false" customHeight="false" outlineLevel="0" collapsed="false">
      <c r="A692" s="30"/>
      <c r="B692" s="32"/>
      <c r="C692" s="32"/>
      <c r="D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ustomFormat="false" ht="15.75" hidden="false" customHeight="false" outlineLevel="0" collapsed="false">
      <c r="A693" s="30"/>
      <c r="B693" s="32"/>
      <c r="C693" s="32"/>
      <c r="D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ustomFormat="false" ht="15.75" hidden="false" customHeight="false" outlineLevel="0" collapsed="false">
      <c r="A694" s="30"/>
      <c r="B694" s="32"/>
      <c r="C694" s="32"/>
      <c r="D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ustomFormat="false" ht="15.75" hidden="false" customHeight="false" outlineLevel="0" collapsed="false">
      <c r="A695" s="30"/>
      <c r="B695" s="32"/>
      <c r="C695" s="32"/>
      <c r="D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ustomFormat="false" ht="15.75" hidden="false" customHeight="false" outlineLevel="0" collapsed="false">
      <c r="A696" s="30"/>
      <c r="B696" s="32"/>
      <c r="C696" s="32"/>
      <c r="D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ustomFormat="false" ht="15.75" hidden="false" customHeight="false" outlineLevel="0" collapsed="false">
      <c r="A697" s="30"/>
      <c r="B697" s="32"/>
      <c r="C697" s="32"/>
      <c r="D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ustomFormat="false" ht="15.75" hidden="false" customHeight="false" outlineLevel="0" collapsed="false">
      <c r="A698" s="30"/>
      <c r="B698" s="32"/>
      <c r="C698" s="32"/>
      <c r="D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ustomFormat="false" ht="15.75" hidden="false" customHeight="false" outlineLevel="0" collapsed="false">
      <c r="A699" s="30"/>
      <c r="B699" s="32"/>
      <c r="C699" s="32"/>
      <c r="D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ustomFormat="false" ht="15.75" hidden="false" customHeight="false" outlineLevel="0" collapsed="false">
      <c r="A700" s="30"/>
      <c r="B700" s="32"/>
      <c r="C700" s="32"/>
      <c r="D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ustomFormat="false" ht="15.75" hidden="false" customHeight="false" outlineLevel="0" collapsed="false">
      <c r="A701" s="30"/>
      <c r="B701" s="32"/>
      <c r="C701" s="32"/>
      <c r="D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ustomFormat="false" ht="15.75" hidden="false" customHeight="false" outlineLevel="0" collapsed="false">
      <c r="A702" s="30"/>
      <c r="B702" s="32"/>
      <c r="C702" s="32"/>
      <c r="D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ustomFormat="false" ht="15.75" hidden="false" customHeight="false" outlineLevel="0" collapsed="false">
      <c r="A703" s="30"/>
      <c r="B703" s="32"/>
      <c r="C703" s="32"/>
      <c r="D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ustomFormat="false" ht="15.75" hidden="false" customHeight="false" outlineLevel="0" collapsed="false">
      <c r="A704" s="30"/>
      <c r="B704" s="32"/>
      <c r="C704" s="32"/>
      <c r="D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ustomFormat="false" ht="15.75" hidden="false" customHeight="false" outlineLevel="0" collapsed="false">
      <c r="A705" s="30"/>
      <c r="B705" s="32"/>
      <c r="C705" s="32"/>
      <c r="D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ustomFormat="false" ht="15.75" hidden="false" customHeight="false" outlineLevel="0" collapsed="false">
      <c r="A706" s="30"/>
      <c r="B706" s="32"/>
      <c r="C706" s="32"/>
      <c r="D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ustomFormat="false" ht="15.75" hidden="false" customHeight="false" outlineLevel="0" collapsed="false">
      <c r="A707" s="30"/>
      <c r="B707" s="32"/>
      <c r="C707" s="32"/>
      <c r="D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ustomFormat="false" ht="15.75" hidden="false" customHeight="false" outlineLevel="0" collapsed="false">
      <c r="A708" s="30"/>
      <c r="B708" s="32"/>
      <c r="C708" s="32"/>
      <c r="D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ustomFormat="false" ht="15.75" hidden="false" customHeight="false" outlineLevel="0" collapsed="false">
      <c r="A709" s="30"/>
      <c r="B709" s="32"/>
      <c r="C709" s="32"/>
      <c r="D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ustomFormat="false" ht="15.75" hidden="false" customHeight="false" outlineLevel="0" collapsed="false">
      <c r="A710" s="30"/>
      <c r="B710" s="32"/>
      <c r="C710" s="32"/>
      <c r="D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ustomFormat="false" ht="15.75" hidden="false" customHeight="false" outlineLevel="0" collapsed="false">
      <c r="A711" s="30"/>
      <c r="B711" s="32"/>
      <c r="C711" s="32"/>
      <c r="D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ustomFormat="false" ht="15.75" hidden="false" customHeight="false" outlineLevel="0" collapsed="false">
      <c r="A712" s="30"/>
      <c r="B712" s="32"/>
      <c r="C712" s="32"/>
      <c r="D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ustomFormat="false" ht="15.75" hidden="false" customHeight="false" outlineLevel="0" collapsed="false">
      <c r="A713" s="30"/>
      <c r="B713" s="32"/>
      <c r="C713" s="32"/>
      <c r="D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ustomFormat="false" ht="15.75" hidden="false" customHeight="false" outlineLevel="0" collapsed="false">
      <c r="A714" s="30"/>
      <c r="B714" s="32"/>
      <c r="C714" s="32"/>
      <c r="D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ustomFormat="false" ht="15.75" hidden="false" customHeight="false" outlineLevel="0" collapsed="false">
      <c r="A715" s="30"/>
      <c r="B715" s="32"/>
      <c r="C715" s="32"/>
      <c r="D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ustomFormat="false" ht="15.75" hidden="false" customHeight="false" outlineLevel="0" collapsed="false">
      <c r="A716" s="30"/>
      <c r="B716" s="32"/>
      <c r="C716" s="32"/>
      <c r="D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ustomFormat="false" ht="15.75" hidden="false" customHeight="false" outlineLevel="0" collapsed="false">
      <c r="A717" s="30"/>
      <c r="B717" s="32"/>
      <c r="C717" s="32"/>
      <c r="D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ustomFormat="false" ht="15.75" hidden="false" customHeight="false" outlineLevel="0" collapsed="false">
      <c r="A718" s="30"/>
      <c r="B718" s="32"/>
      <c r="C718" s="32"/>
      <c r="D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ustomFormat="false" ht="15.75" hidden="false" customHeight="false" outlineLevel="0" collapsed="false">
      <c r="A719" s="30"/>
      <c r="B719" s="32"/>
      <c r="C719" s="32"/>
      <c r="D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ustomFormat="false" ht="15.75" hidden="false" customHeight="false" outlineLevel="0" collapsed="false">
      <c r="A720" s="30"/>
      <c r="B720" s="32"/>
      <c r="C720" s="32"/>
      <c r="D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ustomFormat="false" ht="15.75" hidden="false" customHeight="false" outlineLevel="0" collapsed="false">
      <c r="A721" s="30"/>
      <c r="B721" s="32"/>
      <c r="C721" s="32"/>
      <c r="D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ustomFormat="false" ht="15.75" hidden="false" customHeight="false" outlineLevel="0" collapsed="false">
      <c r="A722" s="30"/>
      <c r="B722" s="32"/>
      <c r="C722" s="32"/>
      <c r="D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ustomFormat="false" ht="15.75" hidden="false" customHeight="false" outlineLevel="0" collapsed="false">
      <c r="A723" s="30"/>
      <c r="B723" s="32"/>
      <c r="C723" s="32"/>
      <c r="D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ustomFormat="false" ht="15.75" hidden="false" customHeight="false" outlineLevel="0" collapsed="false">
      <c r="A724" s="30"/>
      <c r="B724" s="32"/>
      <c r="C724" s="32"/>
      <c r="D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ustomFormat="false" ht="15.75" hidden="false" customHeight="false" outlineLevel="0" collapsed="false">
      <c r="A725" s="30"/>
      <c r="B725" s="32"/>
      <c r="C725" s="32"/>
      <c r="D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ustomFormat="false" ht="15.75" hidden="false" customHeight="false" outlineLevel="0" collapsed="false">
      <c r="A726" s="30"/>
      <c r="B726" s="32"/>
      <c r="C726" s="32"/>
      <c r="D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ustomFormat="false" ht="15.75" hidden="false" customHeight="false" outlineLevel="0" collapsed="false">
      <c r="A727" s="30"/>
      <c r="B727" s="32"/>
      <c r="C727" s="32"/>
      <c r="D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ustomFormat="false" ht="15.75" hidden="false" customHeight="false" outlineLevel="0" collapsed="false">
      <c r="A728" s="30"/>
      <c r="B728" s="32"/>
      <c r="C728" s="32"/>
      <c r="D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ustomFormat="false" ht="15.75" hidden="false" customHeight="false" outlineLevel="0" collapsed="false">
      <c r="A729" s="30"/>
      <c r="B729" s="32"/>
      <c r="C729" s="32"/>
      <c r="D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ustomFormat="false" ht="15.75" hidden="false" customHeight="false" outlineLevel="0" collapsed="false">
      <c r="A730" s="30"/>
      <c r="B730" s="32"/>
      <c r="C730" s="32"/>
      <c r="D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ustomFormat="false" ht="15.75" hidden="false" customHeight="false" outlineLevel="0" collapsed="false">
      <c r="A731" s="30"/>
      <c r="B731" s="32"/>
      <c r="C731" s="32"/>
      <c r="D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ustomFormat="false" ht="15.75" hidden="false" customHeight="false" outlineLevel="0" collapsed="false">
      <c r="A732" s="30"/>
      <c r="B732" s="32"/>
      <c r="C732" s="32"/>
      <c r="D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ustomFormat="false" ht="15.75" hidden="false" customHeight="false" outlineLevel="0" collapsed="false">
      <c r="A733" s="30"/>
      <c r="B733" s="32"/>
      <c r="C733" s="32"/>
      <c r="D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ustomFormat="false" ht="15.75" hidden="false" customHeight="false" outlineLevel="0" collapsed="false">
      <c r="A734" s="30"/>
      <c r="B734" s="32"/>
      <c r="C734" s="32"/>
      <c r="D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ustomFormat="false" ht="15.75" hidden="false" customHeight="false" outlineLevel="0" collapsed="false">
      <c r="A735" s="30"/>
      <c r="B735" s="32"/>
      <c r="C735" s="32"/>
      <c r="D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ustomFormat="false" ht="15.75" hidden="false" customHeight="false" outlineLevel="0" collapsed="false">
      <c r="A736" s="30"/>
      <c r="B736" s="32"/>
      <c r="C736" s="32"/>
      <c r="D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ustomFormat="false" ht="15.75" hidden="false" customHeight="false" outlineLevel="0" collapsed="false">
      <c r="A737" s="30"/>
      <c r="B737" s="32"/>
      <c r="C737" s="32"/>
      <c r="D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ustomFormat="false" ht="15.75" hidden="false" customHeight="false" outlineLevel="0" collapsed="false">
      <c r="A738" s="30"/>
      <c r="B738" s="32"/>
      <c r="C738" s="32"/>
      <c r="D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ustomFormat="false" ht="15.75" hidden="false" customHeight="false" outlineLevel="0" collapsed="false">
      <c r="A739" s="30"/>
      <c r="B739" s="32"/>
      <c r="C739" s="32"/>
      <c r="D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ustomFormat="false" ht="15.75" hidden="false" customHeight="false" outlineLevel="0" collapsed="false">
      <c r="A740" s="30"/>
      <c r="B740" s="32"/>
      <c r="C740" s="32"/>
      <c r="D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ustomFormat="false" ht="15.75" hidden="false" customHeight="false" outlineLevel="0" collapsed="false">
      <c r="A741" s="30"/>
      <c r="B741" s="32"/>
      <c r="C741" s="32"/>
      <c r="D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ustomFormat="false" ht="15.75" hidden="false" customHeight="false" outlineLevel="0" collapsed="false">
      <c r="A742" s="30"/>
      <c r="B742" s="32"/>
      <c r="C742" s="32"/>
      <c r="D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ustomFormat="false" ht="15.75" hidden="false" customHeight="false" outlineLevel="0" collapsed="false">
      <c r="A743" s="30"/>
      <c r="B743" s="32"/>
      <c r="C743" s="32"/>
      <c r="D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ustomFormat="false" ht="15.75" hidden="false" customHeight="false" outlineLevel="0" collapsed="false">
      <c r="A744" s="30"/>
      <c r="B744" s="32"/>
      <c r="C744" s="32"/>
      <c r="D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ustomFormat="false" ht="15.75" hidden="false" customHeight="false" outlineLevel="0" collapsed="false">
      <c r="A745" s="30"/>
      <c r="B745" s="32"/>
      <c r="C745" s="32"/>
      <c r="D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ustomFormat="false" ht="15.75" hidden="false" customHeight="false" outlineLevel="0" collapsed="false">
      <c r="A746" s="30"/>
      <c r="B746" s="32"/>
      <c r="C746" s="32"/>
      <c r="D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ustomFormat="false" ht="15.75" hidden="false" customHeight="false" outlineLevel="0" collapsed="false">
      <c r="A747" s="30"/>
      <c r="B747" s="32"/>
      <c r="C747" s="32"/>
      <c r="D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ustomFormat="false" ht="15.75" hidden="false" customHeight="false" outlineLevel="0" collapsed="false">
      <c r="A748" s="30"/>
      <c r="B748" s="32"/>
      <c r="C748" s="32"/>
      <c r="D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ustomFormat="false" ht="15.75" hidden="false" customHeight="false" outlineLevel="0" collapsed="false">
      <c r="A749" s="30"/>
      <c r="B749" s="32"/>
      <c r="C749" s="32"/>
      <c r="D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ustomFormat="false" ht="15.75" hidden="false" customHeight="false" outlineLevel="0" collapsed="false">
      <c r="A750" s="30"/>
      <c r="B750" s="32"/>
      <c r="C750" s="32"/>
      <c r="D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ustomFormat="false" ht="15.75" hidden="false" customHeight="false" outlineLevel="0" collapsed="false">
      <c r="A751" s="30"/>
      <c r="B751" s="32"/>
      <c r="C751" s="32"/>
      <c r="D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ustomFormat="false" ht="15.75" hidden="false" customHeight="false" outlineLevel="0" collapsed="false">
      <c r="A752" s="30"/>
      <c r="B752" s="32"/>
      <c r="C752" s="32"/>
      <c r="D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ustomFormat="false" ht="15.75" hidden="false" customHeight="false" outlineLevel="0" collapsed="false">
      <c r="A753" s="30"/>
      <c r="B753" s="32"/>
      <c r="C753" s="32"/>
      <c r="D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ustomFormat="false" ht="15.75" hidden="false" customHeight="false" outlineLevel="0" collapsed="false">
      <c r="A754" s="30"/>
      <c r="B754" s="32"/>
      <c r="C754" s="32"/>
      <c r="D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ustomFormat="false" ht="15.75" hidden="false" customHeight="false" outlineLevel="0" collapsed="false">
      <c r="A755" s="30"/>
      <c r="B755" s="32"/>
      <c r="C755" s="32"/>
      <c r="D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ustomFormat="false" ht="15.75" hidden="false" customHeight="false" outlineLevel="0" collapsed="false">
      <c r="A756" s="30"/>
      <c r="B756" s="32"/>
      <c r="C756" s="32"/>
      <c r="D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ustomFormat="false" ht="15.75" hidden="false" customHeight="false" outlineLevel="0" collapsed="false">
      <c r="A757" s="30"/>
      <c r="B757" s="32"/>
      <c r="C757" s="32"/>
      <c r="D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ustomFormat="false" ht="15.75" hidden="false" customHeight="false" outlineLevel="0" collapsed="false">
      <c r="A758" s="30"/>
      <c r="B758" s="32"/>
      <c r="C758" s="32"/>
      <c r="D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ustomFormat="false" ht="15.75" hidden="false" customHeight="false" outlineLevel="0" collapsed="false">
      <c r="A759" s="30"/>
      <c r="B759" s="32"/>
      <c r="C759" s="32"/>
      <c r="D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ustomFormat="false" ht="15.75" hidden="false" customHeight="false" outlineLevel="0" collapsed="false">
      <c r="A760" s="30"/>
      <c r="B760" s="32"/>
      <c r="C760" s="32"/>
      <c r="D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ustomFormat="false" ht="15.75" hidden="false" customHeight="false" outlineLevel="0" collapsed="false">
      <c r="A761" s="30"/>
      <c r="B761" s="32"/>
      <c r="C761" s="32"/>
      <c r="D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ustomFormat="false" ht="15.75" hidden="false" customHeight="false" outlineLevel="0" collapsed="false">
      <c r="A762" s="30"/>
      <c r="B762" s="32"/>
      <c r="C762" s="32"/>
      <c r="D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ustomFormat="false" ht="15.75" hidden="false" customHeight="false" outlineLevel="0" collapsed="false">
      <c r="A763" s="30"/>
      <c r="B763" s="32"/>
      <c r="C763" s="32"/>
      <c r="D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ustomFormat="false" ht="15.75" hidden="false" customHeight="false" outlineLevel="0" collapsed="false">
      <c r="A764" s="30"/>
      <c r="B764" s="32"/>
      <c r="C764" s="32"/>
      <c r="D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ustomFormat="false" ht="15.75" hidden="false" customHeight="false" outlineLevel="0" collapsed="false">
      <c r="A765" s="30"/>
      <c r="B765" s="32"/>
      <c r="C765" s="32"/>
      <c r="D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ustomFormat="false" ht="15.75" hidden="false" customHeight="false" outlineLevel="0" collapsed="false">
      <c r="A766" s="30"/>
      <c r="B766" s="32"/>
      <c r="C766" s="32"/>
      <c r="D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ustomFormat="false" ht="15.75" hidden="false" customHeight="false" outlineLevel="0" collapsed="false">
      <c r="A767" s="30"/>
      <c r="B767" s="32"/>
      <c r="C767" s="32"/>
      <c r="D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ustomFormat="false" ht="15.75" hidden="false" customHeight="false" outlineLevel="0" collapsed="false">
      <c r="A768" s="30"/>
      <c r="B768" s="32"/>
      <c r="C768" s="32"/>
      <c r="D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ustomFormat="false" ht="15.75" hidden="false" customHeight="false" outlineLevel="0" collapsed="false">
      <c r="A769" s="30"/>
      <c r="B769" s="32"/>
      <c r="C769" s="32"/>
      <c r="D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ustomFormat="false" ht="15.75" hidden="false" customHeight="false" outlineLevel="0" collapsed="false">
      <c r="A770" s="30"/>
      <c r="B770" s="32"/>
      <c r="C770" s="32"/>
      <c r="D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ustomFormat="false" ht="15.75" hidden="false" customHeight="false" outlineLevel="0" collapsed="false">
      <c r="A771" s="30"/>
      <c r="B771" s="32"/>
      <c r="C771" s="32"/>
      <c r="D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ustomFormat="false" ht="15.75" hidden="false" customHeight="false" outlineLevel="0" collapsed="false">
      <c r="A772" s="30"/>
      <c r="B772" s="32"/>
      <c r="C772" s="32"/>
      <c r="D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ustomFormat="false" ht="15.75" hidden="false" customHeight="false" outlineLevel="0" collapsed="false">
      <c r="A773" s="30"/>
      <c r="B773" s="32"/>
      <c r="C773" s="32"/>
      <c r="D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ustomFormat="false" ht="15.75" hidden="false" customHeight="false" outlineLevel="0" collapsed="false">
      <c r="A774" s="30"/>
      <c r="B774" s="32"/>
      <c r="C774" s="32"/>
      <c r="D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ustomFormat="false" ht="15.75" hidden="false" customHeight="false" outlineLevel="0" collapsed="false">
      <c r="A775" s="30"/>
      <c r="B775" s="32"/>
      <c r="C775" s="32"/>
      <c r="D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ustomFormat="false" ht="15.75" hidden="false" customHeight="false" outlineLevel="0" collapsed="false">
      <c r="A776" s="30"/>
      <c r="B776" s="32"/>
      <c r="C776" s="32"/>
      <c r="D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ustomFormat="false" ht="15.75" hidden="false" customHeight="false" outlineLevel="0" collapsed="false">
      <c r="A777" s="30"/>
      <c r="B777" s="32"/>
      <c r="C777" s="32"/>
      <c r="D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ustomFormat="false" ht="15.75" hidden="false" customHeight="false" outlineLevel="0" collapsed="false">
      <c r="A778" s="30"/>
      <c r="B778" s="32"/>
      <c r="C778" s="32"/>
      <c r="D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ustomFormat="false" ht="15.75" hidden="false" customHeight="false" outlineLevel="0" collapsed="false">
      <c r="A779" s="30"/>
      <c r="B779" s="32"/>
      <c r="C779" s="32"/>
      <c r="D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ustomFormat="false" ht="15.75" hidden="false" customHeight="false" outlineLevel="0" collapsed="false">
      <c r="A780" s="30"/>
      <c r="B780" s="32"/>
      <c r="C780" s="32"/>
      <c r="D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ustomFormat="false" ht="15.75" hidden="false" customHeight="false" outlineLevel="0" collapsed="false">
      <c r="A781" s="30"/>
      <c r="B781" s="32"/>
      <c r="C781" s="32"/>
      <c r="D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ustomFormat="false" ht="15.75" hidden="false" customHeight="false" outlineLevel="0" collapsed="false">
      <c r="A782" s="30"/>
      <c r="B782" s="32"/>
      <c r="C782" s="32"/>
      <c r="D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ustomFormat="false" ht="15.75" hidden="false" customHeight="false" outlineLevel="0" collapsed="false">
      <c r="A783" s="30"/>
      <c r="B783" s="32"/>
      <c r="C783" s="32"/>
      <c r="D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ustomFormat="false" ht="15.75" hidden="false" customHeight="false" outlineLevel="0" collapsed="false">
      <c r="A784" s="30"/>
      <c r="B784" s="32"/>
      <c r="C784" s="32"/>
      <c r="D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ustomFormat="false" ht="15.75" hidden="false" customHeight="false" outlineLevel="0" collapsed="false">
      <c r="A785" s="30"/>
      <c r="B785" s="32"/>
      <c r="C785" s="32"/>
      <c r="D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ustomFormat="false" ht="15.75" hidden="false" customHeight="false" outlineLevel="0" collapsed="false">
      <c r="A786" s="30"/>
      <c r="B786" s="32"/>
      <c r="C786" s="32"/>
      <c r="D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ustomFormat="false" ht="15.75" hidden="false" customHeight="false" outlineLevel="0" collapsed="false">
      <c r="A787" s="30"/>
      <c r="B787" s="32"/>
      <c r="C787" s="32"/>
      <c r="D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ustomFormat="false" ht="15.75" hidden="false" customHeight="false" outlineLevel="0" collapsed="false">
      <c r="A788" s="30"/>
      <c r="B788" s="32"/>
      <c r="C788" s="32"/>
      <c r="D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ustomFormat="false" ht="15.75" hidden="false" customHeight="false" outlineLevel="0" collapsed="false">
      <c r="A789" s="30"/>
      <c r="B789" s="32"/>
      <c r="C789" s="32"/>
      <c r="D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ustomFormat="false" ht="15.75" hidden="false" customHeight="false" outlineLevel="0" collapsed="false">
      <c r="A790" s="30"/>
      <c r="B790" s="32"/>
      <c r="C790" s="32"/>
      <c r="D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ustomFormat="false" ht="15.75" hidden="false" customHeight="false" outlineLevel="0" collapsed="false">
      <c r="A791" s="30"/>
      <c r="B791" s="32"/>
      <c r="C791" s="32"/>
      <c r="D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ustomFormat="false" ht="15.75" hidden="false" customHeight="false" outlineLevel="0" collapsed="false">
      <c r="A792" s="30"/>
      <c r="B792" s="32"/>
      <c r="C792" s="32"/>
      <c r="D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ustomFormat="false" ht="15.75" hidden="false" customHeight="false" outlineLevel="0" collapsed="false">
      <c r="A793" s="30"/>
      <c r="B793" s="32"/>
      <c r="C793" s="32"/>
      <c r="D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ustomFormat="false" ht="15.75" hidden="false" customHeight="false" outlineLevel="0" collapsed="false">
      <c r="A794" s="30"/>
      <c r="B794" s="32"/>
      <c r="C794" s="32"/>
      <c r="D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ustomFormat="false" ht="15.75" hidden="false" customHeight="false" outlineLevel="0" collapsed="false">
      <c r="A795" s="30"/>
      <c r="B795" s="32"/>
      <c r="C795" s="32"/>
      <c r="D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ustomFormat="false" ht="15.75" hidden="false" customHeight="false" outlineLevel="0" collapsed="false">
      <c r="A796" s="30"/>
      <c r="B796" s="32"/>
      <c r="C796" s="32"/>
      <c r="D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ustomFormat="false" ht="15.75" hidden="false" customHeight="false" outlineLevel="0" collapsed="false">
      <c r="A797" s="30"/>
      <c r="B797" s="32"/>
      <c r="C797" s="32"/>
      <c r="D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ustomFormat="false" ht="15.75" hidden="false" customHeight="false" outlineLevel="0" collapsed="false">
      <c r="A798" s="30"/>
      <c r="B798" s="32"/>
      <c r="C798" s="32"/>
      <c r="D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ustomFormat="false" ht="15.75" hidden="false" customHeight="false" outlineLevel="0" collapsed="false">
      <c r="A799" s="30"/>
      <c r="B799" s="32"/>
      <c r="C799" s="32"/>
      <c r="D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ustomFormat="false" ht="15.75" hidden="false" customHeight="false" outlineLevel="0" collapsed="false">
      <c r="A800" s="30"/>
      <c r="B800" s="32"/>
      <c r="C800" s="32"/>
      <c r="D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ustomFormat="false" ht="15.75" hidden="false" customHeight="false" outlineLevel="0" collapsed="false">
      <c r="A801" s="30"/>
      <c r="B801" s="32"/>
      <c r="C801" s="32"/>
      <c r="D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ustomFormat="false" ht="15.75" hidden="false" customHeight="false" outlineLevel="0" collapsed="false">
      <c r="A802" s="30"/>
      <c r="B802" s="32"/>
      <c r="C802" s="32"/>
      <c r="D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ustomFormat="false" ht="15.75" hidden="false" customHeight="false" outlineLevel="0" collapsed="false">
      <c r="A803" s="30"/>
      <c r="B803" s="32"/>
      <c r="C803" s="32"/>
      <c r="D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ustomFormat="false" ht="15.75" hidden="false" customHeight="false" outlineLevel="0" collapsed="false">
      <c r="A804" s="30"/>
      <c r="B804" s="32"/>
      <c r="C804" s="32"/>
      <c r="D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ustomFormat="false" ht="15.75" hidden="false" customHeight="false" outlineLevel="0" collapsed="false">
      <c r="A805" s="30"/>
      <c r="B805" s="32"/>
      <c r="C805" s="32"/>
      <c r="D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ustomFormat="false" ht="15.75" hidden="false" customHeight="false" outlineLevel="0" collapsed="false">
      <c r="A806" s="30"/>
      <c r="B806" s="32"/>
      <c r="C806" s="32"/>
      <c r="D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ustomFormat="false" ht="15.75" hidden="false" customHeight="false" outlineLevel="0" collapsed="false">
      <c r="A807" s="30"/>
      <c r="B807" s="32"/>
      <c r="C807" s="32"/>
      <c r="D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ustomFormat="false" ht="15.75" hidden="false" customHeight="false" outlineLevel="0" collapsed="false">
      <c r="A808" s="30"/>
      <c r="B808" s="32"/>
      <c r="C808" s="32"/>
      <c r="D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ustomFormat="false" ht="15.75" hidden="false" customHeight="false" outlineLevel="0" collapsed="false">
      <c r="A809" s="30"/>
      <c r="B809" s="32"/>
      <c r="C809" s="32"/>
      <c r="D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ustomFormat="false" ht="15.75" hidden="false" customHeight="false" outlineLevel="0" collapsed="false">
      <c r="A810" s="30"/>
      <c r="B810" s="32"/>
      <c r="C810" s="32"/>
      <c r="D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ustomFormat="false" ht="15.75" hidden="false" customHeight="false" outlineLevel="0" collapsed="false">
      <c r="A811" s="30"/>
      <c r="B811" s="32"/>
      <c r="C811" s="32"/>
      <c r="D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ustomFormat="false" ht="15.75" hidden="false" customHeight="false" outlineLevel="0" collapsed="false">
      <c r="A812" s="30"/>
      <c r="B812" s="32"/>
      <c r="C812" s="32"/>
      <c r="D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ustomFormat="false" ht="15.75" hidden="false" customHeight="false" outlineLevel="0" collapsed="false">
      <c r="A813" s="30"/>
      <c r="B813" s="32"/>
      <c r="C813" s="32"/>
      <c r="D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ustomFormat="false" ht="15.75" hidden="false" customHeight="false" outlineLevel="0" collapsed="false">
      <c r="A814" s="30"/>
      <c r="B814" s="32"/>
      <c r="C814" s="32"/>
      <c r="D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ustomFormat="false" ht="15.75" hidden="false" customHeight="false" outlineLevel="0" collapsed="false">
      <c r="A815" s="30"/>
      <c r="B815" s="32"/>
      <c r="C815" s="32"/>
      <c r="D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ustomFormat="false" ht="15.75" hidden="false" customHeight="false" outlineLevel="0" collapsed="false">
      <c r="A816" s="30"/>
      <c r="B816" s="32"/>
      <c r="C816" s="32"/>
      <c r="D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ustomFormat="false" ht="15.75" hidden="false" customHeight="false" outlineLevel="0" collapsed="false">
      <c r="A817" s="30"/>
      <c r="B817" s="32"/>
      <c r="C817" s="32"/>
      <c r="D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ustomFormat="false" ht="15.75" hidden="false" customHeight="false" outlineLevel="0" collapsed="false">
      <c r="A818" s="30"/>
      <c r="B818" s="32"/>
      <c r="C818" s="32"/>
      <c r="D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ustomFormat="false" ht="15.75" hidden="false" customHeight="false" outlineLevel="0" collapsed="false">
      <c r="A819" s="30"/>
      <c r="B819" s="32"/>
      <c r="C819" s="32"/>
      <c r="D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ustomFormat="false" ht="15.75" hidden="false" customHeight="false" outlineLevel="0" collapsed="false">
      <c r="A820" s="30"/>
      <c r="B820" s="32"/>
      <c r="C820" s="32"/>
      <c r="D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ustomFormat="false" ht="15.75" hidden="false" customHeight="false" outlineLevel="0" collapsed="false">
      <c r="A821" s="30"/>
      <c r="B821" s="32"/>
      <c r="C821" s="32"/>
      <c r="D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ustomFormat="false" ht="15.75" hidden="false" customHeight="false" outlineLevel="0" collapsed="false">
      <c r="A822" s="30"/>
      <c r="B822" s="32"/>
      <c r="C822" s="32"/>
      <c r="D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ustomFormat="false" ht="15.75" hidden="false" customHeight="false" outlineLevel="0" collapsed="false">
      <c r="A823" s="30"/>
      <c r="B823" s="32"/>
      <c r="C823" s="32"/>
      <c r="D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ustomFormat="false" ht="15.75" hidden="false" customHeight="false" outlineLevel="0" collapsed="false">
      <c r="A824" s="30"/>
      <c r="B824" s="32"/>
      <c r="C824" s="32"/>
      <c r="D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ustomFormat="false" ht="15.75" hidden="false" customHeight="false" outlineLevel="0" collapsed="false">
      <c r="A825" s="30"/>
      <c r="B825" s="32"/>
      <c r="C825" s="32"/>
      <c r="D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ustomFormat="false" ht="15.75" hidden="false" customHeight="false" outlineLevel="0" collapsed="false">
      <c r="A826" s="30"/>
      <c r="B826" s="32"/>
      <c r="C826" s="32"/>
      <c r="D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ustomFormat="false" ht="15.75" hidden="false" customHeight="false" outlineLevel="0" collapsed="false">
      <c r="A827" s="30"/>
      <c r="B827" s="32"/>
      <c r="C827" s="32"/>
      <c r="D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ustomFormat="false" ht="15.75" hidden="false" customHeight="false" outlineLevel="0" collapsed="false">
      <c r="A828" s="30"/>
      <c r="B828" s="32"/>
      <c r="C828" s="32"/>
      <c r="D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ustomFormat="false" ht="15.75" hidden="false" customHeight="false" outlineLevel="0" collapsed="false">
      <c r="A829" s="30"/>
      <c r="B829" s="32"/>
      <c r="C829" s="32"/>
      <c r="D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ustomFormat="false" ht="15.75" hidden="false" customHeight="false" outlineLevel="0" collapsed="false">
      <c r="A830" s="30"/>
      <c r="B830" s="32"/>
      <c r="C830" s="32"/>
      <c r="D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ustomFormat="false" ht="15.75" hidden="false" customHeight="false" outlineLevel="0" collapsed="false">
      <c r="A831" s="30"/>
      <c r="B831" s="32"/>
      <c r="C831" s="32"/>
      <c r="D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ustomFormat="false" ht="15.75" hidden="false" customHeight="false" outlineLevel="0" collapsed="false">
      <c r="A832" s="30"/>
      <c r="B832" s="32"/>
      <c r="C832" s="32"/>
      <c r="D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ustomFormat="false" ht="15.75" hidden="false" customHeight="false" outlineLevel="0" collapsed="false">
      <c r="A833" s="30"/>
      <c r="B833" s="32"/>
      <c r="C833" s="32"/>
      <c r="D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ustomFormat="false" ht="15.75" hidden="false" customHeight="false" outlineLevel="0" collapsed="false">
      <c r="A834" s="30"/>
      <c r="B834" s="32"/>
      <c r="C834" s="32"/>
      <c r="D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ustomFormat="false" ht="15.75" hidden="false" customHeight="false" outlineLevel="0" collapsed="false">
      <c r="A835" s="30"/>
      <c r="B835" s="32"/>
      <c r="C835" s="32"/>
      <c r="D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ustomFormat="false" ht="15.75" hidden="false" customHeight="false" outlineLevel="0" collapsed="false">
      <c r="A836" s="30"/>
      <c r="B836" s="32"/>
      <c r="C836" s="32"/>
      <c r="D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ustomFormat="false" ht="15.75" hidden="false" customHeight="false" outlineLevel="0" collapsed="false">
      <c r="A837" s="30"/>
      <c r="B837" s="32"/>
      <c r="C837" s="32"/>
      <c r="D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ustomFormat="false" ht="15.75" hidden="false" customHeight="false" outlineLevel="0" collapsed="false">
      <c r="A838" s="30"/>
      <c r="B838" s="32"/>
      <c r="C838" s="32"/>
      <c r="D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ustomFormat="false" ht="15.75" hidden="false" customHeight="false" outlineLevel="0" collapsed="false">
      <c r="A839" s="30"/>
      <c r="B839" s="32"/>
      <c r="C839" s="32"/>
      <c r="D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ustomFormat="false" ht="15.75" hidden="false" customHeight="false" outlineLevel="0" collapsed="false">
      <c r="A840" s="30"/>
      <c r="B840" s="32"/>
      <c r="C840" s="32"/>
      <c r="D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ustomFormat="false" ht="15.75" hidden="false" customHeight="false" outlineLevel="0" collapsed="false">
      <c r="A841" s="30"/>
      <c r="B841" s="32"/>
      <c r="C841" s="32"/>
      <c r="D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ustomFormat="false" ht="15.75" hidden="false" customHeight="false" outlineLevel="0" collapsed="false">
      <c r="A842" s="30"/>
      <c r="B842" s="32"/>
      <c r="C842" s="32"/>
      <c r="D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ustomFormat="false" ht="15.75" hidden="false" customHeight="false" outlineLevel="0" collapsed="false">
      <c r="A843" s="30"/>
      <c r="B843" s="32"/>
      <c r="C843" s="32"/>
      <c r="D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ustomFormat="false" ht="15.75" hidden="false" customHeight="false" outlineLevel="0" collapsed="false">
      <c r="A844" s="30"/>
      <c r="B844" s="32"/>
      <c r="C844" s="32"/>
      <c r="D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ustomFormat="false" ht="15.75" hidden="false" customHeight="false" outlineLevel="0" collapsed="false">
      <c r="A845" s="30"/>
      <c r="B845" s="32"/>
      <c r="C845" s="32"/>
      <c r="D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ustomFormat="false" ht="15.75" hidden="false" customHeight="false" outlineLevel="0" collapsed="false">
      <c r="A846" s="30"/>
      <c r="B846" s="32"/>
      <c r="C846" s="32"/>
      <c r="D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ustomFormat="false" ht="15.75" hidden="false" customHeight="false" outlineLevel="0" collapsed="false">
      <c r="A847" s="30"/>
      <c r="B847" s="32"/>
      <c r="C847" s="32"/>
      <c r="D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ustomFormat="false" ht="15.75" hidden="false" customHeight="false" outlineLevel="0" collapsed="false">
      <c r="A848" s="30"/>
      <c r="B848" s="32"/>
      <c r="C848" s="32"/>
      <c r="D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ustomFormat="false" ht="15.75" hidden="false" customHeight="false" outlineLevel="0" collapsed="false">
      <c r="A849" s="30"/>
      <c r="B849" s="32"/>
      <c r="C849" s="32"/>
      <c r="D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ustomFormat="false" ht="15.75" hidden="false" customHeight="false" outlineLevel="0" collapsed="false">
      <c r="A850" s="30"/>
      <c r="B850" s="32"/>
      <c r="C850" s="32"/>
      <c r="D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ustomFormat="false" ht="15.75" hidden="false" customHeight="false" outlineLevel="0" collapsed="false">
      <c r="A851" s="30"/>
      <c r="B851" s="32"/>
      <c r="C851" s="32"/>
      <c r="D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ustomFormat="false" ht="15.75" hidden="false" customHeight="false" outlineLevel="0" collapsed="false">
      <c r="A852" s="30"/>
      <c r="B852" s="32"/>
      <c r="C852" s="32"/>
      <c r="D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ustomFormat="false" ht="15.75" hidden="false" customHeight="false" outlineLevel="0" collapsed="false">
      <c r="A853" s="30"/>
      <c r="B853" s="32"/>
      <c r="C853" s="32"/>
      <c r="D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ustomFormat="false" ht="15.75" hidden="false" customHeight="false" outlineLevel="0" collapsed="false">
      <c r="A854" s="30"/>
      <c r="B854" s="32"/>
      <c r="C854" s="32"/>
      <c r="D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ustomFormat="false" ht="15.75" hidden="false" customHeight="false" outlineLevel="0" collapsed="false">
      <c r="A855" s="30"/>
      <c r="B855" s="32"/>
      <c r="C855" s="32"/>
      <c r="D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ustomFormat="false" ht="15.75" hidden="false" customHeight="false" outlineLevel="0" collapsed="false">
      <c r="A856" s="30"/>
      <c r="B856" s="32"/>
      <c r="C856" s="32"/>
      <c r="D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ustomFormat="false" ht="15.75" hidden="false" customHeight="false" outlineLevel="0" collapsed="false">
      <c r="A857" s="30"/>
      <c r="B857" s="32"/>
      <c r="C857" s="32"/>
      <c r="D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ustomFormat="false" ht="15.75" hidden="false" customHeight="false" outlineLevel="0" collapsed="false">
      <c r="A858" s="30"/>
      <c r="B858" s="32"/>
      <c r="C858" s="32"/>
      <c r="D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ustomFormat="false" ht="15.75" hidden="false" customHeight="false" outlineLevel="0" collapsed="false">
      <c r="A859" s="30"/>
      <c r="B859" s="32"/>
      <c r="C859" s="32"/>
      <c r="D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ustomFormat="false" ht="15.75" hidden="false" customHeight="false" outlineLevel="0" collapsed="false">
      <c r="A860" s="30"/>
      <c r="B860" s="32"/>
      <c r="C860" s="32"/>
      <c r="D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ustomFormat="false" ht="15.75" hidden="false" customHeight="false" outlineLevel="0" collapsed="false">
      <c r="A861" s="30"/>
      <c r="B861" s="32"/>
      <c r="C861" s="32"/>
      <c r="D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ustomFormat="false" ht="15.75" hidden="false" customHeight="false" outlineLevel="0" collapsed="false">
      <c r="A862" s="30"/>
      <c r="B862" s="32"/>
      <c r="C862" s="32"/>
      <c r="D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ustomFormat="false" ht="15.75" hidden="false" customHeight="false" outlineLevel="0" collapsed="false">
      <c r="A863" s="30"/>
      <c r="B863" s="32"/>
      <c r="C863" s="32"/>
      <c r="D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ustomFormat="false" ht="15.75" hidden="false" customHeight="false" outlineLevel="0" collapsed="false">
      <c r="A864" s="30"/>
      <c r="B864" s="32"/>
      <c r="C864" s="32"/>
      <c r="D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ustomFormat="false" ht="15.75" hidden="false" customHeight="false" outlineLevel="0" collapsed="false">
      <c r="A865" s="30"/>
      <c r="B865" s="32"/>
      <c r="C865" s="32"/>
      <c r="D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ustomFormat="false" ht="15.75" hidden="false" customHeight="false" outlineLevel="0" collapsed="false">
      <c r="A866" s="30"/>
      <c r="B866" s="32"/>
      <c r="C866" s="32"/>
      <c r="D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ustomFormat="false" ht="15.75" hidden="false" customHeight="false" outlineLevel="0" collapsed="false">
      <c r="A867" s="30"/>
      <c r="B867" s="32"/>
      <c r="C867" s="32"/>
      <c r="D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ustomFormat="false" ht="15.75" hidden="false" customHeight="false" outlineLevel="0" collapsed="false">
      <c r="A868" s="30"/>
      <c r="B868" s="32"/>
      <c r="C868" s="32"/>
      <c r="D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ustomFormat="false" ht="15.75" hidden="false" customHeight="false" outlineLevel="0" collapsed="false">
      <c r="A869" s="30"/>
      <c r="B869" s="32"/>
      <c r="C869" s="32"/>
      <c r="D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ustomFormat="false" ht="15.75" hidden="false" customHeight="false" outlineLevel="0" collapsed="false">
      <c r="A870" s="30"/>
      <c r="B870" s="32"/>
      <c r="C870" s="32"/>
      <c r="D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ustomFormat="false" ht="15.75" hidden="false" customHeight="false" outlineLevel="0" collapsed="false">
      <c r="A871" s="30"/>
      <c r="B871" s="32"/>
      <c r="C871" s="32"/>
      <c r="D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ustomFormat="false" ht="15.75" hidden="false" customHeight="false" outlineLevel="0" collapsed="false">
      <c r="A872" s="30"/>
      <c r="B872" s="32"/>
      <c r="C872" s="32"/>
      <c r="D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ustomFormat="false" ht="15.75" hidden="false" customHeight="false" outlineLevel="0" collapsed="false">
      <c r="A873" s="30"/>
      <c r="B873" s="32"/>
      <c r="C873" s="32"/>
      <c r="D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ustomFormat="false" ht="15.75" hidden="false" customHeight="false" outlineLevel="0" collapsed="false">
      <c r="A874" s="30"/>
      <c r="B874" s="32"/>
      <c r="C874" s="32"/>
      <c r="D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ustomFormat="false" ht="15.75" hidden="false" customHeight="false" outlineLevel="0" collapsed="false">
      <c r="A875" s="30"/>
      <c r="B875" s="32"/>
      <c r="C875" s="32"/>
      <c r="D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ustomFormat="false" ht="15.75" hidden="false" customHeight="false" outlineLevel="0" collapsed="false">
      <c r="A876" s="30"/>
      <c r="B876" s="32"/>
      <c r="C876" s="32"/>
      <c r="D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ustomFormat="false" ht="15.75" hidden="false" customHeight="false" outlineLevel="0" collapsed="false">
      <c r="A877" s="30"/>
      <c r="B877" s="32"/>
      <c r="C877" s="32"/>
      <c r="D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ustomFormat="false" ht="15.75" hidden="false" customHeight="false" outlineLevel="0" collapsed="false">
      <c r="A878" s="30"/>
      <c r="B878" s="32"/>
      <c r="C878" s="32"/>
      <c r="D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ustomFormat="false" ht="15.75" hidden="false" customHeight="false" outlineLevel="0" collapsed="false">
      <c r="A879" s="30"/>
      <c r="B879" s="32"/>
      <c r="C879" s="32"/>
      <c r="D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ustomFormat="false" ht="15.75" hidden="false" customHeight="false" outlineLevel="0" collapsed="false">
      <c r="A880" s="30"/>
      <c r="B880" s="32"/>
      <c r="C880" s="32"/>
      <c r="D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ustomFormat="false" ht="15.75" hidden="false" customHeight="false" outlineLevel="0" collapsed="false">
      <c r="A881" s="30"/>
      <c r="B881" s="32"/>
      <c r="C881" s="32"/>
      <c r="D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ustomFormat="false" ht="15.75" hidden="false" customHeight="false" outlineLevel="0" collapsed="false">
      <c r="A882" s="30"/>
      <c r="B882" s="32"/>
      <c r="C882" s="32"/>
      <c r="D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ustomFormat="false" ht="15.75" hidden="false" customHeight="false" outlineLevel="0" collapsed="false">
      <c r="A883" s="30"/>
      <c r="B883" s="32"/>
      <c r="C883" s="32"/>
      <c r="D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ustomFormat="false" ht="15.75" hidden="false" customHeight="false" outlineLevel="0" collapsed="false">
      <c r="A884" s="30"/>
      <c r="B884" s="32"/>
      <c r="C884" s="32"/>
      <c r="D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ustomFormat="false" ht="15.75" hidden="false" customHeight="false" outlineLevel="0" collapsed="false">
      <c r="A885" s="30"/>
      <c r="B885" s="32"/>
      <c r="C885" s="32"/>
      <c r="D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ustomFormat="false" ht="15.75" hidden="false" customHeight="false" outlineLevel="0" collapsed="false">
      <c r="A886" s="30"/>
      <c r="B886" s="32"/>
      <c r="C886" s="32"/>
      <c r="D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ustomFormat="false" ht="15.75" hidden="false" customHeight="false" outlineLevel="0" collapsed="false">
      <c r="A887" s="30"/>
      <c r="B887" s="32"/>
      <c r="C887" s="32"/>
      <c r="D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ustomFormat="false" ht="15.75" hidden="false" customHeight="false" outlineLevel="0" collapsed="false">
      <c r="A888" s="30"/>
      <c r="B888" s="32"/>
      <c r="C888" s="32"/>
      <c r="D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ustomFormat="false" ht="15.75" hidden="false" customHeight="false" outlineLevel="0" collapsed="false">
      <c r="A889" s="30"/>
      <c r="B889" s="32"/>
      <c r="C889" s="32"/>
      <c r="D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ustomFormat="false" ht="15.75" hidden="false" customHeight="false" outlineLevel="0" collapsed="false">
      <c r="A890" s="30"/>
      <c r="B890" s="32"/>
      <c r="C890" s="32"/>
      <c r="D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ustomFormat="false" ht="15.75" hidden="false" customHeight="false" outlineLevel="0" collapsed="false">
      <c r="A891" s="30"/>
      <c r="B891" s="32"/>
      <c r="C891" s="32"/>
      <c r="D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ustomFormat="false" ht="15.75" hidden="false" customHeight="false" outlineLevel="0" collapsed="false">
      <c r="A892" s="30"/>
      <c r="B892" s="32"/>
      <c r="C892" s="32"/>
      <c r="D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ustomFormat="false" ht="15.75" hidden="false" customHeight="false" outlineLevel="0" collapsed="false">
      <c r="A893" s="30"/>
      <c r="B893" s="32"/>
      <c r="C893" s="32"/>
      <c r="D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ustomFormat="false" ht="15.75" hidden="false" customHeight="false" outlineLevel="0" collapsed="false">
      <c r="A894" s="30"/>
      <c r="B894" s="32"/>
      <c r="C894" s="32"/>
      <c r="D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ustomFormat="false" ht="15.75" hidden="false" customHeight="false" outlineLevel="0" collapsed="false">
      <c r="A895" s="30"/>
      <c r="B895" s="32"/>
      <c r="C895" s="32"/>
      <c r="D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ustomFormat="false" ht="15.75" hidden="false" customHeight="false" outlineLevel="0" collapsed="false">
      <c r="A896" s="30"/>
      <c r="B896" s="32"/>
      <c r="C896" s="32"/>
      <c r="D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ustomFormat="false" ht="15.75" hidden="false" customHeight="false" outlineLevel="0" collapsed="false">
      <c r="A897" s="30"/>
      <c r="B897" s="32"/>
      <c r="C897" s="32"/>
      <c r="D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ustomFormat="false" ht="15.75" hidden="false" customHeight="false" outlineLevel="0" collapsed="false">
      <c r="A898" s="30"/>
      <c r="B898" s="32"/>
      <c r="C898" s="32"/>
      <c r="D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ustomFormat="false" ht="15.75" hidden="false" customHeight="false" outlineLevel="0" collapsed="false">
      <c r="A899" s="30"/>
      <c r="B899" s="32"/>
      <c r="C899" s="32"/>
      <c r="D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ustomFormat="false" ht="15.75" hidden="false" customHeight="false" outlineLevel="0" collapsed="false">
      <c r="A900" s="30"/>
      <c r="B900" s="32"/>
      <c r="C900" s="32"/>
      <c r="D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ustomFormat="false" ht="15.75" hidden="false" customHeight="false" outlineLevel="0" collapsed="false">
      <c r="A901" s="30"/>
      <c r="B901" s="32"/>
      <c r="C901" s="32"/>
      <c r="D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ustomFormat="false" ht="15.75" hidden="false" customHeight="false" outlineLevel="0" collapsed="false">
      <c r="A902" s="30"/>
      <c r="B902" s="32"/>
      <c r="C902" s="32"/>
      <c r="D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ustomFormat="false" ht="15.75" hidden="false" customHeight="false" outlineLevel="0" collapsed="false">
      <c r="A903" s="30"/>
      <c r="B903" s="32"/>
      <c r="C903" s="32"/>
      <c r="D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ustomFormat="false" ht="15.75" hidden="false" customHeight="false" outlineLevel="0" collapsed="false">
      <c r="A904" s="30"/>
      <c r="B904" s="32"/>
      <c r="C904" s="32"/>
      <c r="D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ustomFormat="false" ht="15.75" hidden="false" customHeight="false" outlineLevel="0" collapsed="false">
      <c r="A905" s="30"/>
      <c r="B905" s="32"/>
      <c r="C905" s="32"/>
      <c r="D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ustomFormat="false" ht="15.75" hidden="false" customHeight="false" outlineLevel="0" collapsed="false">
      <c r="A906" s="30"/>
      <c r="B906" s="32"/>
      <c r="C906" s="32"/>
      <c r="D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ustomFormat="false" ht="15.75" hidden="false" customHeight="false" outlineLevel="0" collapsed="false">
      <c r="A907" s="30"/>
      <c r="B907" s="32"/>
      <c r="C907" s="32"/>
      <c r="D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ustomFormat="false" ht="15.75" hidden="false" customHeight="false" outlineLevel="0" collapsed="false">
      <c r="A908" s="30"/>
      <c r="B908" s="32"/>
      <c r="C908" s="32"/>
      <c r="D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ustomFormat="false" ht="15.75" hidden="false" customHeight="false" outlineLevel="0" collapsed="false">
      <c r="A909" s="30"/>
      <c r="B909" s="32"/>
      <c r="C909" s="32"/>
      <c r="D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ustomFormat="false" ht="15.75" hidden="false" customHeight="false" outlineLevel="0" collapsed="false">
      <c r="A910" s="30"/>
      <c r="B910" s="32"/>
      <c r="C910" s="32"/>
      <c r="D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ustomFormat="false" ht="15.75" hidden="false" customHeight="false" outlineLevel="0" collapsed="false">
      <c r="A911" s="30"/>
      <c r="B911" s="32"/>
      <c r="C911" s="32"/>
      <c r="D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ustomFormat="false" ht="15.75" hidden="false" customHeight="false" outlineLevel="0" collapsed="false">
      <c r="A912" s="30"/>
      <c r="B912" s="32"/>
      <c r="C912" s="32"/>
      <c r="D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ustomFormat="false" ht="15.75" hidden="false" customHeight="false" outlineLevel="0" collapsed="false">
      <c r="A913" s="30"/>
      <c r="B913" s="32"/>
      <c r="C913" s="32"/>
      <c r="D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ustomFormat="false" ht="15.75" hidden="false" customHeight="false" outlineLevel="0" collapsed="false">
      <c r="A914" s="30"/>
      <c r="B914" s="32"/>
      <c r="C914" s="32"/>
      <c r="D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ustomFormat="false" ht="15.75" hidden="false" customHeight="false" outlineLevel="0" collapsed="false">
      <c r="A915" s="30"/>
      <c r="B915" s="32"/>
      <c r="C915" s="32"/>
      <c r="D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ustomFormat="false" ht="15.75" hidden="false" customHeight="false" outlineLevel="0" collapsed="false">
      <c r="A916" s="30"/>
      <c r="B916" s="32"/>
      <c r="C916" s="32"/>
      <c r="D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ustomFormat="false" ht="15.75" hidden="false" customHeight="false" outlineLevel="0" collapsed="false">
      <c r="A917" s="30"/>
      <c r="B917" s="32"/>
      <c r="C917" s="32"/>
      <c r="D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ustomFormat="false" ht="15.75" hidden="false" customHeight="false" outlineLevel="0" collapsed="false">
      <c r="A918" s="30"/>
      <c r="B918" s="32"/>
      <c r="C918" s="32"/>
      <c r="D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ustomFormat="false" ht="15.75" hidden="false" customHeight="false" outlineLevel="0" collapsed="false">
      <c r="A919" s="30"/>
      <c r="B919" s="32"/>
      <c r="C919" s="32"/>
      <c r="D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ustomFormat="false" ht="15.75" hidden="false" customHeight="false" outlineLevel="0" collapsed="false">
      <c r="A920" s="30"/>
      <c r="B920" s="32"/>
      <c r="C920" s="32"/>
      <c r="D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ustomFormat="false" ht="15.75" hidden="false" customHeight="false" outlineLevel="0" collapsed="false">
      <c r="A921" s="30"/>
      <c r="B921" s="32"/>
      <c r="C921" s="32"/>
      <c r="D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ustomFormat="false" ht="15.75" hidden="false" customHeight="false" outlineLevel="0" collapsed="false">
      <c r="A922" s="30"/>
      <c r="B922" s="32"/>
      <c r="C922" s="32"/>
      <c r="D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ustomFormat="false" ht="15.75" hidden="false" customHeight="false" outlineLevel="0" collapsed="false">
      <c r="A923" s="30"/>
      <c r="B923" s="32"/>
      <c r="C923" s="32"/>
      <c r="D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ustomFormat="false" ht="15.75" hidden="false" customHeight="false" outlineLevel="0" collapsed="false">
      <c r="A924" s="30"/>
      <c r="B924" s="32"/>
      <c r="C924" s="32"/>
      <c r="D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ustomFormat="false" ht="15.75" hidden="false" customHeight="false" outlineLevel="0" collapsed="false">
      <c r="A925" s="30"/>
      <c r="B925" s="32"/>
      <c r="C925" s="32"/>
      <c r="D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ustomFormat="false" ht="15.75" hidden="false" customHeight="false" outlineLevel="0" collapsed="false">
      <c r="A926" s="30"/>
      <c r="B926" s="32"/>
      <c r="C926" s="32"/>
      <c r="D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ustomFormat="false" ht="15.75" hidden="false" customHeight="false" outlineLevel="0" collapsed="false">
      <c r="A927" s="30"/>
      <c r="B927" s="32"/>
      <c r="C927" s="32"/>
      <c r="D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ustomFormat="false" ht="15.75" hidden="false" customHeight="false" outlineLevel="0" collapsed="false">
      <c r="A928" s="30"/>
      <c r="B928" s="32"/>
      <c r="C928" s="32"/>
      <c r="D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ustomFormat="false" ht="15.75" hidden="false" customHeight="false" outlineLevel="0" collapsed="false">
      <c r="A929" s="30"/>
      <c r="B929" s="32"/>
      <c r="C929" s="32"/>
      <c r="D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ustomFormat="false" ht="15.75" hidden="false" customHeight="false" outlineLevel="0" collapsed="false">
      <c r="A930" s="30"/>
      <c r="B930" s="32"/>
      <c r="C930" s="32"/>
      <c r="D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ustomFormat="false" ht="15.75" hidden="false" customHeight="false" outlineLevel="0" collapsed="false">
      <c r="A931" s="30"/>
      <c r="B931" s="32"/>
      <c r="C931" s="32"/>
      <c r="D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ustomFormat="false" ht="15.75" hidden="false" customHeight="false" outlineLevel="0" collapsed="false">
      <c r="A932" s="30"/>
      <c r="B932" s="32"/>
      <c r="C932" s="32"/>
      <c r="D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ustomFormat="false" ht="15.75" hidden="false" customHeight="false" outlineLevel="0" collapsed="false">
      <c r="A933" s="30"/>
      <c r="B933" s="32"/>
      <c r="C933" s="32"/>
      <c r="D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ustomFormat="false" ht="15.75" hidden="false" customHeight="false" outlineLevel="0" collapsed="false">
      <c r="A934" s="30"/>
      <c r="B934" s="32"/>
      <c r="C934" s="32"/>
      <c r="D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ustomFormat="false" ht="15.75" hidden="false" customHeight="false" outlineLevel="0" collapsed="false">
      <c r="A935" s="30"/>
      <c r="B935" s="32"/>
      <c r="C935" s="32"/>
      <c r="D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ustomFormat="false" ht="15.75" hidden="false" customHeight="false" outlineLevel="0" collapsed="false">
      <c r="A936" s="30"/>
      <c r="B936" s="32"/>
      <c r="C936" s="32"/>
      <c r="D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ustomFormat="false" ht="15.75" hidden="false" customHeight="false" outlineLevel="0" collapsed="false">
      <c r="A937" s="30"/>
      <c r="B937" s="32"/>
      <c r="C937" s="32"/>
      <c r="D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ustomFormat="false" ht="15.75" hidden="false" customHeight="false" outlineLevel="0" collapsed="false">
      <c r="A938" s="30"/>
      <c r="B938" s="32"/>
      <c r="C938" s="32"/>
      <c r="D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ustomFormat="false" ht="15.75" hidden="false" customHeight="false" outlineLevel="0" collapsed="false">
      <c r="A939" s="30"/>
      <c r="B939" s="32"/>
      <c r="C939" s="32"/>
      <c r="D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ustomFormat="false" ht="15.75" hidden="false" customHeight="false" outlineLevel="0" collapsed="false">
      <c r="A940" s="30"/>
      <c r="B940" s="32"/>
      <c r="C940" s="32"/>
      <c r="D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ustomFormat="false" ht="15.75" hidden="false" customHeight="false" outlineLevel="0" collapsed="false">
      <c r="A941" s="30"/>
      <c r="B941" s="32"/>
      <c r="C941" s="32"/>
      <c r="D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ustomFormat="false" ht="15.75" hidden="false" customHeight="false" outlineLevel="0" collapsed="false">
      <c r="A942" s="30"/>
      <c r="B942" s="32"/>
      <c r="C942" s="32"/>
      <c r="D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ustomFormat="false" ht="15.75" hidden="false" customHeight="false" outlineLevel="0" collapsed="false">
      <c r="A943" s="30"/>
      <c r="B943" s="32"/>
      <c r="C943" s="32"/>
      <c r="D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ustomFormat="false" ht="15.75" hidden="false" customHeight="false" outlineLevel="0" collapsed="false">
      <c r="A944" s="30"/>
      <c r="B944" s="32"/>
      <c r="C944" s="32"/>
      <c r="D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ustomFormat="false" ht="15.75" hidden="false" customHeight="false" outlineLevel="0" collapsed="false">
      <c r="A945" s="30"/>
      <c r="B945" s="32"/>
      <c r="C945" s="32"/>
      <c r="D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ustomFormat="false" ht="15.75" hidden="false" customHeight="false" outlineLevel="0" collapsed="false">
      <c r="A946" s="30"/>
      <c r="B946" s="32"/>
      <c r="C946" s="32"/>
      <c r="D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ustomFormat="false" ht="15.75" hidden="false" customHeight="false" outlineLevel="0" collapsed="false">
      <c r="A947" s="30"/>
      <c r="B947" s="32"/>
      <c r="C947" s="32"/>
      <c r="D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ustomFormat="false" ht="15.75" hidden="false" customHeight="false" outlineLevel="0" collapsed="false">
      <c r="A948" s="30"/>
      <c r="B948" s="32"/>
      <c r="C948" s="32"/>
      <c r="D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ustomFormat="false" ht="15.75" hidden="false" customHeight="false" outlineLevel="0" collapsed="false">
      <c r="A949" s="30"/>
      <c r="B949" s="32"/>
      <c r="C949" s="32"/>
      <c r="D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ustomFormat="false" ht="15.75" hidden="false" customHeight="false" outlineLevel="0" collapsed="false">
      <c r="A950" s="30"/>
      <c r="B950" s="32"/>
      <c r="C950" s="32"/>
      <c r="D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ustomFormat="false" ht="15.75" hidden="false" customHeight="false" outlineLevel="0" collapsed="false">
      <c r="A951" s="30"/>
      <c r="B951" s="32"/>
      <c r="C951" s="32"/>
      <c r="D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ustomFormat="false" ht="15.75" hidden="false" customHeight="false" outlineLevel="0" collapsed="false">
      <c r="A952" s="30"/>
      <c r="B952" s="32"/>
      <c r="C952" s="32"/>
      <c r="D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ustomFormat="false" ht="15.75" hidden="false" customHeight="false" outlineLevel="0" collapsed="false">
      <c r="A953" s="30"/>
      <c r="B953" s="32"/>
      <c r="C953" s="32"/>
      <c r="D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ustomFormat="false" ht="15.75" hidden="false" customHeight="false" outlineLevel="0" collapsed="false">
      <c r="A954" s="30"/>
      <c r="B954" s="32"/>
      <c r="C954" s="32"/>
      <c r="D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ustomFormat="false" ht="15.75" hidden="false" customHeight="false" outlineLevel="0" collapsed="false">
      <c r="A955" s="30"/>
      <c r="B955" s="32"/>
      <c r="C955" s="32"/>
      <c r="D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ustomFormat="false" ht="15.75" hidden="false" customHeight="false" outlineLevel="0" collapsed="false">
      <c r="A956" s="30"/>
      <c r="B956" s="32"/>
      <c r="C956" s="32"/>
      <c r="D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ustomFormat="false" ht="15.75" hidden="false" customHeight="false" outlineLevel="0" collapsed="false">
      <c r="A957" s="30"/>
      <c r="B957" s="32"/>
      <c r="C957" s="32"/>
      <c r="D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ustomFormat="false" ht="15.75" hidden="false" customHeight="false" outlineLevel="0" collapsed="false">
      <c r="A958" s="30"/>
      <c r="B958" s="32"/>
      <c r="C958" s="32"/>
      <c r="D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ustomFormat="false" ht="15.75" hidden="false" customHeight="false" outlineLevel="0" collapsed="false">
      <c r="A959" s="30"/>
      <c r="B959" s="32"/>
      <c r="C959" s="32"/>
      <c r="D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ustomFormat="false" ht="15.75" hidden="false" customHeight="false" outlineLevel="0" collapsed="false">
      <c r="A960" s="30"/>
      <c r="B960" s="32"/>
      <c r="C960" s="32"/>
      <c r="D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ustomFormat="false" ht="15.75" hidden="false" customHeight="false" outlineLevel="0" collapsed="false">
      <c r="A961" s="30"/>
      <c r="B961" s="32"/>
      <c r="C961" s="32"/>
      <c r="D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ustomFormat="false" ht="15.75" hidden="false" customHeight="false" outlineLevel="0" collapsed="false">
      <c r="A962" s="30"/>
      <c r="B962" s="32"/>
      <c r="C962" s="32"/>
      <c r="D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ustomFormat="false" ht="15.75" hidden="false" customHeight="false" outlineLevel="0" collapsed="false">
      <c r="A963" s="30"/>
      <c r="B963" s="32"/>
      <c r="C963" s="32"/>
      <c r="D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ustomFormat="false" ht="15.75" hidden="false" customHeight="false" outlineLevel="0" collapsed="false">
      <c r="A964" s="30"/>
      <c r="B964" s="32"/>
      <c r="C964" s="32"/>
      <c r="D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ustomFormat="false" ht="15.75" hidden="false" customHeight="false" outlineLevel="0" collapsed="false">
      <c r="A965" s="30"/>
      <c r="B965" s="32"/>
      <c r="C965" s="32"/>
      <c r="D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ustomFormat="false" ht="15.75" hidden="false" customHeight="false" outlineLevel="0" collapsed="false">
      <c r="A966" s="30"/>
      <c r="B966" s="32"/>
      <c r="C966" s="32"/>
      <c r="D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ustomFormat="false" ht="15.75" hidden="false" customHeight="false" outlineLevel="0" collapsed="false">
      <c r="A967" s="30"/>
      <c r="B967" s="32"/>
      <c r="C967" s="32"/>
      <c r="D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ustomFormat="false" ht="15.75" hidden="false" customHeight="false" outlineLevel="0" collapsed="false">
      <c r="A968" s="30"/>
      <c r="B968" s="32"/>
      <c r="C968" s="32"/>
      <c r="D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ustomFormat="false" ht="15.75" hidden="false" customHeight="false" outlineLevel="0" collapsed="false">
      <c r="A969" s="30"/>
      <c r="B969" s="32"/>
      <c r="C969" s="32"/>
      <c r="D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ustomFormat="false" ht="15.75" hidden="false" customHeight="false" outlineLevel="0" collapsed="false">
      <c r="A970" s="30"/>
      <c r="B970" s="32"/>
      <c r="C970" s="32"/>
      <c r="D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ustomFormat="false" ht="15.75" hidden="false" customHeight="false" outlineLevel="0" collapsed="false">
      <c r="A971" s="30"/>
      <c r="B971" s="32"/>
      <c r="C971" s="32"/>
      <c r="D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ustomFormat="false" ht="15.75" hidden="false" customHeight="false" outlineLevel="0" collapsed="false">
      <c r="A972" s="30"/>
      <c r="B972" s="32"/>
      <c r="C972" s="32"/>
      <c r="D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ustomFormat="false" ht="15.75" hidden="false" customHeight="false" outlineLevel="0" collapsed="false">
      <c r="A973" s="30"/>
      <c r="B973" s="32"/>
      <c r="C973" s="32"/>
      <c r="D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ustomFormat="false" ht="15.75" hidden="false" customHeight="false" outlineLevel="0" collapsed="false">
      <c r="A974" s="30"/>
      <c r="B974" s="32"/>
      <c r="C974" s="32"/>
      <c r="D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ustomFormat="false" ht="15.75" hidden="false" customHeight="false" outlineLevel="0" collapsed="false">
      <c r="A975" s="30"/>
      <c r="B975" s="32"/>
      <c r="C975" s="32"/>
      <c r="D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ustomFormat="false" ht="15.75" hidden="false" customHeight="false" outlineLevel="0" collapsed="false">
      <c r="A976" s="30"/>
      <c r="B976" s="32"/>
      <c r="C976" s="32"/>
      <c r="D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ustomFormat="false" ht="15.75" hidden="false" customHeight="false" outlineLevel="0" collapsed="false">
      <c r="A977" s="30"/>
      <c r="B977" s="32"/>
      <c r="C977" s="32"/>
      <c r="D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ustomFormat="false" ht="15.75" hidden="false" customHeight="false" outlineLevel="0" collapsed="false">
      <c r="A978" s="30"/>
      <c r="B978" s="32"/>
      <c r="C978" s="32"/>
      <c r="D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ustomFormat="false" ht="15.75" hidden="false" customHeight="false" outlineLevel="0" collapsed="false">
      <c r="A979" s="30"/>
      <c r="B979" s="32"/>
      <c r="C979" s="32"/>
      <c r="D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ustomFormat="false" ht="15.75" hidden="false" customHeight="false" outlineLevel="0" collapsed="false">
      <c r="A980" s="30"/>
      <c r="B980" s="32"/>
      <c r="C980" s="32"/>
      <c r="D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ustomFormat="false" ht="15.75" hidden="false" customHeight="false" outlineLevel="0" collapsed="false">
      <c r="A981" s="30"/>
      <c r="B981" s="32"/>
      <c r="C981" s="32"/>
      <c r="D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ustomFormat="false" ht="15.75" hidden="false" customHeight="false" outlineLevel="0" collapsed="false">
      <c r="A982" s="30"/>
      <c r="B982" s="32"/>
      <c r="C982" s="32"/>
      <c r="D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ustomFormat="false" ht="15.75" hidden="false" customHeight="false" outlineLevel="0" collapsed="false">
      <c r="A983" s="30"/>
      <c r="B983" s="32"/>
      <c r="C983" s="32"/>
      <c r="D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ustomFormat="false" ht="15.75" hidden="false" customHeight="false" outlineLevel="0" collapsed="false">
      <c r="A984" s="30"/>
      <c r="B984" s="32"/>
      <c r="C984" s="32"/>
      <c r="D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ustomFormat="false" ht="15.75" hidden="false" customHeight="false" outlineLevel="0" collapsed="false">
      <c r="A985" s="30"/>
      <c r="B985" s="32"/>
      <c r="C985" s="32"/>
      <c r="D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ustomFormat="false" ht="15.75" hidden="false" customHeight="false" outlineLevel="0" collapsed="false">
      <c r="A986" s="30"/>
      <c r="B986" s="32"/>
      <c r="C986" s="32"/>
      <c r="D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ustomFormat="false" ht="15.75" hidden="false" customHeight="false" outlineLevel="0" collapsed="false">
      <c r="A987" s="30"/>
      <c r="B987" s="32"/>
      <c r="C987" s="32"/>
      <c r="D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ustomFormat="false" ht="15.75" hidden="false" customHeight="false" outlineLevel="0" collapsed="false">
      <c r="A988" s="30"/>
      <c r="B988" s="32"/>
      <c r="C988" s="32"/>
      <c r="D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ustomFormat="false" ht="15.75" hidden="false" customHeight="false" outlineLevel="0" collapsed="false">
      <c r="A989" s="30"/>
      <c r="B989" s="32"/>
      <c r="C989" s="32"/>
      <c r="D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ustomFormat="false" ht="15.75" hidden="false" customHeight="false" outlineLevel="0" collapsed="false">
      <c r="A990" s="30"/>
      <c r="B990" s="32"/>
      <c r="C990" s="32"/>
      <c r="D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ustomFormat="false" ht="15.75" hidden="false" customHeight="false" outlineLevel="0" collapsed="false">
      <c r="A991" s="30"/>
      <c r="B991" s="32"/>
      <c r="C991" s="32"/>
      <c r="D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ustomFormat="false" ht="15.75" hidden="false" customHeight="false" outlineLevel="0" collapsed="false">
      <c r="A992" s="30"/>
      <c r="B992" s="32"/>
      <c r="C992" s="32"/>
      <c r="D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ustomFormat="false" ht="15.75" hidden="false" customHeight="false" outlineLevel="0" collapsed="false">
      <c r="A993" s="30"/>
      <c r="B993" s="32"/>
      <c r="C993" s="32"/>
      <c r="D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ustomFormat="false" ht="15.75" hidden="false" customHeight="false" outlineLevel="0" collapsed="false">
      <c r="A994" s="30"/>
      <c r="B994" s="32"/>
      <c r="C994" s="32"/>
      <c r="D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ustomFormat="false" ht="15.75" hidden="false" customHeight="false" outlineLevel="0" collapsed="false">
      <c r="A995" s="30"/>
      <c r="B995" s="32"/>
      <c r="C995" s="32"/>
      <c r="D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ustomFormat="false" ht="15.75" hidden="false" customHeight="false" outlineLevel="0" collapsed="false">
      <c r="A996" s="30"/>
      <c r="B996" s="32"/>
      <c r="C996" s="32"/>
      <c r="D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ustomFormat="false" ht="15.75" hidden="false" customHeight="false" outlineLevel="0" collapsed="false">
      <c r="A997" s="30"/>
      <c r="B997" s="32"/>
      <c r="C997" s="32"/>
      <c r="D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ustomFormat="false" ht="15.75" hidden="false" customHeight="false" outlineLevel="0" collapsed="false">
      <c r="A998" s="30"/>
      <c r="B998" s="32"/>
      <c r="C998" s="32"/>
      <c r="D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ustomFormat="false" ht="15.75" hidden="false" customHeight="false" outlineLevel="0" collapsed="false">
      <c r="A999" s="30"/>
      <c r="B999" s="32"/>
      <c r="C999" s="32"/>
      <c r="D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ustomFormat="false" ht="15.75" hidden="false" customHeight="false" outlineLevel="0" collapsed="false">
      <c r="A1000" s="30"/>
      <c r="B1000" s="32"/>
      <c r="C1000" s="32"/>
      <c r="D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customFormat="false" ht="15.75" hidden="false" customHeight="false" outlineLevel="0" collapsed="false">
      <c r="A1001" s="30"/>
      <c r="B1001" s="32"/>
      <c r="C1001" s="32"/>
      <c r="D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cols>
    <col collapsed="false" customWidth="true" hidden="false" outlineLevel="0" max="4" min="4" style="0" width="43"/>
  </cols>
  <sheetData>
    <row r="1" customFormat="false" ht="15.75" hidden="false" customHeight="false" outlineLevel="0" collapsed="false">
      <c r="A1" s="12"/>
      <c r="B1" s="13" t="n">
        <v>0.0746759259259259</v>
      </c>
      <c r="C1" s="30"/>
      <c r="D1" s="12" t="s">
        <v>7</v>
      </c>
      <c r="E1" s="12"/>
      <c r="G1" s="30"/>
      <c r="H1" s="30"/>
      <c r="I1" s="30"/>
      <c r="J1" s="30"/>
      <c r="K1" s="30"/>
      <c r="L1" s="30"/>
      <c r="M1" s="30"/>
      <c r="N1" s="30"/>
      <c r="O1" s="30"/>
      <c r="P1" s="30"/>
      <c r="Q1" s="30"/>
      <c r="R1" s="30"/>
      <c r="S1" s="30"/>
      <c r="T1" s="30"/>
      <c r="U1" s="30"/>
      <c r="V1" s="30"/>
      <c r="W1" s="30"/>
      <c r="X1" s="30"/>
      <c r="Y1" s="30"/>
      <c r="Z1" s="30"/>
      <c r="AA1" s="30"/>
    </row>
    <row r="2" customFormat="false" ht="15.75" hidden="false" customHeight="false" outlineLevel="0" collapsed="false">
      <c r="A2" s="12" t="n">
        <v>1</v>
      </c>
      <c r="B2" s="13" t="n">
        <v>0</v>
      </c>
      <c r="C2" s="32" t="n">
        <v>0.0746759259259259</v>
      </c>
      <c r="D2" s="12" t="s">
        <v>27</v>
      </c>
      <c r="E2" s="31"/>
      <c r="G2" s="30"/>
      <c r="H2" s="30"/>
      <c r="I2" s="30"/>
      <c r="J2" s="30"/>
      <c r="K2" s="30"/>
      <c r="L2" s="30"/>
      <c r="M2" s="30"/>
      <c r="N2" s="30"/>
      <c r="O2" s="30"/>
      <c r="P2" s="30"/>
      <c r="Q2" s="30"/>
      <c r="R2" s="30"/>
      <c r="S2" s="30"/>
      <c r="T2" s="30"/>
      <c r="U2" s="30"/>
      <c r="V2" s="30"/>
      <c r="W2" s="30"/>
      <c r="X2" s="30"/>
      <c r="Y2" s="30"/>
      <c r="Z2" s="30"/>
      <c r="AA2" s="30"/>
    </row>
    <row r="3" customFormat="false" ht="15.75" hidden="false" customHeight="false" outlineLevel="0" collapsed="false">
      <c r="A3" s="12" t="n">
        <v>2</v>
      </c>
      <c r="B3" s="13" t="n">
        <v>0.000775462962962963</v>
      </c>
      <c r="C3" s="32" t="n">
        <v>0.0754513888888889</v>
      </c>
      <c r="D3" s="12" t="s">
        <v>33</v>
      </c>
      <c r="E3" s="12"/>
      <c r="G3" s="30"/>
      <c r="H3" s="30"/>
      <c r="I3" s="30"/>
      <c r="J3" s="30"/>
      <c r="K3" s="30"/>
      <c r="L3" s="30"/>
      <c r="M3" s="30"/>
      <c r="N3" s="30"/>
      <c r="O3" s="30"/>
      <c r="P3" s="30"/>
      <c r="Q3" s="30"/>
      <c r="R3" s="30"/>
      <c r="S3" s="30"/>
      <c r="T3" s="30"/>
      <c r="U3" s="30"/>
      <c r="V3" s="30"/>
      <c r="W3" s="30"/>
      <c r="X3" s="30"/>
      <c r="Y3" s="30"/>
      <c r="Z3" s="30"/>
      <c r="AA3" s="30"/>
    </row>
    <row r="4" customFormat="false" ht="15.75" hidden="false" customHeight="false" outlineLevel="0" collapsed="false">
      <c r="A4" s="12" t="n">
        <v>3</v>
      </c>
      <c r="B4" s="13" t="n">
        <v>0.00150462962962963</v>
      </c>
      <c r="C4" s="32" t="n">
        <v>0.0761805555555556</v>
      </c>
      <c r="D4" s="12" t="s">
        <v>599</v>
      </c>
      <c r="E4" s="12"/>
      <c r="G4" s="30"/>
      <c r="H4" s="30"/>
      <c r="I4" s="30"/>
      <c r="J4" s="30"/>
      <c r="K4" s="30"/>
      <c r="L4" s="30"/>
      <c r="M4" s="30"/>
      <c r="N4" s="30"/>
      <c r="O4" s="30"/>
      <c r="P4" s="30"/>
      <c r="Q4" s="30"/>
      <c r="R4" s="30"/>
      <c r="S4" s="30"/>
      <c r="T4" s="30"/>
      <c r="U4" s="30"/>
      <c r="V4" s="30"/>
      <c r="W4" s="30"/>
      <c r="X4" s="30"/>
      <c r="Y4" s="30"/>
      <c r="Z4" s="30"/>
      <c r="AA4" s="30"/>
    </row>
    <row r="5" customFormat="false" ht="15.75" hidden="false" customHeight="false" outlineLevel="0" collapsed="false">
      <c r="A5" s="12" t="n">
        <v>4</v>
      </c>
      <c r="B5" s="13" t="n">
        <v>0.00203703703703704</v>
      </c>
      <c r="C5" s="32" t="n">
        <v>0.076712962962963</v>
      </c>
      <c r="D5" s="12" t="s">
        <v>603</v>
      </c>
      <c r="E5" s="12"/>
      <c r="G5" s="30"/>
      <c r="H5" s="30"/>
      <c r="I5" s="30"/>
      <c r="J5" s="30"/>
      <c r="K5" s="30"/>
      <c r="L5" s="30"/>
      <c r="M5" s="30"/>
      <c r="N5" s="30"/>
      <c r="O5" s="30"/>
      <c r="P5" s="30"/>
      <c r="Q5" s="30"/>
      <c r="R5" s="30"/>
      <c r="S5" s="30"/>
      <c r="T5" s="30"/>
      <c r="U5" s="30"/>
      <c r="V5" s="30"/>
      <c r="W5" s="30"/>
      <c r="X5" s="30"/>
      <c r="Y5" s="30"/>
      <c r="Z5" s="30"/>
      <c r="AA5" s="30"/>
    </row>
    <row r="6" customFormat="false" ht="15.75" hidden="false" customHeight="false" outlineLevel="0" collapsed="false">
      <c r="A6" s="12" t="n">
        <v>5</v>
      </c>
      <c r="B6" s="13" t="n">
        <v>0.00269675925925926</v>
      </c>
      <c r="C6" s="32" t="n">
        <v>0.0773726851851852</v>
      </c>
      <c r="D6" s="12" t="s">
        <v>606</v>
      </c>
      <c r="E6" s="12"/>
      <c r="G6" s="30"/>
      <c r="H6" s="30"/>
      <c r="I6" s="30"/>
      <c r="J6" s="30"/>
      <c r="K6" s="30"/>
      <c r="L6" s="30"/>
      <c r="M6" s="30"/>
      <c r="N6" s="30"/>
      <c r="O6" s="30"/>
      <c r="P6" s="30"/>
      <c r="Q6" s="30"/>
      <c r="R6" s="30"/>
      <c r="S6" s="30"/>
      <c r="T6" s="30"/>
      <c r="U6" s="30"/>
      <c r="V6" s="30"/>
      <c r="W6" s="30"/>
      <c r="X6" s="30"/>
      <c r="Y6" s="30"/>
      <c r="Z6" s="30"/>
      <c r="AA6" s="30"/>
    </row>
    <row r="7" customFormat="false" ht="15.75" hidden="false" customHeight="false" outlineLevel="0" collapsed="false">
      <c r="A7" s="12" t="n">
        <v>6</v>
      </c>
      <c r="B7" s="13" t="n">
        <v>0.00331018518518519</v>
      </c>
      <c r="C7" s="32" t="n">
        <v>0.0779861111111111</v>
      </c>
      <c r="D7" s="12" t="s">
        <v>37</v>
      </c>
      <c r="E7" s="12"/>
      <c r="G7" s="30"/>
      <c r="H7" s="30"/>
      <c r="I7" s="30"/>
      <c r="J7" s="30"/>
      <c r="K7" s="30"/>
      <c r="L7" s="30"/>
      <c r="M7" s="30"/>
      <c r="N7" s="30"/>
      <c r="O7" s="30"/>
      <c r="P7" s="30"/>
      <c r="Q7" s="30"/>
      <c r="R7" s="30"/>
      <c r="S7" s="30"/>
      <c r="T7" s="30"/>
      <c r="U7" s="30"/>
      <c r="V7" s="30"/>
      <c r="W7" s="30"/>
      <c r="X7" s="30"/>
      <c r="Y7" s="30"/>
      <c r="Z7" s="30"/>
      <c r="AA7" s="30"/>
    </row>
    <row r="8" customFormat="false" ht="15.75" hidden="false" customHeight="false" outlineLevel="0" collapsed="false">
      <c r="A8" s="12" t="n">
        <v>7</v>
      </c>
      <c r="B8" s="13" t="n">
        <v>0.00384259259259259</v>
      </c>
      <c r="C8" s="32" t="n">
        <v>0.0785185185185185</v>
      </c>
      <c r="D8" s="12" t="s">
        <v>612</v>
      </c>
      <c r="E8" s="12"/>
      <c r="G8" s="30"/>
      <c r="H8" s="30"/>
      <c r="I8" s="30"/>
      <c r="J8" s="30"/>
      <c r="K8" s="30"/>
      <c r="L8" s="30"/>
      <c r="M8" s="30"/>
      <c r="N8" s="30"/>
      <c r="O8" s="30"/>
      <c r="P8" s="30"/>
      <c r="Q8" s="30"/>
      <c r="R8" s="30"/>
      <c r="S8" s="30"/>
      <c r="T8" s="30"/>
      <c r="U8" s="30"/>
      <c r="V8" s="30"/>
      <c r="W8" s="30"/>
      <c r="X8" s="30"/>
      <c r="Y8" s="30"/>
      <c r="Z8" s="30"/>
      <c r="AA8" s="30"/>
    </row>
    <row r="9" customFormat="false" ht="15.75" hidden="false" customHeight="false" outlineLevel="0" collapsed="false">
      <c r="A9" s="12" t="n">
        <v>8</v>
      </c>
      <c r="B9" s="13" t="n">
        <v>0.0046412037037037</v>
      </c>
      <c r="C9" s="32" t="n">
        <v>0.0793171296296296</v>
      </c>
      <c r="D9" s="12" t="s">
        <v>42</v>
      </c>
      <c r="E9" s="12"/>
      <c r="G9" s="30"/>
      <c r="H9" s="30"/>
      <c r="I9" s="30"/>
      <c r="J9" s="30"/>
      <c r="K9" s="30"/>
      <c r="L9" s="30"/>
      <c r="M9" s="30"/>
      <c r="N9" s="30"/>
      <c r="O9" s="30"/>
      <c r="P9" s="30"/>
      <c r="Q9" s="30"/>
      <c r="R9" s="30"/>
      <c r="S9" s="30"/>
      <c r="T9" s="30"/>
      <c r="U9" s="30"/>
      <c r="V9" s="30"/>
      <c r="W9" s="30"/>
      <c r="X9" s="30"/>
      <c r="Y9" s="30"/>
      <c r="Z9" s="30"/>
      <c r="AA9" s="30"/>
    </row>
    <row r="10" customFormat="false" ht="15.75" hidden="false" customHeight="false" outlineLevel="0" collapsed="false">
      <c r="A10" s="12" t="n">
        <v>9</v>
      </c>
      <c r="B10" s="13" t="n">
        <v>0.00476851851851852</v>
      </c>
      <c r="C10" s="32" t="n">
        <v>0.0794444444444444</v>
      </c>
      <c r="D10" s="12" t="s">
        <v>46</v>
      </c>
      <c r="E10" s="12"/>
      <c r="G10" s="30"/>
      <c r="H10" s="30"/>
      <c r="I10" s="30"/>
      <c r="J10" s="30"/>
      <c r="K10" s="30"/>
      <c r="L10" s="30"/>
      <c r="M10" s="30"/>
      <c r="N10" s="30"/>
      <c r="O10" s="30"/>
      <c r="P10" s="30"/>
      <c r="Q10" s="30"/>
      <c r="R10" s="30"/>
      <c r="S10" s="30"/>
      <c r="T10" s="30"/>
      <c r="U10" s="30"/>
      <c r="V10" s="30"/>
      <c r="W10" s="30"/>
      <c r="X10" s="30"/>
      <c r="Y10" s="30"/>
      <c r="Z10" s="30"/>
      <c r="AA10" s="30"/>
    </row>
    <row r="11" customFormat="false" ht="15.75" hidden="false" customHeight="false" outlineLevel="0" collapsed="false">
      <c r="A11" s="12" t="n">
        <v>10</v>
      </c>
      <c r="B11" s="13" t="n">
        <v>0.0059375</v>
      </c>
      <c r="C11" s="32" t="n">
        <v>0.0806134259259259</v>
      </c>
      <c r="D11" s="12" t="s">
        <v>48</v>
      </c>
      <c r="E11" s="12"/>
      <c r="G11" s="30"/>
      <c r="H11" s="30"/>
      <c r="I11" s="30"/>
      <c r="J11" s="30"/>
      <c r="K11" s="30"/>
      <c r="L11" s="30"/>
      <c r="M11" s="30"/>
      <c r="N11" s="30"/>
      <c r="O11" s="30"/>
      <c r="P11" s="30"/>
      <c r="Q11" s="30"/>
      <c r="R11" s="30"/>
      <c r="S11" s="30"/>
      <c r="T11" s="30"/>
      <c r="U11" s="30"/>
      <c r="V11" s="30"/>
      <c r="W11" s="30"/>
      <c r="X11" s="30"/>
      <c r="Y11" s="30"/>
      <c r="Z11" s="30"/>
      <c r="AA11" s="30"/>
    </row>
    <row r="12" customFormat="false" ht="15.75" hidden="false" customHeight="false" outlineLevel="0" collapsed="false">
      <c r="A12" s="12" t="n">
        <v>11</v>
      </c>
      <c r="B12" s="13" t="n">
        <v>0.00730324074074074</v>
      </c>
      <c r="C12" s="32" t="n">
        <v>0.0819791666666667</v>
      </c>
      <c r="D12" s="12" t="s">
        <v>53</v>
      </c>
      <c r="E12" s="12"/>
      <c r="G12" s="30"/>
      <c r="H12" s="30"/>
      <c r="I12" s="30"/>
      <c r="J12" s="30"/>
      <c r="K12" s="30"/>
      <c r="L12" s="30"/>
      <c r="M12" s="30"/>
      <c r="N12" s="30"/>
      <c r="O12" s="30"/>
      <c r="P12" s="30"/>
      <c r="Q12" s="30"/>
      <c r="R12" s="30"/>
      <c r="S12" s="30"/>
      <c r="T12" s="30"/>
      <c r="U12" s="30"/>
      <c r="V12" s="30"/>
      <c r="W12" s="30"/>
      <c r="X12" s="30"/>
      <c r="Y12" s="30"/>
      <c r="Z12" s="30"/>
      <c r="AA12" s="30"/>
    </row>
    <row r="13" customFormat="false" ht="15.75" hidden="false" customHeight="false" outlineLevel="0" collapsed="false">
      <c r="A13" s="12" t="n">
        <v>12</v>
      </c>
      <c r="B13" s="13" t="n">
        <v>0.00787037037037037</v>
      </c>
      <c r="C13" s="32" t="n">
        <v>0.0825462962962963</v>
      </c>
      <c r="D13" s="12" t="s">
        <v>55</v>
      </c>
      <c r="E13" s="12"/>
      <c r="G13" s="30"/>
      <c r="H13" s="30"/>
      <c r="I13" s="30"/>
      <c r="J13" s="30"/>
      <c r="K13" s="30"/>
      <c r="L13" s="30"/>
      <c r="M13" s="30"/>
      <c r="N13" s="30"/>
      <c r="O13" s="30"/>
      <c r="P13" s="30"/>
      <c r="Q13" s="30"/>
      <c r="R13" s="30"/>
      <c r="S13" s="30"/>
      <c r="T13" s="30"/>
      <c r="U13" s="30"/>
      <c r="V13" s="30"/>
      <c r="W13" s="30"/>
      <c r="X13" s="30"/>
      <c r="Y13" s="30"/>
      <c r="Z13" s="30"/>
      <c r="AA13" s="30"/>
    </row>
    <row r="14" customFormat="false" ht="15.75" hidden="false" customHeight="false" outlineLevel="0" collapsed="false">
      <c r="A14" s="12" t="n">
        <v>13</v>
      </c>
      <c r="B14" s="13" t="n">
        <v>0.00825231481481482</v>
      </c>
      <c r="C14" s="32" t="n">
        <v>0.0829282407407407</v>
      </c>
      <c r="D14" s="12" t="s">
        <v>58</v>
      </c>
      <c r="E14" s="12"/>
      <c r="G14" s="30"/>
      <c r="H14" s="30"/>
      <c r="I14" s="30"/>
      <c r="J14" s="30"/>
      <c r="K14" s="30"/>
      <c r="L14" s="30"/>
      <c r="M14" s="30"/>
      <c r="N14" s="30"/>
      <c r="O14" s="30"/>
      <c r="P14" s="30"/>
      <c r="Q14" s="30"/>
      <c r="R14" s="30"/>
      <c r="S14" s="30"/>
      <c r="T14" s="30"/>
      <c r="U14" s="30"/>
      <c r="V14" s="30"/>
      <c r="W14" s="30"/>
      <c r="X14" s="30"/>
      <c r="Y14" s="30"/>
      <c r="Z14" s="30"/>
      <c r="AA14" s="30"/>
    </row>
    <row r="15" customFormat="false" ht="15.75" hidden="false" customHeight="false" outlineLevel="0" collapsed="false">
      <c r="A15" s="12" t="n">
        <v>14</v>
      </c>
      <c r="B15" s="13" t="n">
        <v>0.00856481481481482</v>
      </c>
      <c r="C15" s="32" t="n">
        <v>0.0832407407407407</v>
      </c>
      <c r="D15" s="12" t="s">
        <v>61</v>
      </c>
      <c r="E15" s="12"/>
      <c r="G15" s="30"/>
      <c r="H15" s="30"/>
      <c r="I15" s="30"/>
      <c r="J15" s="30"/>
      <c r="K15" s="30"/>
      <c r="L15" s="30"/>
      <c r="M15" s="30"/>
      <c r="N15" s="30"/>
      <c r="O15" s="30"/>
      <c r="P15" s="30"/>
      <c r="Q15" s="30"/>
      <c r="R15" s="30"/>
      <c r="S15" s="30"/>
      <c r="T15" s="30"/>
      <c r="U15" s="30"/>
      <c r="V15" s="30"/>
      <c r="W15" s="30"/>
      <c r="X15" s="30"/>
      <c r="Y15" s="30"/>
      <c r="Z15" s="30"/>
      <c r="AA15" s="30"/>
    </row>
    <row r="16" customFormat="false" ht="15.75" hidden="false" customHeight="false" outlineLevel="0" collapsed="false">
      <c r="A16" s="12" t="n">
        <v>15</v>
      </c>
      <c r="B16" s="13" t="n">
        <v>0.0087962962962963</v>
      </c>
      <c r="C16" s="32" t="n">
        <v>0.0834722222222222</v>
      </c>
      <c r="D16" s="12" t="s">
        <v>67</v>
      </c>
      <c r="E16" s="12"/>
      <c r="G16" s="30"/>
      <c r="H16" s="30"/>
      <c r="I16" s="30"/>
      <c r="J16" s="30"/>
      <c r="K16" s="30"/>
      <c r="L16" s="30"/>
      <c r="M16" s="30"/>
      <c r="N16" s="30"/>
      <c r="O16" s="30"/>
      <c r="P16" s="30"/>
      <c r="Q16" s="30"/>
      <c r="R16" s="30"/>
      <c r="S16" s="30"/>
      <c r="T16" s="30"/>
      <c r="U16" s="30"/>
      <c r="V16" s="30"/>
      <c r="W16" s="30"/>
      <c r="X16" s="30"/>
      <c r="Y16" s="30"/>
      <c r="Z16" s="30"/>
      <c r="AA16" s="30"/>
    </row>
    <row r="17" customFormat="false" ht="15.75" hidden="false" customHeight="false" outlineLevel="0" collapsed="false">
      <c r="A17" s="12" t="n">
        <v>16</v>
      </c>
      <c r="B17" s="13" t="n">
        <v>0.00980324074074074</v>
      </c>
      <c r="C17" s="32" t="n">
        <v>0.0844791666666667</v>
      </c>
      <c r="D17" s="12" t="s">
        <v>70</v>
      </c>
      <c r="E17" s="13"/>
      <c r="F17" s="21"/>
      <c r="G17" s="32"/>
      <c r="H17" s="30"/>
      <c r="I17" s="30"/>
      <c r="J17" s="30"/>
      <c r="K17" s="30"/>
      <c r="L17" s="30"/>
      <c r="M17" s="30"/>
      <c r="N17" s="30"/>
      <c r="O17" s="30"/>
      <c r="P17" s="30"/>
      <c r="Q17" s="30"/>
      <c r="R17" s="30"/>
      <c r="S17" s="30"/>
      <c r="T17" s="30"/>
      <c r="U17" s="30"/>
      <c r="V17" s="30"/>
      <c r="W17" s="30"/>
      <c r="X17" s="30"/>
      <c r="Y17" s="30"/>
      <c r="Z17" s="30"/>
      <c r="AA17" s="30"/>
    </row>
    <row r="18" customFormat="false" ht="15.75" hidden="false" customHeight="false" outlineLevel="0" collapsed="false">
      <c r="A18" s="12" t="n">
        <v>17</v>
      </c>
      <c r="B18" s="13" t="n">
        <v>0.0101273148148148</v>
      </c>
      <c r="C18" s="32" t="n">
        <v>0.0848032407407407</v>
      </c>
      <c r="D18" s="12" t="s">
        <v>73</v>
      </c>
      <c r="E18" s="13"/>
      <c r="G18" s="30"/>
      <c r="H18" s="30"/>
      <c r="I18" s="30"/>
      <c r="J18" s="30"/>
      <c r="K18" s="30"/>
      <c r="L18" s="30"/>
      <c r="M18" s="30"/>
      <c r="N18" s="30"/>
      <c r="O18" s="30"/>
      <c r="P18" s="30"/>
      <c r="Q18" s="30"/>
      <c r="R18" s="30"/>
      <c r="S18" s="30"/>
      <c r="T18" s="30"/>
      <c r="U18" s="30"/>
      <c r="V18" s="30"/>
      <c r="W18" s="30"/>
      <c r="X18" s="30"/>
      <c r="Y18" s="30"/>
      <c r="Z18" s="30"/>
      <c r="AA18" s="30"/>
    </row>
    <row r="19" customFormat="false" ht="15.75" hidden="false" customHeight="false" outlineLevel="0" collapsed="false">
      <c r="A19" s="12" t="n">
        <v>18</v>
      </c>
      <c r="B19" s="13" t="n">
        <v>0.0102893518518519</v>
      </c>
      <c r="C19" s="32" t="n">
        <v>0.0849652777777778</v>
      </c>
      <c r="D19" s="12" t="s">
        <v>76</v>
      </c>
      <c r="E19" s="13"/>
      <c r="G19" s="30"/>
      <c r="H19" s="30"/>
      <c r="I19" s="30"/>
      <c r="J19" s="30"/>
      <c r="K19" s="30"/>
      <c r="L19" s="30"/>
      <c r="M19" s="30"/>
      <c r="N19" s="30"/>
      <c r="O19" s="30"/>
      <c r="P19" s="30"/>
      <c r="Q19" s="30"/>
      <c r="R19" s="30"/>
      <c r="S19" s="30"/>
      <c r="T19" s="30"/>
      <c r="U19" s="30"/>
      <c r="V19" s="30"/>
      <c r="W19" s="30"/>
      <c r="X19" s="30"/>
      <c r="Y19" s="30"/>
      <c r="Z19" s="30"/>
      <c r="AA19" s="30"/>
    </row>
    <row r="20" customFormat="false" ht="15.75" hidden="false" customHeight="false" outlineLevel="0" collapsed="false">
      <c r="A20" s="12" t="n">
        <v>19</v>
      </c>
      <c r="B20" s="13" t="n">
        <v>0.010775462962963</v>
      </c>
      <c r="C20" s="32" t="n">
        <v>0.0854513888888889</v>
      </c>
      <c r="D20" s="12" t="s">
        <v>79</v>
      </c>
      <c r="E20" s="13"/>
      <c r="G20" s="30"/>
      <c r="H20" s="30"/>
      <c r="I20" s="30"/>
      <c r="J20" s="30"/>
      <c r="K20" s="30"/>
      <c r="L20" s="30"/>
      <c r="M20" s="30"/>
      <c r="N20" s="30"/>
      <c r="O20" s="30"/>
      <c r="P20" s="30"/>
      <c r="Q20" s="30"/>
      <c r="R20" s="30"/>
      <c r="S20" s="30"/>
      <c r="T20" s="30"/>
      <c r="U20" s="30"/>
      <c r="V20" s="30"/>
      <c r="W20" s="30"/>
      <c r="X20" s="30"/>
      <c r="Y20" s="30"/>
      <c r="Z20" s="30"/>
      <c r="AA20" s="30"/>
    </row>
    <row r="21" customFormat="false" ht="15.75" hidden="false" customHeight="false" outlineLevel="0" collapsed="false">
      <c r="A21" s="12" t="n">
        <v>20</v>
      </c>
      <c r="B21" s="13" t="n">
        <v>0.0120949074074074</v>
      </c>
      <c r="C21" s="32" t="n">
        <v>0.0867708333333333</v>
      </c>
      <c r="D21" s="12" t="s">
        <v>82</v>
      </c>
      <c r="E21" s="13"/>
      <c r="G21" s="30"/>
      <c r="H21" s="30"/>
      <c r="I21" s="30"/>
      <c r="J21" s="30"/>
      <c r="K21" s="30"/>
      <c r="L21" s="30"/>
      <c r="M21" s="30"/>
      <c r="N21" s="30"/>
      <c r="O21" s="30"/>
      <c r="P21" s="30"/>
      <c r="Q21" s="30"/>
      <c r="R21" s="30"/>
      <c r="S21" s="30"/>
      <c r="T21" s="30"/>
      <c r="U21" s="30"/>
      <c r="V21" s="30"/>
      <c r="W21" s="30"/>
      <c r="X21" s="30"/>
      <c r="Y21" s="30"/>
      <c r="Z21" s="30"/>
      <c r="AA21" s="30"/>
    </row>
    <row r="22" customFormat="false" ht="15.75" hidden="false" customHeight="false" outlineLevel="0" collapsed="false">
      <c r="A22" s="12" t="n">
        <v>21</v>
      </c>
      <c r="B22" s="13" t="n">
        <v>0.0123611111111111</v>
      </c>
      <c r="C22" s="32" t="n">
        <v>0.087037037037037</v>
      </c>
      <c r="D22" s="12" t="s">
        <v>85</v>
      </c>
      <c r="E22" s="13"/>
      <c r="G22" s="30"/>
      <c r="H22" s="30"/>
      <c r="I22" s="30"/>
      <c r="J22" s="30"/>
      <c r="K22" s="30"/>
      <c r="L22" s="30"/>
      <c r="M22" s="30"/>
      <c r="N22" s="30"/>
      <c r="O22" s="30"/>
      <c r="P22" s="30"/>
      <c r="Q22" s="30"/>
      <c r="R22" s="30"/>
      <c r="S22" s="30"/>
      <c r="T22" s="30"/>
      <c r="U22" s="30"/>
      <c r="V22" s="30"/>
      <c r="W22" s="30"/>
      <c r="X22" s="30"/>
      <c r="Y22" s="30"/>
      <c r="Z22" s="30"/>
      <c r="AA22" s="30"/>
    </row>
    <row r="23" customFormat="false" ht="15.75" hidden="false" customHeight="false" outlineLevel="0" collapsed="false">
      <c r="A23" s="12" t="n">
        <v>22</v>
      </c>
      <c r="B23" s="13" t="n">
        <v>0.0134953703703704</v>
      </c>
      <c r="C23" s="32" t="n">
        <v>0.0881712962962963</v>
      </c>
      <c r="D23" s="12" t="s">
        <v>88</v>
      </c>
      <c r="E23" s="13"/>
      <c r="G23" s="30"/>
      <c r="H23" s="30"/>
      <c r="I23" s="30"/>
      <c r="J23" s="30"/>
      <c r="K23" s="30"/>
      <c r="L23" s="30"/>
      <c r="M23" s="30"/>
      <c r="N23" s="30"/>
      <c r="O23" s="30"/>
      <c r="P23" s="30"/>
      <c r="Q23" s="30"/>
      <c r="R23" s="30"/>
      <c r="S23" s="30"/>
      <c r="T23" s="30"/>
      <c r="U23" s="30"/>
      <c r="V23" s="30"/>
      <c r="W23" s="30"/>
      <c r="X23" s="30"/>
      <c r="Y23" s="30"/>
      <c r="Z23" s="30"/>
      <c r="AA23" s="30"/>
    </row>
    <row r="24" customFormat="false" ht="15.75" hidden="false" customHeight="false" outlineLevel="0" collapsed="false">
      <c r="A24" s="12" t="n">
        <v>23</v>
      </c>
      <c r="B24" s="13" t="n">
        <v>0.0136574074074074</v>
      </c>
      <c r="C24" s="32" t="n">
        <v>0.0883333333333333</v>
      </c>
      <c r="D24" s="12" t="s">
        <v>91</v>
      </c>
      <c r="E24" s="13"/>
      <c r="G24" s="30"/>
      <c r="H24" s="30"/>
      <c r="I24" s="30"/>
      <c r="J24" s="30"/>
      <c r="K24" s="30"/>
      <c r="L24" s="30"/>
      <c r="M24" s="30"/>
      <c r="N24" s="30"/>
      <c r="O24" s="30"/>
      <c r="P24" s="30"/>
      <c r="Q24" s="30"/>
      <c r="R24" s="30"/>
      <c r="S24" s="30"/>
      <c r="T24" s="30"/>
      <c r="U24" s="30"/>
      <c r="V24" s="30"/>
      <c r="W24" s="30"/>
      <c r="X24" s="30"/>
      <c r="Y24" s="30"/>
      <c r="Z24" s="30"/>
      <c r="AA24" s="30"/>
    </row>
    <row r="25" customFormat="false" ht="15.75" hidden="false" customHeight="false" outlineLevel="0" collapsed="false">
      <c r="A25" s="12" t="n">
        <v>24</v>
      </c>
      <c r="B25" s="13" t="n">
        <v>0.0146990740740741</v>
      </c>
      <c r="C25" s="32" t="n">
        <v>0.089375</v>
      </c>
      <c r="D25" s="12" t="s">
        <v>93</v>
      </c>
      <c r="E25" s="13"/>
      <c r="G25" s="30"/>
      <c r="H25" s="30"/>
      <c r="I25" s="30"/>
      <c r="J25" s="30"/>
      <c r="K25" s="30"/>
      <c r="L25" s="30"/>
      <c r="M25" s="30"/>
      <c r="N25" s="30"/>
      <c r="O25" s="30"/>
      <c r="P25" s="30"/>
      <c r="Q25" s="30"/>
      <c r="R25" s="30"/>
      <c r="S25" s="30"/>
      <c r="T25" s="30"/>
      <c r="U25" s="30"/>
      <c r="V25" s="30"/>
      <c r="W25" s="30"/>
      <c r="X25" s="30"/>
      <c r="Y25" s="30"/>
      <c r="Z25" s="30"/>
      <c r="AA25" s="30"/>
    </row>
    <row r="26" customFormat="false" ht="15.75" hidden="false" customHeight="false" outlineLevel="0" collapsed="false">
      <c r="A26" s="12" t="n">
        <v>25</v>
      </c>
      <c r="B26" s="13" t="n">
        <v>0.0153356481481482</v>
      </c>
      <c r="C26" s="32" t="n">
        <v>0.0900115740740741</v>
      </c>
      <c r="D26" s="12" t="s">
        <v>96</v>
      </c>
      <c r="E26" s="13"/>
      <c r="G26" s="30"/>
      <c r="H26" s="30"/>
      <c r="I26" s="30"/>
      <c r="J26" s="30"/>
      <c r="K26" s="30"/>
      <c r="L26" s="30"/>
      <c r="M26" s="30"/>
      <c r="N26" s="30"/>
      <c r="O26" s="30"/>
      <c r="P26" s="30"/>
      <c r="Q26" s="30"/>
      <c r="R26" s="30"/>
      <c r="S26" s="30"/>
      <c r="T26" s="30"/>
      <c r="U26" s="30"/>
      <c r="V26" s="30"/>
      <c r="W26" s="30"/>
      <c r="X26" s="30"/>
      <c r="Y26" s="30"/>
      <c r="Z26" s="30"/>
      <c r="AA26" s="30"/>
    </row>
    <row r="27" customFormat="false" ht="15.75" hidden="false" customHeight="false" outlineLevel="0" collapsed="false">
      <c r="A27" s="12" t="n">
        <v>26</v>
      </c>
      <c r="B27" s="13" t="n">
        <v>0.0154282407407407</v>
      </c>
      <c r="C27" s="32" t="n">
        <v>0.0901041666666667</v>
      </c>
      <c r="D27" s="12" t="s">
        <v>100</v>
      </c>
      <c r="E27" s="13"/>
      <c r="G27" s="30"/>
      <c r="H27" s="30"/>
      <c r="I27" s="30"/>
      <c r="J27" s="30"/>
      <c r="K27" s="30"/>
      <c r="L27" s="30"/>
      <c r="M27" s="30"/>
      <c r="N27" s="30"/>
      <c r="O27" s="30"/>
      <c r="P27" s="30"/>
      <c r="Q27" s="30"/>
      <c r="R27" s="30"/>
      <c r="S27" s="30"/>
      <c r="T27" s="30"/>
      <c r="U27" s="30"/>
      <c r="V27" s="30"/>
      <c r="W27" s="30"/>
      <c r="X27" s="30"/>
      <c r="Y27" s="30"/>
      <c r="Z27" s="30"/>
      <c r="AA27" s="30"/>
    </row>
    <row r="28" customFormat="false" ht="15.75" hidden="false" customHeight="false" outlineLevel="0" collapsed="false">
      <c r="A28" s="12" t="n">
        <v>27</v>
      </c>
      <c r="B28" s="13" t="n">
        <v>0.0158333333333333</v>
      </c>
      <c r="C28" s="32" t="n">
        <v>0.0905092592592593</v>
      </c>
      <c r="D28" s="12" t="s">
        <v>104</v>
      </c>
      <c r="E28" s="13"/>
      <c r="G28" s="30"/>
      <c r="H28" s="30"/>
      <c r="I28" s="30"/>
      <c r="J28" s="30"/>
      <c r="K28" s="30"/>
      <c r="L28" s="30"/>
      <c r="M28" s="30"/>
      <c r="N28" s="30"/>
      <c r="O28" s="30"/>
      <c r="P28" s="30"/>
      <c r="Q28" s="30"/>
      <c r="R28" s="30"/>
      <c r="S28" s="30"/>
      <c r="T28" s="30"/>
      <c r="U28" s="30"/>
      <c r="V28" s="30"/>
      <c r="W28" s="30"/>
      <c r="X28" s="30"/>
      <c r="Y28" s="30"/>
      <c r="Z28" s="30"/>
      <c r="AA28" s="30"/>
    </row>
    <row r="29" customFormat="false" ht="15.75" hidden="false" customHeight="false" outlineLevel="0" collapsed="false">
      <c r="A29" s="12" t="n">
        <v>28</v>
      </c>
      <c r="B29" s="13" t="n">
        <v>0.0171527777777778</v>
      </c>
      <c r="C29" s="32" t="n">
        <v>0.0918287037037037</v>
      </c>
      <c r="D29" s="12" t="s">
        <v>107</v>
      </c>
      <c r="E29" s="12"/>
      <c r="G29" s="30"/>
      <c r="H29" s="30"/>
      <c r="I29" s="30"/>
      <c r="J29" s="30"/>
      <c r="K29" s="30"/>
      <c r="L29" s="30"/>
      <c r="M29" s="30"/>
      <c r="N29" s="30"/>
      <c r="O29" s="30"/>
      <c r="P29" s="30"/>
      <c r="Q29" s="30"/>
      <c r="R29" s="30"/>
      <c r="S29" s="30"/>
      <c r="T29" s="30"/>
      <c r="U29" s="30"/>
      <c r="V29" s="30"/>
      <c r="W29" s="30"/>
      <c r="X29" s="30"/>
      <c r="Y29" s="30"/>
      <c r="Z29" s="30"/>
      <c r="AA29" s="30"/>
    </row>
    <row r="30" customFormat="false" ht="15.75" hidden="false" customHeight="false" outlineLevel="0" collapsed="false">
      <c r="A30" s="12" t="n">
        <v>29</v>
      </c>
      <c r="B30" s="13" t="n">
        <v>0.0185300925925926</v>
      </c>
      <c r="C30" s="32" t="n">
        <v>0.0932060185185185</v>
      </c>
      <c r="D30" s="12" t="s">
        <v>110</v>
      </c>
      <c r="E30" s="12"/>
      <c r="G30" s="30"/>
      <c r="H30" s="30"/>
      <c r="I30" s="30"/>
      <c r="J30" s="30"/>
      <c r="K30" s="30"/>
      <c r="L30" s="30"/>
      <c r="M30" s="30"/>
      <c r="N30" s="30"/>
      <c r="O30" s="30"/>
      <c r="P30" s="30"/>
      <c r="Q30" s="30"/>
      <c r="R30" s="30"/>
      <c r="S30" s="30"/>
      <c r="T30" s="30"/>
      <c r="U30" s="30"/>
      <c r="V30" s="30"/>
      <c r="W30" s="30"/>
      <c r="X30" s="30"/>
      <c r="Y30" s="30"/>
      <c r="Z30" s="30"/>
      <c r="AA30" s="30"/>
    </row>
    <row r="31" customFormat="false" ht="15.75" hidden="false" customHeight="false" outlineLevel="0" collapsed="false">
      <c r="A31" s="12" t="n">
        <v>30</v>
      </c>
      <c r="B31" s="13" t="n">
        <v>0.0193402777777778</v>
      </c>
      <c r="C31" s="32" t="n">
        <v>0.0940162037037037</v>
      </c>
      <c r="D31" s="12" t="s">
        <v>115</v>
      </c>
      <c r="E31" s="12"/>
      <c r="G31" s="30"/>
      <c r="H31" s="30"/>
      <c r="I31" s="30"/>
      <c r="J31" s="30"/>
      <c r="K31" s="30"/>
      <c r="L31" s="30"/>
      <c r="M31" s="30"/>
      <c r="N31" s="30"/>
      <c r="O31" s="30"/>
      <c r="P31" s="30"/>
      <c r="Q31" s="30"/>
      <c r="R31" s="30"/>
      <c r="S31" s="30"/>
      <c r="T31" s="30"/>
      <c r="U31" s="30"/>
      <c r="V31" s="30"/>
      <c r="W31" s="30"/>
      <c r="X31" s="30"/>
      <c r="Y31" s="30"/>
      <c r="Z31" s="30"/>
      <c r="AA31" s="30"/>
    </row>
    <row r="32" customFormat="false" ht="15.75" hidden="false" customHeight="false" outlineLevel="0" collapsed="false">
      <c r="A32" s="12" t="n">
        <v>31</v>
      </c>
      <c r="B32" s="13" t="n">
        <v>0.0205324074074074</v>
      </c>
      <c r="C32" s="32" t="n">
        <v>0.0952083333333334</v>
      </c>
      <c r="D32" s="12" t="s">
        <v>118</v>
      </c>
      <c r="E32" s="12"/>
      <c r="G32" s="30"/>
      <c r="H32" s="30"/>
      <c r="I32" s="30"/>
      <c r="J32" s="30"/>
      <c r="K32" s="30"/>
      <c r="L32" s="30"/>
      <c r="M32" s="30"/>
      <c r="N32" s="30"/>
      <c r="O32" s="30"/>
      <c r="P32" s="30"/>
      <c r="Q32" s="30"/>
      <c r="R32" s="30"/>
      <c r="S32" s="30"/>
      <c r="T32" s="30"/>
      <c r="U32" s="30"/>
      <c r="V32" s="30"/>
      <c r="W32" s="30"/>
      <c r="X32" s="30"/>
      <c r="Y32" s="30"/>
      <c r="Z32" s="30"/>
      <c r="AA32" s="30"/>
    </row>
    <row r="33" customFormat="false" ht="15.75" hidden="false" customHeight="false" outlineLevel="0" collapsed="false">
      <c r="A33" s="12" t="n">
        <v>32</v>
      </c>
      <c r="B33" s="13" t="n">
        <v>0.0218287037037037</v>
      </c>
      <c r="C33" s="32" t="n">
        <v>0.0965046296296297</v>
      </c>
      <c r="D33" s="12" t="s">
        <v>122</v>
      </c>
      <c r="E33" s="12"/>
      <c r="G33" s="30"/>
      <c r="H33" s="30"/>
      <c r="I33" s="30"/>
      <c r="J33" s="30"/>
      <c r="K33" s="30"/>
      <c r="L33" s="30"/>
      <c r="M33" s="30"/>
      <c r="N33" s="30"/>
      <c r="O33" s="30"/>
      <c r="P33" s="30"/>
      <c r="Q33" s="30"/>
      <c r="R33" s="30"/>
      <c r="S33" s="30"/>
      <c r="T33" s="30"/>
      <c r="U33" s="30"/>
      <c r="V33" s="30"/>
      <c r="W33" s="30"/>
      <c r="X33" s="30"/>
      <c r="Y33" s="30"/>
      <c r="Z33" s="30"/>
      <c r="AA33" s="30"/>
    </row>
    <row r="34" customFormat="false" ht="15.75" hidden="false" customHeight="false" outlineLevel="0" collapsed="false">
      <c r="A34" s="12" t="n">
        <v>33</v>
      </c>
      <c r="B34" s="13" t="n">
        <v>0.0231481481481481</v>
      </c>
      <c r="C34" s="32" t="n">
        <v>0.0978240740740741</v>
      </c>
      <c r="D34" s="12" t="s">
        <v>125</v>
      </c>
      <c r="E34" s="12"/>
      <c r="G34" s="30"/>
      <c r="H34" s="30"/>
      <c r="I34" s="30"/>
      <c r="J34" s="30"/>
      <c r="K34" s="30"/>
      <c r="L34" s="30"/>
      <c r="M34" s="30"/>
      <c r="N34" s="30"/>
      <c r="O34" s="30"/>
      <c r="P34" s="30"/>
      <c r="Q34" s="30"/>
      <c r="R34" s="30"/>
      <c r="S34" s="30"/>
      <c r="T34" s="30"/>
      <c r="U34" s="30"/>
      <c r="V34" s="30"/>
      <c r="W34" s="30"/>
      <c r="X34" s="30"/>
      <c r="Y34" s="30"/>
      <c r="Z34" s="30"/>
      <c r="AA34" s="30"/>
    </row>
    <row r="35" customFormat="false" ht="15.75" hidden="false" customHeight="false" outlineLevel="0" collapsed="false">
      <c r="A35" s="12" t="n">
        <v>34</v>
      </c>
      <c r="B35" s="13" t="n">
        <v>0.0239236111111111</v>
      </c>
      <c r="C35" s="32" t="n">
        <v>0.098599537037037</v>
      </c>
      <c r="D35" s="12" t="s">
        <v>127</v>
      </c>
      <c r="E35" s="12"/>
      <c r="G35" s="30"/>
      <c r="H35" s="30"/>
      <c r="I35" s="30"/>
      <c r="J35" s="30"/>
      <c r="K35" s="30"/>
      <c r="L35" s="30"/>
      <c r="M35" s="30"/>
      <c r="N35" s="30"/>
      <c r="O35" s="30"/>
      <c r="P35" s="30"/>
      <c r="Q35" s="30"/>
      <c r="R35" s="30"/>
      <c r="S35" s="30"/>
      <c r="T35" s="30"/>
      <c r="U35" s="30"/>
      <c r="V35" s="30"/>
      <c r="W35" s="30"/>
      <c r="X35" s="30"/>
      <c r="Y35" s="30"/>
      <c r="Z35" s="30"/>
      <c r="AA35" s="30"/>
    </row>
    <row r="36" customFormat="false" ht="15.75" hidden="false" customHeight="false" outlineLevel="0" collapsed="false">
      <c r="A36" s="12" t="n">
        <v>35</v>
      </c>
      <c r="B36" s="13" t="n">
        <v>0.0242824074074074</v>
      </c>
      <c r="C36" s="32" t="n">
        <v>0.0989583333333333</v>
      </c>
      <c r="D36" s="12" t="s">
        <v>129</v>
      </c>
      <c r="E36" s="12"/>
      <c r="G36" s="30"/>
      <c r="H36" s="30"/>
      <c r="I36" s="30"/>
      <c r="J36" s="30"/>
      <c r="K36" s="30"/>
      <c r="L36" s="30"/>
      <c r="M36" s="30"/>
      <c r="N36" s="30"/>
      <c r="O36" s="30"/>
      <c r="P36" s="30"/>
      <c r="Q36" s="30"/>
      <c r="R36" s="30"/>
      <c r="S36" s="30"/>
      <c r="T36" s="30"/>
      <c r="U36" s="30"/>
      <c r="V36" s="30"/>
      <c r="W36" s="30"/>
      <c r="X36" s="30"/>
      <c r="Y36" s="30"/>
      <c r="Z36" s="30"/>
      <c r="AA36" s="30"/>
    </row>
    <row r="37" customFormat="false" ht="15.75" hidden="false" customHeight="false" outlineLevel="0" collapsed="false">
      <c r="A37" s="12" t="n">
        <v>36</v>
      </c>
      <c r="B37" s="13" t="n">
        <v>0.0247453703703704</v>
      </c>
      <c r="C37" s="32" t="n">
        <v>0.0994212962962963</v>
      </c>
      <c r="D37" s="12" t="s">
        <v>133</v>
      </c>
      <c r="E37" s="12"/>
      <c r="G37" s="30"/>
      <c r="H37" s="30"/>
      <c r="I37" s="30"/>
      <c r="J37" s="30"/>
      <c r="K37" s="30"/>
      <c r="L37" s="30"/>
      <c r="M37" s="30"/>
      <c r="N37" s="30"/>
      <c r="O37" s="30"/>
      <c r="P37" s="30"/>
      <c r="Q37" s="30"/>
      <c r="R37" s="30"/>
      <c r="S37" s="30"/>
      <c r="T37" s="30"/>
      <c r="U37" s="30"/>
      <c r="V37" s="30"/>
      <c r="W37" s="30"/>
      <c r="X37" s="30"/>
      <c r="Y37" s="30"/>
      <c r="Z37" s="30"/>
      <c r="AA37" s="30"/>
    </row>
    <row r="38" customFormat="false" ht="15.75" hidden="false" customHeight="false" outlineLevel="0" collapsed="false">
      <c r="A38" s="12" t="n">
        <v>37</v>
      </c>
      <c r="B38" s="13" t="n">
        <v>0.0251736111111111</v>
      </c>
      <c r="C38" s="32" t="n">
        <v>0.099849537037037</v>
      </c>
      <c r="D38" s="12" t="s">
        <v>136</v>
      </c>
      <c r="E38" s="12"/>
      <c r="G38" s="30"/>
      <c r="H38" s="30"/>
      <c r="I38" s="30"/>
      <c r="J38" s="30"/>
      <c r="K38" s="30"/>
      <c r="L38" s="30"/>
      <c r="M38" s="30"/>
      <c r="N38" s="30"/>
      <c r="O38" s="30"/>
      <c r="P38" s="30"/>
      <c r="Q38" s="30"/>
      <c r="R38" s="30"/>
      <c r="S38" s="30"/>
      <c r="T38" s="30"/>
      <c r="U38" s="30"/>
      <c r="V38" s="30"/>
      <c r="W38" s="30"/>
      <c r="X38" s="30"/>
      <c r="Y38" s="30"/>
      <c r="Z38" s="30"/>
      <c r="AA38" s="30"/>
    </row>
    <row r="39" customFormat="false" ht="15.75" hidden="false" customHeight="false" outlineLevel="0" collapsed="false">
      <c r="A39" s="12" t="n">
        <v>38</v>
      </c>
      <c r="B39" s="13" t="n">
        <v>0.025462962962963</v>
      </c>
      <c r="C39" s="32" t="n">
        <v>0.100138888888889</v>
      </c>
      <c r="D39" s="12" t="s">
        <v>139</v>
      </c>
      <c r="E39" s="12"/>
      <c r="G39" s="30"/>
      <c r="H39" s="30"/>
      <c r="I39" s="30"/>
      <c r="J39" s="30"/>
      <c r="K39" s="30"/>
      <c r="L39" s="30"/>
      <c r="M39" s="30"/>
      <c r="N39" s="30"/>
      <c r="O39" s="30"/>
      <c r="P39" s="30"/>
      <c r="Q39" s="30"/>
      <c r="R39" s="30"/>
      <c r="S39" s="30"/>
      <c r="T39" s="30"/>
      <c r="U39" s="30"/>
      <c r="V39" s="30"/>
      <c r="W39" s="30"/>
      <c r="X39" s="30"/>
      <c r="Y39" s="30"/>
      <c r="Z39" s="30"/>
      <c r="AA39" s="30"/>
    </row>
    <row r="40" customFormat="false" ht="15.75" hidden="false" customHeight="false" outlineLevel="0" collapsed="false">
      <c r="A40" s="12" t="n">
        <v>39</v>
      </c>
      <c r="B40" s="13" t="n">
        <v>0.0262268518518518</v>
      </c>
      <c r="C40" s="32" t="n">
        <v>0.100902777777778</v>
      </c>
      <c r="D40" s="12" t="s">
        <v>140</v>
      </c>
      <c r="E40" s="12"/>
      <c r="G40" s="30"/>
      <c r="H40" s="30"/>
      <c r="I40" s="30"/>
      <c r="J40" s="30"/>
      <c r="K40" s="30"/>
      <c r="L40" s="30"/>
      <c r="M40" s="30"/>
      <c r="N40" s="30"/>
      <c r="O40" s="30"/>
      <c r="P40" s="30"/>
      <c r="Q40" s="30"/>
      <c r="R40" s="30"/>
      <c r="S40" s="30"/>
      <c r="T40" s="30"/>
      <c r="U40" s="30"/>
      <c r="V40" s="30"/>
      <c r="W40" s="30"/>
      <c r="X40" s="30"/>
      <c r="Y40" s="30"/>
      <c r="Z40" s="30"/>
      <c r="AA40" s="30"/>
    </row>
    <row r="41" customFormat="false" ht="15.75" hidden="false" customHeight="false" outlineLevel="0" collapsed="false">
      <c r="A41" s="12" t="n">
        <v>40</v>
      </c>
      <c r="B41" s="13" t="n">
        <v>0.0268287037037037</v>
      </c>
      <c r="C41" s="32" t="n">
        <v>0.10150462962963</v>
      </c>
      <c r="D41" s="12" t="s">
        <v>144</v>
      </c>
      <c r="E41" s="12"/>
      <c r="G41" s="30"/>
      <c r="H41" s="30"/>
      <c r="I41" s="30"/>
      <c r="J41" s="30"/>
      <c r="K41" s="30"/>
      <c r="L41" s="30"/>
      <c r="M41" s="30"/>
      <c r="N41" s="30"/>
      <c r="O41" s="30"/>
      <c r="P41" s="30"/>
      <c r="Q41" s="30"/>
      <c r="R41" s="30"/>
      <c r="S41" s="30"/>
      <c r="T41" s="30"/>
      <c r="U41" s="30"/>
      <c r="V41" s="30"/>
      <c r="W41" s="30"/>
      <c r="X41" s="30"/>
      <c r="Y41" s="30"/>
      <c r="Z41" s="30"/>
      <c r="AA41" s="30"/>
    </row>
    <row r="42" customFormat="false" ht="15.75" hidden="false" customHeight="false" outlineLevel="0" collapsed="false">
      <c r="A42" s="12" t="n">
        <v>41</v>
      </c>
      <c r="B42" s="13" t="n">
        <v>0.0271643518518519</v>
      </c>
      <c r="C42" s="32" t="n">
        <v>0.101840277777778</v>
      </c>
      <c r="D42" s="12" t="s">
        <v>147</v>
      </c>
      <c r="E42" s="12"/>
      <c r="G42" s="30"/>
      <c r="H42" s="30"/>
      <c r="I42" s="30"/>
      <c r="J42" s="30"/>
      <c r="K42" s="30"/>
      <c r="L42" s="30"/>
      <c r="M42" s="30"/>
      <c r="N42" s="30"/>
      <c r="O42" s="30"/>
      <c r="P42" s="30"/>
      <c r="Q42" s="30"/>
      <c r="R42" s="30"/>
      <c r="S42" s="30"/>
      <c r="T42" s="30"/>
      <c r="U42" s="30"/>
      <c r="V42" s="30"/>
      <c r="W42" s="30"/>
      <c r="X42" s="30"/>
      <c r="Y42" s="30"/>
      <c r="Z42" s="30"/>
      <c r="AA42" s="30"/>
    </row>
    <row r="43" customFormat="false" ht="15.75" hidden="false" customHeight="false" outlineLevel="0" collapsed="false">
      <c r="A43" s="12" t="n">
        <v>42</v>
      </c>
      <c r="B43" s="13" t="n">
        <v>0.0277662037037037</v>
      </c>
      <c r="C43" s="32" t="n">
        <v>0.10244212962963</v>
      </c>
      <c r="D43" s="12" t="s">
        <v>150</v>
      </c>
      <c r="E43" s="12"/>
      <c r="G43" s="30"/>
      <c r="H43" s="30"/>
      <c r="I43" s="30"/>
      <c r="J43" s="30"/>
      <c r="K43" s="30"/>
      <c r="L43" s="30"/>
      <c r="M43" s="30"/>
      <c r="N43" s="30"/>
      <c r="O43" s="30"/>
      <c r="P43" s="30"/>
      <c r="Q43" s="30"/>
      <c r="R43" s="30"/>
      <c r="S43" s="30"/>
      <c r="T43" s="30"/>
      <c r="U43" s="30"/>
      <c r="V43" s="30"/>
      <c r="W43" s="30"/>
      <c r="X43" s="30"/>
      <c r="Y43" s="30"/>
      <c r="Z43" s="30"/>
      <c r="AA43" s="30"/>
    </row>
    <row r="44" customFormat="false" ht="15.75" hidden="false" customHeight="false" outlineLevel="0" collapsed="false">
      <c r="A44" s="12" t="n">
        <v>43</v>
      </c>
      <c r="B44" s="13" t="n">
        <v>0.0280208333333333</v>
      </c>
      <c r="C44" s="32" t="n">
        <v>0.102696759259259</v>
      </c>
      <c r="D44" s="12" t="s">
        <v>154</v>
      </c>
      <c r="E44" s="12"/>
      <c r="G44" s="30"/>
      <c r="H44" s="30"/>
      <c r="I44" s="30"/>
      <c r="J44" s="30"/>
      <c r="K44" s="30"/>
      <c r="L44" s="30"/>
      <c r="M44" s="30"/>
      <c r="N44" s="30"/>
      <c r="O44" s="30"/>
      <c r="P44" s="30"/>
      <c r="Q44" s="30"/>
      <c r="R44" s="30"/>
      <c r="S44" s="30"/>
      <c r="T44" s="30"/>
      <c r="U44" s="30"/>
      <c r="V44" s="30"/>
      <c r="W44" s="30"/>
      <c r="X44" s="30"/>
      <c r="Y44" s="30"/>
      <c r="Z44" s="30"/>
      <c r="AA44" s="30"/>
    </row>
    <row r="45" customFormat="false" ht="15.75" hidden="false" customHeight="false" outlineLevel="0" collapsed="false">
      <c r="A45" s="12" t="n">
        <v>44</v>
      </c>
      <c r="B45" s="13" t="n">
        <v>0.0286689814814815</v>
      </c>
      <c r="C45" s="32" t="n">
        <v>0.103344907407407</v>
      </c>
      <c r="D45" s="12" t="s">
        <v>157</v>
      </c>
      <c r="E45" s="12"/>
      <c r="G45" s="30"/>
      <c r="H45" s="30"/>
      <c r="I45" s="30"/>
      <c r="J45" s="30"/>
      <c r="K45" s="30"/>
      <c r="L45" s="30"/>
      <c r="M45" s="30"/>
      <c r="N45" s="30"/>
      <c r="O45" s="30"/>
      <c r="P45" s="30"/>
      <c r="Q45" s="30"/>
      <c r="R45" s="30"/>
      <c r="S45" s="30"/>
      <c r="T45" s="30"/>
      <c r="U45" s="30"/>
      <c r="V45" s="30"/>
      <c r="W45" s="30"/>
      <c r="X45" s="30"/>
      <c r="Y45" s="30"/>
      <c r="Z45" s="30"/>
      <c r="AA45" s="30"/>
    </row>
    <row r="46" customFormat="false" ht="15.75" hidden="false" customHeight="false" outlineLevel="0" collapsed="false">
      <c r="A46" s="12" t="n">
        <v>45</v>
      </c>
      <c r="B46" s="13" t="n">
        <v>0.03</v>
      </c>
      <c r="C46" s="32" t="n">
        <v>0.104675925925926</v>
      </c>
      <c r="D46" s="12" t="s">
        <v>160</v>
      </c>
      <c r="E46" s="12"/>
      <c r="G46" s="30"/>
      <c r="H46" s="30"/>
      <c r="I46" s="30"/>
      <c r="J46" s="30"/>
      <c r="K46" s="30"/>
      <c r="L46" s="30"/>
      <c r="M46" s="30"/>
      <c r="N46" s="30"/>
      <c r="O46" s="30"/>
      <c r="P46" s="30"/>
      <c r="Q46" s="30"/>
      <c r="R46" s="30"/>
      <c r="S46" s="30"/>
      <c r="T46" s="30"/>
      <c r="U46" s="30"/>
      <c r="V46" s="30"/>
      <c r="W46" s="30"/>
      <c r="X46" s="30"/>
      <c r="Y46" s="30"/>
      <c r="Z46" s="30"/>
      <c r="AA46" s="30"/>
    </row>
    <row r="47" customFormat="false" ht="15.75" hidden="false" customHeight="false" outlineLevel="0" collapsed="false">
      <c r="A47" s="12" t="n">
        <v>46</v>
      </c>
      <c r="B47" s="13" t="n">
        <v>0.0313657407407407</v>
      </c>
      <c r="C47" s="32" t="n">
        <v>0.106041666666667</v>
      </c>
      <c r="D47" s="12" t="s">
        <v>163</v>
      </c>
      <c r="E47" s="12"/>
      <c r="G47" s="30"/>
      <c r="H47" s="30"/>
      <c r="I47" s="30"/>
      <c r="J47" s="30"/>
      <c r="K47" s="30"/>
      <c r="L47" s="30"/>
      <c r="M47" s="30"/>
      <c r="N47" s="30"/>
      <c r="O47" s="30"/>
      <c r="P47" s="30"/>
      <c r="Q47" s="30"/>
      <c r="R47" s="30"/>
      <c r="S47" s="30"/>
      <c r="T47" s="30"/>
      <c r="U47" s="30"/>
      <c r="V47" s="30"/>
      <c r="W47" s="30"/>
      <c r="X47" s="30"/>
      <c r="Y47" s="30"/>
      <c r="Z47" s="30"/>
      <c r="AA47" s="30"/>
    </row>
    <row r="48" customFormat="false" ht="15.75" hidden="false" customHeight="false" outlineLevel="0" collapsed="false">
      <c r="A48" s="12" t="n">
        <v>47</v>
      </c>
      <c r="B48" s="13" t="n">
        <v>0.0325347222222222</v>
      </c>
      <c r="C48" s="32" t="n">
        <v>0.107210648148148</v>
      </c>
      <c r="D48" s="12" t="s">
        <v>166</v>
      </c>
      <c r="E48" s="12"/>
      <c r="G48" s="30"/>
      <c r="H48" s="30"/>
      <c r="I48" s="30"/>
      <c r="J48" s="30"/>
      <c r="K48" s="30"/>
      <c r="L48" s="30"/>
      <c r="M48" s="30"/>
      <c r="N48" s="30"/>
      <c r="O48" s="30"/>
      <c r="P48" s="30"/>
      <c r="Q48" s="30"/>
      <c r="R48" s="30"/>
      <c r="S48" s="30"/>
      <c r="T48" s="30"/>
      <c r="U48" s="30"/>
      <c r="V48" s="30"/>
      <c r="W48" s="30"/>
      <c r="X48" s="30"/>
      <c r="Y48" s="30"/>
      <c r="Z48" s="30"/>
      <c r="AA48" s="30"/>
    </row>
    <row r="49" customFormat="false" ht="15.75" hidden="false" customHeight="false" outlineLevel="0" collapsed="false">
      <c r="A49" s="12" t="n">
        <v>48</v>
      </c>
      <c r="B49" s="13" t="n">
        <v>0.0331134259259259</v>
      </c>
      <c r="C49" s="32" t="n">
        <v>0.107789351851852</v>
      </c>
      <c r="D49" s="12" t="s">
        <v>169</v>
      </c>
      <c r="E49" s="12"/>
      <c r="G49" s="30"/>
      <c r="H49" s="30"/>
      <c r="I49" s="30"/>
      <c r="J49" s="30"/>
      <c r="K49" s="30"/>
      <c r="L49" s="30"/>
      <c r="M49" s="30"/>
      <c r="N49" s="30"/>
      <c r="O49" s="30"/>
      <c r="P49" s="30"/>
      <c r="Q49" s="30"/>
      <c r="R49" s="30"/>
      <c r="S49" s="30"/>
      <c r="T49" s="30"/>
      <c r="U49" s="30"/>
      <c r="V49" s="30"/>
      <c r="W49" s="30"/>
      <c r="X49" s="30"/>
      <c r="Y49" s="30"/>
      <c r="Z49" s="30"/>
      <c r="AA49" s="30"/>
    </row>
    <row r="50" customFormat="false" ht="15.75" hidden="false" customHeight="false" outlineLevel="0" collapsed="false">
      <c r="A50" s="12" t="n">
        <v>49</v>
      </c>
      <c r="B50" s="13" t="n">
        <v>0.0336574074074074</v>
      </c>
      <c r="C50" s="32" t="n">
        <v>0.108333333333333</v>
      </c>
      <c r="D50" s="12" t="s">
        <v>172</v>
      </c>
      <c r="E50" s="12"/>
      <c r="G50" s="30"/>
      <c r="H50" s="30"/>
      <c r="I50" s="30"/>
      <c r="J50" s="30"/>
      <c r="K50" s="30"/>
      <c r="L50" s="30"/>
      <c r="M50" s="30"/>
      <c r="N50" s="30"/>
      <c r="O50" s="30"/>
      <c r="P50" s="30"/>
      <c r="Q50" s="30"/>
      <c r="R50" s="30"/>
      <c r="S50" s="30"/>
      <c r="T50" s="30"/>
      <c r="U50" s="30"/>
      <c r="V50" s="30"/>
      <c r="W50" s="30"/>
      <c r="X50" s="30"/>
      <c r="Y50" s="30"/>
      <c r="Z50" s="30"/>
      <c r="AA50" s="30"/>
    </row>
    <row r="51" customFormat="false" ht="15.75" hidden="false" customHeight="false" outlineLevel="0" collapsed="false">
      <c r="A51" s="12" t="n">
        <v>50</v>
      </c>
      <c r="B51" s="13" t="n">
        <v>0.0344328703703704</v>
      </c>
      <c r="C51" s="32" t="n">
        <v>0.109108796296296</v>
      </c>
      <c r="D51" s="12" t="s">
        <v>174</v>
      </c>
      <c r="E51" s="12"/>
      <c r="G51" s="30"/>
      <c r="H51" s="30"/>
      <c r="I51" s="30"/>
      <c r="J51" s="30"/>
      <c r="K51" s="30"/>
      <c r="L51" s="30"/>
      <c r="M51" s="30"/>
      <c r="N51" s="30"/>
      <c r="O51" s="30"/>
      <c r="P51" s="30"/>
      <c r="Q51" s="30"/>
      <c r="R51" s="30"/>
      <c r="S51" s="30"/>
      <c r="T51" s="30"/>
      <c r="U51" s="30"/>
      <c r="V51" s="30"/>
      <c r="W51" s="30"/>
      <c r="X51" s="30"/>
      <c r="Y51" s="30"/>
      <c r="Z51" s="30"/>
      <c r="AA51" s="30"/>
    </row>
    <row r="52" customFormat="false" ht="15.75" hidden="false" customHeight="false" outlineLevel="0" collapsed="false">
      <c r="A52" s="12" t="n">
        <v>51</v>
      </c>
      <c r="B52" s="13" t="n">
        <v>0.0349305555555556</v>
      </c>
      <c r="C52" s="32" t="n">
        <v>0.109606481481481</v>
      </c>
      <c r="D52" s="12" t="s">
        <v>177</v>
      </c>
      <c r="E52" s="12"/>
      <c r="G52" s="30"/>
      <c r="H52" s="30"/>
      <c r="I52" s="30"/>
      <c r="J52" s="30"/>
      <c r="K52" s="30"/>
      <c r="L52" s="30"/>
      <c r="M52" s="30"/>
      <c r="N52" s="30"/>
      <c r="O52" s="30"/>
      <c r="P52" s="30"/>
      <c r="Q52" s="30"/>
      <c r="R52" s="30"/>
      <c r="S52" s="30"/>
      <c r="T52" s="30"/>
      <c r="U52" s="30"/>
      <c r="V52" s="30"/>
      <c r="W52" s="30"/>
      <c r="X52" s="30"/>
      <c r="Y52" s="30"/>
      <c r="Z52" s="30"/>
      <c r="AA52" s="30"/>
    </row>
    <row r="53" customFormat="false" ht="15.75" hidden="false" customHeight="false" outlineLevel="0" collapsed="false">
      <c r="A53" s="12" t="n">
        <v>52</v>
      </c>
      <c r="B53" s="13" t="n">
        <v>0.0351967592592593</v>
      </c>
      <c r="C53" s="32" t="n">
        <v>0.109872685185185</v>
      </c>
      <c r="D53" s="12" t="s">
        <v>180</v>
      </c>
      <c r="E53" s="12"/>
      <c r="G53" s="30"/>
      <c r="H53" s="30"/>
      <c r="I53" s="30"/>
      <c r="J53" s="30"/>
      <c r="K53" s="30"/>
      <c r="L53" s="30"/>
      <c r="M53" s="30"/>
      <c r="N53" s="30"/>
      <c r="O53" s="30"/>
      <c r="P53" s="30"/>
      <c r="Q53" s="30"/>
      <c r="R53" s="30"/>
      <c r="S53" s="30"/>
      <c r="T53" s="30"/>
      <c r="U53" s="30"/>
      <c r="V53" s="30"/>
      <c r="W53" s="30"/>
      <c r="X53" s="30"/>
      <c r="Y53" s="30"/>
      <c r="Z53" s="30"/>
      <c r="AA53" s="30"/>
    </row>
    <row r="54" customFormat="false" ht="15.75" hidden="false" customHeight="false" outlineLevel="0" collapsed="false">
      <c r="A54" s="12" t="n">
        <v>53</v>
      </c>
      <c r="B54" s="13" t="n">
        <v>0.0363425925925926</v>
      </c>
      <c r="C54" s="32" t="n">
        <v>0.111018518518519</v>
      </c>
      <c r="D54" s="12" t="s">
        <v>183</v>
      </c>
      <c r="E54" s="12"/>
      <c r="G54" s="30"/>
      <c r="H54" s="30"/>
      <c r="I54" s="30"/>
      <c r="J54" s="30"/>
      <c r="K54" s="30"/>
      <c r="L54" s="30"/>
      <c r="M54" s="30"/>
      <c r="N54" s="30"/>
      <c r="O54" s="30"/>
      <c r="P54" s="30"/>
      <c r="Q54" s="30"/>
      <c r="R54" s="30"/>
      <c r="S54" s="30"/>
      <c r="T54" s="30"/>
      <c r="U54" s="30"/>
      <c r="V54" s="30"/>
      <c r="W54" s="30"/>
      <c r="X54" s="30"/>
      <c r="Y54" s="30"/>
      <c r="Z54" s="30"/>
      <c r="AA54" s="30"/>
    </row>
    <row r="55" customFormat="false" ht="15.75" hidden="false" customHeight="false" outlineLevel="0" collapsed="false">
      <c r="A55" s="12" t="n">
        <v>54</v>
      </c>
      <c r="B55" s="13" t="n">
        <v>0.0371064814814815</v>
      </c>
      <c r="C55" s="32" t="n">
        <v>0.111782407407407</v>
      </c>
      <c r="D55" s="12" t="s">
        <v>186</v>
      </c>
      <c r="E55" s="12"/>
      <c r="G55" s="30"/>
      <c r="H55" s="30"/>
      <c r="I55" s="30"/>
      <c r="J55" s="30"/>
      <c r="K55" s="30"/>
      <c r="L55" s="30"/>
      <c r="M55" s="30"/>
      <c r="N55" s="30"/>
      <c r="O55" s="30"/>
      <c r="P55" s="30"/>
      <c r="Q55" s="30"/>
      <c r="R55" s="30"/>
      <c r="S55" s="30"/>
      <c r="T55" s="30"/>
      <c r="U55" s="30"/>
      <c r="V55" s="30"/>
      <c r="W55" s="30"/>
      <c r="X55" s="30"/>
      <c r="Y55" s="30"/>
      <c r="Z55" s="30"/>
      <c r="AA55" s="30"/>
    </row>
    <row r="56" customFormat="false" ht="15.75" hidden="false" customHeight="false" outlineLevel="0" collapsed="false">
      <c r="A56" s="12" t="n">
        <v>55</v>
      </c>
      <c r="B56" s="13" t="n">
        <v>0.0375578703703704</v>
      </c>
      <c r="C56" s="32" t="n">
        <v>0.112233796296296</v>
      </c>
      <c r="D56" s="12" t="s">
        <v>189</v>
      </c>
      <c r="E56" s="12"/>
      <c r="G56" s="30"/>
      <c r="H56" s="30"/>
      <c r="I56" s="30"/>
      <c r="J56" s="30"/>
      <c r="K56" s="30"/>
      <c r="L56" s="30"/>
      <c r="M56" s="30"/>
      <c r="N56" s="30"/>
      <c r="O56" s="30"/>
      <c r="P56" s="30"/>
      <c r="Q56" s="30"/>
      <c r="R56" s="30"/>
      <c r="S56" s="30"/>
      <c r="T56" s="30"/>
      <c r="U56" s="30"/>
      <c r="V56" s="30"/>
      <c r="W56" s="30"/>
      <c r="X56" s="30"/>
      <c r="Y56" s="30"/>
      <c r="Z56" s="30"/>
      <c r="AA56" s="30"/>
    </row>
    <row r="57" customFormat="false" ht="15.75" hidden="false" customHeight="false" outlineLevel="0" collapsed="false">
      <c r="A57" s="12" t="n">
        <v>56</v>
      </c>
      <c r="B57" s="13" t="n">
        <v>0.0387615740740741</v>
      </c>
      <c r="C57" s="32" t="n">
        <v>0.1134375</v>
      </c>
      <c r="D57" s="12" t="s">
        <v>191</v>
      </c>
      <c r="E57" s="12"/>
      <c r="G57" s="30"/>
      <c r="H57" s="30"/>
      <c r="I57" s="30"/>
      <c r="J57" s="30"/>
      <c r="K57" s="30"/>
      <c r="L57" s="30"/>
      <c r="M57" s="30"/>
      <c r="N57" s="30"/>
      <c r="O57" s="30"/>
      <c r="P57" s="30"/>
      <c r="Q57" s="30"/>
      <c r="R57" s="30"/>
      <c r="S57" s="30"/>
      <c r="T57" s="30"/>
      <c r="U57" s="30"/>
      <c r="V57" s="30"/>
      <c r="W57" s="30"/>
      <c r="X57" s="30"/>
      <c r="Y57" s="30"/>
      <c r="Z57" s="30"/>
      <c r="AA57" s="30"/>
    </row>
    <row r="58" customFormat="false" ht="15.75" hidden="false" customHeight="false" outlineLevel="0" collapsed="false">
      <c r="A58" s="12" t="n">
        <v>57</v>
      </c>
      <c r="B58" s="13" t="n">
        <v>0.0391319444444444</v>
      </c>
      <c r="C58" s="32" t="n">
        <v>0.11380787037037</v>
      </c>
      <c r="D58" s="12" t="s">
        <v>193</v>
      </c>
      <c r="E58" s="12"/>
      <c r="G58" s="30"/>
      <c r="H58" s="30"/>
      <c r="I58" s="30"/>
      <c r="J58" s="30"/>
      <c r="K58" s="30"/>
      <c r="L58" s="30"/>
      <c r="M58" s="30"/>
      <c r="N58" s="30"/>
      <c r="O58" s="30"/>
      <c r="P58" s="30"/>
      <c r="Q58" s="30"/>
      <c r="R58" s="30"/>
      <c r="S58" s="30"/>
      <c r="T58" s="30"/>
      <c r="U58" s="30"/>
      <c r="V58" s="30"/>
      <c r="W58" s="30"/>
      <c r="X58" s="30"/>
      <c r="Y58" s="30"/>
      <c r="Z58" s="30"/>
      <c r="AA58" s="30"/>
    </row>
    <row r="59" customFormat="false" ht="15.75" hidden="false" customHeight="false" outlineLevel="0" collapsed="false">
      <c r="A59" s="12" t="n">
        <v>58</v>
      </c>
      <c r="B59" s="13" t="n">
        <v>0.0397800925925926</v>
      </c>
      <c r="C59" s="32" t="n">
        <v>0.114456018518519</v>
      </c>
      <c r="D59" s="12" t="s">
        <v>195</v>
      </c>
      <c r="E59" s="12"/>
      <c r="G59" s="30"/>
      <c r="H59" s="30"/>
      <c r="I59" s="30"/>
      <c r="J59" s="30"/>
      <c r="K59" s="30"/>
      <c r="L59" s="30"/>
      <c r="M59" s="30"/>
      <c r="N59" s="30"/>
      <c r="O59" s="30"/>
      <c r="P59" s="30"/>
      <c r="Q59" s="30"/>
      <c r="R59" s="30"/>
      <c r="S59" s="30"/>
      <c r="T59" s="30"/>
      <c r="U59" s="30"/>
      <c r="V59" s="30"/>
      <c r="W59" s="30"/>
      <c r="X59" s="30"/>
      <c r="Y59" s="30"/>
      <c r="Z59" s="30"/>
      <c r="AA59" s="30"/>
    </row>
    <row r="60" customFormat="false" ht="15.75" hidden="false" customHeight="false" outlineLevel="0" collapsed="false">
      <c r="A60" s="12" t="n">
        <v>59</v>
      </c>
      <c r="B60" s="13" t="n">
        <v>0.0405671296296296</v>
      </c>
      <c r="C60" s="32" t="n">
        <v>0.115243055555556</v>
      </c>
      <c r="D60" s="12" t="s">
        <v>197</v>
      </c>
      <c r="E60" s="12"/>
      <c r="G60" s="30"/>
      <c r="H60" s="30"/>
      <c r="I60" s="30"/>
      <c r="J60" s="30"/>
      <c r="K60" s="30"/>
      <c r="L60" s="30"/>
      <c r="M60" s="30"/>
      <c r="N60" s="30"/>
      <c r="O60" s="30"/>
      <c r="P60" s="30"/>
      <c r="Q60" s="30"/>
      <c r="R60" s="30"/>
      <c r="S60" s="30"/>
      <c r="T60" s="30"/>
      <c r="U60" s="30"/>
      <c r="V60" s="30"/>
      <c r="W60" s="30"/>
      <c r="X60" s="30"/>
      <c r="Y60" s="30"/>
      <c r="Z60" s="30"/>
      <c r="AA60" s="30"/>
    </row>
    <row r="61" customFormat="false" ht="15.75" hidden="false" customHeight="false" outlineLevel="0" collapsed="false">
      <c r="A61" s="12" t="n">
        <v>60</v>
      </c>
      <c r="B61" s="13" t="n">
        <v>0.0410069444444444</v>
      </c>
      <c r="C61" s="32" t="n">
        <v>0.11568287037037</v>
      </c>
      <c r="D61" s="12" t="s">
        <v>199</v>
      </c>
      <c r="E61" s="12"/>
      <c r="G61" s="30"/>
      <c r="H61" s="30"/>
      <c r="I61" s="30"/>
      <c r="J61" s="30"/>
      <c r="K61" s="30"/>
      <c r="L61" s="30"/>
      <c r="M61" s="30"/>
      <c r="N61" s="30"/>
      <c r="O61" s="30"/>
      <c r="P61" s="30"/>
      <c r="Q61" s="30"/>
      <c r="R61" s="30"/>
      <c r="S61" s="30"/>
      <c r="T61" s="30"/>
      <c r="U61" s="30"/>
      <c r="V61" s="30"/>
      <c r="W61" s="30"/>
      <c r="X61" s="30"/>
      <c r="Y61" s="30"/>
      <c r="Z61" s="30"/>
      <c r="AA61" s="30"/>
    </row>
    <row r="62" customFormat="false" ht="15.75" hidden="false" customHeight="false" outlineLevel="0" collapsed="false">
      <c r="A62" s="12" t="n">
        <v>61</v>
      </c>
      <c r="B62" s="13" t="n">
        <v>0.0416782407407407</v>
      </c>
      <c r="C62" s="32" t="n">
        <v>0.116354166666667</v>
      </c>
      <c r="D62" s="12" t="s">
        <v>201</v>
      </c>
      <c r="E62" s="12"/>
      <c r="G62" s="30"/>
      <c r="H62" s="30"/>
      <c r="I62" s="30"/>
      <c r="J62" s="30"/>
      <c r="K62" s="30"/>
      <c r="L62" s="30"/>
      <c r="M62" s="30"/>
      <c r="N62" s="30"/>
      <c r="O62" s="30"/>
      <c r="P62" s="30"/>
      <c r="Q62" s="30"/>
      <c r="R62" s="30"/>
      <c r="S62" s="30"/>
      <c r="T62" s="30"/>
      <c r="U62" s="30"/>
      <c r="V62" s="30"/>
      <c r="W62" s="30"/>
      <c r="X62" s="30"/>
      <c r="Y62" s="30"/>
      <c r="Z62" s="30"/>
      <c r="AA62" s="30"/>
    </row>
    <row r="63" customFormat="false" ht="15.75" hidden="false" customHeight="false" outlineLevel="0" collapsed="false">
      <c r="A63" s="12" t="n">
        <v>62</v>
      </c>
      <c r="B63" s="13" t="n">
        <v>0.0429513888888889</v>
      </c>
      <c r="C63" s="32" t="n">
        <v>0.117627314814815</v>
      </c>
      <c r="D63" s="12" t="s">
        <v>203</v>
      </c>
      <c r="E63" s="12"/>
      <c r="G63" s="30"/>
      <c r="H63" s="30"/>
      <c r="I63" s="30"/>
      <c r="J63" s="30"/>
      <c r="K63" s="30"/>
      <c r="L63" s="30"/>
      <c r="M63" s="30"/>
      <c r="N63" s="30"/>
      <c r="O63" s="30"/>
      <c r="P63" s="30"/>
      <c r="Q63" s="30"/>
      <c r="R63" s="30"/>
      <c r="S63" s="30"/>
      <c r="T63" s="30"/>
      <c r="U63" s="30"/>
      <c r="V63" s="30"/>
      <c r="W63" s="30"/>
      <c r="X63" s="30"/>
      <c r="Y63" s="30"/>
      <c r="Z63" s="30"/>
      <c r="AA63" s="30"/>
    </row>
    <row r="64" customFormat="false" ht="15.75" hidden="false" customHeight="false" outlineLevel="0" collapsed="false">
      <c r="A64" s="12" t="n">
        <v>63</v>
      </c>
      <c r="B64" s="13" t="n">
        <v>0.0438888888888889</v>
      </c>
      <c r="C64" s="32" t="n">
        <v>0.118564814814815</v>
      </c>
      <c r="D64" s="12" t="s">
        <v>205</v>
      </c>
      <c r="E64" s="12"/>
      <c r="G64" s="30"/>
      <c r="H64" s="30"/>
      <c r="I64" s="30"/>
      <c r="J64" s="30"/>
      <c r="K64" s="30"/>
      <c r="L64" s="30"/>
      <c r="M64" s="30"/>
      <c r="N64" s="30"/>
      <c r="O64" s="30"/>
      <c r="P64" s="30"/>
      <c r="Q64" s="30"/>
      <c r="R64" s="30"/>
      <c r="S64" s="30"/>
      <c r="T64" s="30"/>
      <c r="U64" s="30"/>
      <c r="V64" s="30"/>
      <c r="W64" s="30"/>
      <c r="X64" s="30"/>
      <c r="Y64" s="30"/>
      <c r="Z64" s="30"/>
      <c r="AA64" s="30"/>
    </row>
    <row r="65" customFormat="false" ht="15.75" hidden="false" customHeight="false" outlineLevel="0" collapsed="false">
      <c r="A65" s="12" t="n">
        <v>64</v>
      </c>
      <c r="B65" s="13" t="n">
        <v>0.0446990740740741</v>
      </c>
      <c r="C65" s="32" t="n">
        <v>0.119375</v>
      </c>
      <c r="D65" s="12" t="s">
        <v>207</v>
      </c>
      <c r="E65" s="12"/>
      <c r="G65" s="30"/>
      <c r="H65" s="30"/>
      <c r="I65" s="30"/>
      <c r="J65" s="30"/>
      <c r="K65" s="30"/>
      <c r="L65" s="30"/>
      <c r="M65" s="30"/>
      <c r="N65" s="30"/>
      <c r="O65" s="30"/>
      <c r="P65" s="30"/>
      <c r="Q65" s="30"/>
      <c r="R65" s="30"/>
      <c r="S65" s="30"/>
      <c r="T65" s="30"/>
      <c r="U65" s="30"/>
      <c r="V65" s="30"/>
      <c r="W65" s="30"/>
      <c r="X65" s="30"/>
      <c r="Y65" s="30"/>
      <c r="Z65" s="30"/>
      <c r="AA65" s="30"/>
    </row>
    <row r="66" customFormat="false" ht="15.75" hidden="false" customHeight="false" outlineLevel="0" collapsed="false">
      <c r="A66" s="12" t="n">
        <v>65</v>
      </c>
      <c r="B66" s="13" t="n">
        <v>0.0453935185185185</v>
      </c>
      <c r="C66" s="32" t="n">
        <v>0.120069444444444</v>
      </c>
      <c r="D66" s="12" t="s">
        <v>209</v>
      </c>
      <c r="E66" s="12"/>
      <c r="G66" s="30"/>
      <c r="H66" s="30"/>
      <c r="I66" s="30"/>
      <c r="J66" s="30"/>
      <c r="K66" s="30"/>
      <c r="L66" s="30"/>
      <c r="M66" s="30"/>
      <c r="N66" s="30"/>
      <c r="O66" s="30"/>
      <c r="P66" s="30"/>
      <c r="Q66" s="30"/>
      <c r="R66" s="30"/>
      <c r="S66" s="30"/>
      <c r="T66" s="30"/>
      <c r="U66" s="30"/>
      <c r="V66" s="30"/>
      <c r="W66" s="30"/>
      <c r="X66" s="30"/>
      <c r="Y66" s="30"/>
      <c r="Z66" s="30"/>
      <c r="AA66" s="30"/>
    </row>
    <row r="67" customFormat="false" ht="15.75" hidden="false" customHeight="false" outlineLevel="0" collapsed="false">
      <c r="A67" s="12" t="n">
        <v>66</v>
      </c>
      <c r="B67" s="13" t="n">
        <v>0.0456828703703704</v>
      </c>
      <c r="C67" s="32" t="n">
        <v>0.120358796296296</v>
      </c>
      <c r="D67" s="12" t="s">
        <v>212</v>
      </c>
      <c r="E67" s="12"/>
      <c r="G67" s="30"/>
      <c r="H67" s="30"/>
      <c r="I67" s="30"/>
      <c r="J67" s="30"/>
      <c r="K67" s="30"/>
      <c r="L67" s="30"/>
      <c r="M67" s="30"/>
      <c r="N67" s="30"/>
      <c r="O67" s="30"/>
      <c r="P67" s="30"/>
      <c r="Q67" s="30"/>
      <c r="R67" s="30"/>
      <c r="S67" s="30"/>
      <c r="T67" s="30"/>
      <c r="U67" s="30"/>
      <c r="V67" s="30"/>
      <c r="W67" s="30"/>
      <c r="X67" s="30"/>
      <c r="Y67" s="30"/>
      <c r="Z67" s="30"/>
      <c r="AA67" s="30"/>
    </row>
    <row r="68" customFormat="false" ht="15.75" hidden="false" customHeight="false" outlineLevel="0" collapsed="false">
      <c r="A68" s="12" t="n">
        <v>67</v>
      </c>
      <c r="B68" s="13" t="n">
        <v>0.0461574074074074</v>
      </c>
      <c r="C68" s="32" t="n">
        <v>0.120833333333333</v>
      </c>
      <c r="D68" s="12" t="s">
        <v>214</v>
      </c>
      <c r="E68" s="12"/>
      <c r="G68" s="30"/>
      <c r="H68" s="30"/>
      <c r="I68" s="30"/>
      <c r="J68" s="30"/>
      <c r="K68" s="30"/>
      <c r="L68" s="30"/>
      <c r="M68" s="30"/>
      <c r="N68" s="30"/>
      <c r="O68" s="30"/>
      <c r="P68" s="30"/>
      <c r="Q68" s="30"/>
      <c r="R68" s="30"/>
      <c r="S68" s="30"/>
      <c r="T68" s="30"/>
      <c r="U68" s="30"/>
      <c r="V68" s="30"/>
      <c r="W68" s="30"/>
      <c r="X68" s="30"/>
      <c r="Y68" s="30"/>
      <c r="Z68" s="30"/>
      <c r="AA68" s="30"/>
    </row>
    <row r="69" customFormat="false" ht="15.75" hidden="false" customHeight="false" outlineLevel="0" collapsed="false">
      <c r="A69" s="12" t="n">
        <v>68</v>
      </c>
      <c r="B69" s="13" t="n">
        <v>0.0475</v>
      </c>
      <c r="C69" s="32" t="n">
        <v>0.122175925925926</v>
      </c>
      <c r="D69" s="12" t="s">
        <v>216</v>
      </c>
      <c r="E69" s="12"/>
      <c r="G69" s="30"/>
      <c r="H69" s="30"/>
      <c r="I69" s="30"/>
      <c r="J69" s="30"/>
      <c r="K69" s="30"/>
      <c r="L69" s="30"/>
      <c r="M69" s="30"/>
      <c r="N69" s="30"/>
      <c r="O69" s="30"/>
      <c r="P69" s="30"/>
      <c r="Q69" s="30"/>
      <c r="R69" s="30"/>
      <c r="S69" s="30"/>
      <c r="T69" s="30"/>
      <c r="U69" s="30"/>
      <c r="V69" s="30"/>
      <c r="W69" s="30"/>
      <c r="X69" s="30"/>
      <c r="Y69" s="30"/>
      <c r="Z69" s="30"/>
      <c r="AA69" s="30"/>
    </row>
    <row r="70" customFormat="false" ht="15.75" hidden="false" customHeight="false" outlineLevel="0" collapsed="false">
      <c r="A70" s="12" t="n">
        <v>69</v>
      </c>
      <c r="B70" s="13" t="n">
        <v>0.0480902777777778</v>
      </c>
      <c r="C70" s="32" t="n">
        <v>0.122766203703704</v>
      </c>
      <c r="D70" s="12" t="s">
        <v>218</v>
      </c>
      <c r="E70" s="12"/>
      <c r="G70" s="30"/>
      <c r="H70" s="30"/>
      <c r="I70" s="30"/>
      <c r="J70" s="30"/>
      <c r="K70" s="30"/>
      <c r="L70" s="30"/>
      <c r="M70" s="30"/>
      <c r="N70" s="30"/>
      <c r="O70" s="30"/>
      <c r="P70" s="30"/>
      <c r="Q70" s="30"/>
      <c r="R70" s="30"/>
      <c r="S70" s="30"/>
      <c r="T70" s="30"/>
      <c r="U70" s="30"/>
      <c r="V70" s="30"/>
      <c r="W70" s="30"/>
      <c r="X70" s="30"/>
      <c r="Y70" s="30"/>
      <c r="Z70" s="30"/>
      <c r="AA70" s="30"/>
    </row>
    <row r="71" customFormat="false" ht="15.75" hidden="false" customHeight="false" outlineLevel="0" collapsed="false">
      <c r="A71" s="12" t="n">
        <v>70</v>
      </c>
      <c r="B71" s="13" t="n">
        <v>0.0484606481481482</v>
      </c>
      <c r="C71" s="32" t="n">
        <v>0.123136574074074</v>
      </c>
      <c r="D71" s="12" t="s">
        <v>220</v>
      </c>
      <c r="E71" s="12"/>
      <c r="G71" s="30"/>
      <c r="H71" s="30"/>
      <c r="I71" s="30"/>
      <c r="J71" s="30"/>
      <c r="K71" s="30"/>
      <c r="L71" s="30"/>
      <c r="M71" s="30"/>
      <c r="N71" s="30"/>
      <c r="O71" s="30"/>
      <c r="P71" s="30"/>
      <c r="Q71" s="30"/>
      <c r="R71" s="30"/>
      <c r="S71" s="30"/>
      <c r="T71" s="30"/>
      <c r="U71" s="30"/>
      <c r="V71" s="30"/>
      <c r="W71" s="30"/>
      <c r="X71" s="30"/>
      <c r="Y71" s="30"/>
      <c r="Z71" s="30"/>
      <c r="AA71" s="30"/>
    </row>
    <row r="72" customFormat="false" ht="15.75" hidden="false" customHeight="false" outlineLevel="0" collapsed="false">
      <c r="A72" s="12" t="n">
        <v>71</v>
      </c>
      <c r="B72" s="13" t="n">
        <v>0.0489583333333333</v>
      </c>
      <c r="C72" s="32" t="n">
        <v>0.123634259259259</v>
      </c>
      <c r="D72" s="12" t="s">
        <v>222</v>
      </c>
      <c r="E72" s="12"/>
      <c r="G72" s="30"/>
      <c r="H72" s="30"/>
      <c r="I72" s="30"/>
      <c r="J72" s="30"/>
      <c r="K72" s="30"/>
      <c r="L72" s="30"/>
      <c r="M72" s="30"/>
      <c r="N72" s="30"/>
      <c r="O72" s="30"/>
      <c r="P72" s="30"/>
      <c r="Q72" s="30"/>
      <c r="R72" s="30"/>
      <c r="S72" s="30"/>
      <c r="T72" s="30"/>
      <c r="U72" s="30"/>
      <c r="V72" s="30"/>
      <c r="W72" s="30"/>
      <c r="X72" s="30"/>
      <c r="Y72" s="30"/>
      <c r="Z72" s="30"/>
      <c r="AA72" s="30"/>
    </row>
    <row r="73" customFormat="false" ht="15.75" hidden="false" customHeight="false" outlineLevel="0" collapsed="false">
      <c r="A73" s="12" t="n">
        <v>72</v>
      </c>
      <c r="B73" s="13" t="n">
        <v>0.0502314814814815</v>
      </c>
      <c r="C73" s="32" t="n">
        <v>0.124907407407407</v>
      </c>
      <c r="D73" s="12" t="s">
        <v>224</v>
      </c>
      <c r="E73" s="12"/>
      <c r="G73" s="30"/>
      <c r="H73" s="30"/>
      <c r="I73" s="30"/>
      <c r="J73" s="30"/>
      <c r="K73" s="30"/>
      <c r="L73" s="30"/>
      <c r="M73" s="30"/>
      <c r="N73" s="30"/>
      <c r="O73" s="30"/>
      <c r="P73" s="30"/>
      <c r="Q73" s="30"/>
      <c r="R73" s="30"/>
      <c r="S73" s="30"/>
      <c r="T73" s="30"/>
      <c r="U73" s="30"/>
      <c r="V73" s="30"/>
      <c r="W73" s="30"/>
      <c r="X73" s="30"/>
      <c r="Y73" s="30"/>
      <c r="Z73" s="30"/>
      <c r="AA73" s="30"/>
    </row>
    <row r="74" customFormat="false" ht="15.75" hidden="false" customHeight="false" outlineLevel="0" collapsed="false">
      <c r="A74" s="12" t="n">
        <v>73</v>
      </c>
      <c r="B74" s="13" t="n">
        <v>0.0503009259259259</v>
      </c>
      <c r="C74" s="32" t="n">
        <v>0.124976851851852</v>
      </c>
      <c r="D74" s="12" t="s">
        <v>226</v>
      </c>
      <c r="E74" s="12"/>
      <c r="G74" s="30"/>
      <c r="H74" s="30"/>
      <c r="I74" s="30"/>
      <c r="J74" s="30"/>
      <c r="K74" s="30"/>
      <c r="L74" s="30"/>
      <c r="M74" s="30"/>
      <c r="N74" s="30"/>
      <c r="O74" s="30"/>
      <c r="P74" s="30"/>
      <c r="Q74" s="30"/>
      <c r="R74" s="30"/>
      <c r="S74" s="30"/>
      <c r="T74" s="30"/>
      <c r="U74" s="30"/>
      <c r="V74" s="30"/>
      <c r="W74" s="30"/>
      <c r="X74" s="30"/>
      <c r="Y74" s="30"/>
      <c r="Z74" s="30"/>
      <c r="AA74" s="30"/>
    </row>
    <row r="75" customFormat="false" ht="15.75" hidden="false" customHeight="false" outlineLevel="0" collapsed="false">
      <c r="A75" s="12" t="n">
        <v>74</v>
      </c>
      <c r="B75" s="13" t="n">
        <v>0.0505902777777778</v>
      </c>
      <c r="C75" s="32" t="n">
        <v>0.125266203703704</v>
      </c>
      <c r="D75" s="12" t="s">
        <v>228</v>
      </c>
      <c r="E75" s="12"/>
      <c r="G75" s="30"/>
      <c r="H75" s="30"/>
      <c r="I75" s="30"/>
      <c r="J75" s="30"/>
      <c r="K75" s="30"/>
      <c r="L75" s="30"/>
      <c r="M75" s="30"/>
      <c r="N75" s="30"/>
      <c r="O75" s="30"/>
      <c r="P75" s="30"/>
      <c r="Q75" s="30"/>
      <c r="R75" s="30"/>
      <c r="S75" s="30"/>
      <c r="T75" s="30"/>
      <c r="U75" s="30"/>
      <c r="V75" s="30"/>
      <c r="W75" s="30"/>
      <c r="X75" s="30"/>
      <c r="Y75" s="30"/>
      <c r="Z75" s="30"/>
      <c r="AA75" s="30"/>
    </row>
    <row r="76" customFormat="false" ht="15.75" hidden="false" customHeight="false" outlineLevel="0" collapsed="false">
      <c r="A76" s="12" t="n">
        <v>75</v>
      </c>
      <c r="B76" s="13" t="n">
        <v>0.0510416666666667</v>
      </c>
      <c r="C76" s="32" t="n">
        <v>0.125717592592593</v>
      </c>
      <c r="D76" s="12" t="s">
        <v>230</v>
      </c>
      <c r="E76" s="12"/>
      <c r="G76" s="30"/>
      <c r="H76" s="30"/>
      <c r="I76" s="30"/>
      <c r="J76" s="30"/>
      <c r="K76" s="30"/>
      <c r="L76" s="30"/>
      <c r="M76" s="30"/>
      <c r="N76" s="30"/>
      <c r="O76" s="30"/>
      <c r="P76" s="30"/>
      <c r="Q76" s="30"/>
      <c r="R76" s="30"/>
      <c r="S76" s="30"/>
      <c r="T76" s="30"/>
      <c r="U76" s="30"/>
      <c r="V76" s="30"/>
      <c r="W76" s="30"/>
      <c r="X76" s="30"/>
      <c r="Y76" s="30"/>
      <c r="Z76" s="30"/>
      <c r="AA76" s="30"/>
    </row>
    <row r="77" customFormat="false" ht="15.75" hidden="false" customHeight="false" outlineLevel="0" collapsed="false">
      <c r="A77" s="12" t="n">
        <v>76</v>
      </c>
      <c r="B77" s="13" t="n">
        <v>0.0518518518518519</v>
      </c>
      <c r="C77" s="32" t="n">
        <v>0.126527777777778</v>
      </c>
      <c r="D77" s="12" t="s">
        <v>232</v>
      </c>
      <c r="E77" s="12"/>
      <c r="G77" s="30"/>
      <c r="H77" s="30"/>
      <c r="I77" s="30"/>
      <c r="J77" s="30"/>
      <c r="K77" s="30"/>
      <c r="L77" s="30"/>
      <c r="M77" s="30"/>
      <c r="N77" s="30"/>
      <c r="O77" s="30"/>
      <c r="P77" s="30"/>
      <c r="Q77" s="30"/>
      <c r="R77" s="30"/>
      <c r="S77" s="30"/>
      <c r="T77" s="30"/>
      <c r="U77" s="30"/>
      <c r="V77" s="30"/>
      <c r="W77" s="30"/>
      <c r="X77" s="30"/>
      <c r="Y77" s="30"/>
      <c r="Z77" s="30"/>
      <c r="AA77" s="30"/>
    </row>
    <row r="78" customFormat="false" ht="15.75" hidden="false" customHeight="false" outlineLevel="0" collapsed="false">
      <c r="A78" s="12" t="n">
        <v>77</v>
      </c>
      <c r="B78" s="13" t="n">
        <v>0.0521759259259259</v>
      </c>
      <c r="C78" s="32" t="n">
        <v>0.126851851851852</v>
      </c>
      <c r="D78" s="12" t="s">
        <v>235</v>
      </c>
      <c r="E78" s="12"/>
      <c r="G78" s="30"/>
      <c r="H78" s="30"/>
      <c r="I78" s="30"/>
      <c r="J78" s="30"/>
      <c r="K78" s="30"/>
      <c r="L78" s="30"/>
      <c r="M78" s="30"/>
      <c r="N78" s="30"/>
      <c r="O78" s="30"/>
      <c r="P78" s="30"/>
      <c r="Q78" s="30"/>
      <c r="R78" s="30"/>
      <c r="S78" s="30"/>
      <c r="T78" s="30"/>
      <c r="U78" s="30"/>
      <c r="V78" s="30"/>
      <c r="W78" s="30"/>
      <c r="X78" s="30"/>
      <c r="Y78" s="30"/>
      <c r="Z78" s="30"/>
      <c r="AA78" s="30"/>
    </row>
    <row r="79" customFormat="false" ht="15.75" hidden="false" customHeight="false" outlineLevel="0" collapsed="false">
      <c r="A79" s="12" t="n">
        <v>78</v>
      </c>
      <c r="B79" s="13" t="n">
        <v>0.0524884259259259</v>
      </c>
      <c r="C79" s="32" t="n">
        <v>0.127164351851852</v>
      </c>
      <c r="D79" s="12" t="s">
        <v>237</v>
      </c>
      <c r="E79" s="12"/>
      <c r="G79" s="30"/>
      <c r="H79" s="30"/>
      <c r="I79" s="30"/>
      <c r="J79" s="30"/>
      <c r="K79" s="30"/>
      <c r="L79" s="30"/>
      <c r="M79" s="30"/>
      <c r="N79" s="30"/>
      <c r="O79" s="30"/>
      <c r="P79" s="30"/>
      <c r="Q79" s="30"/>
      <c r="R79" s="30"/>
      <c r="S79" s="30"/>
      <c r="T79" s="30"/>
      <c r="U79" s="30"/>
      <c r="V79" s="30"/>
      <c r="W79" s="30"/>
      <c r="X79" s="30"/>
      <c r="Y79" s="30"/>
      <c r="Z79" s="30"/>
      <c r="AA79" s="30"/>
    </row>
    <row r="80" customFormat="false" ht="15.75" hidden="false" customHeight="false" outlineLevel="0" collapsed="false">
      <c r="A80" s="12" t="n">
        <v>79</v>
      </c>
      <c r="B80" s="13" t="n">
        <v>0.0537731481481482</v>
      </c>
      <c r="C80" s="32" t="n">
        <v>0.128449074074074</v>
      </c>
      <c r="D80" s="12" t="s">
        <v>239</v>
      </c>
      <c r="E80" s="12"/>
      <c r="G80" s="30"/>
      <c r="H80" s="30"/>
      <c r="I80" s="30"/>
      <c r="J80" s="30"/>
      <c r="K80" s="30"/>
      <c r="L80" s="30"/>
      <c r="M80" s="30"/>
      <c r="N80" s="30"/>
      <c r="O80" s="30"/>
      <c r="P80" s="30"/>
      <c r="Q80" s="30"/>
      <c r="R80" s="30"/>
      <c r="S80" s="30"/>
      <c r="T80" s="30"/>
      <c r="U80" s="30"/>
      <c r="V80" s="30"/>
      <c r="W80" s="30"/>
      <c r="X80" s="30"/>
      <c r="Y80" s="30"/>
      <c r="Z80" s="30"/>
      <c r="AA80" s="30"/>
    </row>
    <row r="81" customFormat="false" ht="15.75" hidden="false" customHeight="false" outlineLevel="0" collapsed="false">
      <c r="A81" s="12" t="n">
        <v>80</v>
      </c>
      <c r="B81" s="13" t="n">
        <v>0.0540277777777778</v>
      </c>
      <c r="C81" s="32" t="n">
        <v>0.128703703703704</v>
      </c>
      <c r="D81" s="12" t="s">
        <v>241</v>
      </c>
      <c r="E81" s="12"/>
      <c r="G81" s="30"/>
      <c r="H81" s="30"/>
      <c r="I81" s="30"/>
      <c r="J81" s="30"/>
      <c r="K81" s="30"/>
      <c r="L81" s="30"/>
      <c r="M81" s="30"/>
      <c r="N81" s="30"/>
      <c r="O81" s="30"/>
      <c r="P81" s="30"/>
      <c r="Q81" s="30"/>
      <c r="R81" s="30"/>
      <c r="S81" s="30"/>
      <c r="T81" s="30"/>
      <c r="U81" s="30"/>
      <c r="V81" s="30"/>
      <c r="W81" s="30"/>
      <c r="X81" s="30"/>
      <c r="Y81" s="30"/>
      <c r="Z81" s="30"/>
      <c r="AA81" s="30"/>
    </row>
    <row r="82" customFormat="false" ht="15.75" hidden="false" customHeight="false" outlineLevel="0" collapsed="false">
      <c r="A82" s="12" t="n">
        <v>81</v>
      </c>
      <c r="B82" s="13" t="n">
        <v>0.054849537037037</v>
      </c>
      <c r="C82" s="32" t="n">
        <v>0.129525462962963</v>
      </c>
      <c r="D82" s="12" t="s">
        <v>243</v>
      </c>
      <c r="E82" s="12"/>
      <c r="G82" s="30"/>
      <c r="H82" s="30"/>
      <c r="I82" s="30"/>
      <c r="J82" s="30"/>
      <c r="K82" s="30"/>
      <c r="L82" s="30"/>
      <c r="M82" s="30"/>
      <c r="N82" s="30"/>
      <c r="O82" s="30"/>
      <c r="P82" s="30"/>
      <c r="Q82" s="30"/>
      <c r="R82" s="30"/>
      <c r="S82" s="30"/>
      <c r="T82" s="30"/>
      <c r="U82" s="30"/>
      <c r="V82" s="30"/>
      <c r="W82" s="30"/>
      <c r="X82" s="30"/>
      <c r="Y82" s="30"/>
      <c r="Z82" s="30"/>
      <c r="AA82" s="30"/>
    </row>
    <row r="83" customFormat="false" ht="15.75" hidden="false" customHeight="false" outlineLevel="0" collapsed="false">
      <c r="A83" s="12" t="n">
        <v>82</v>
      </c>
      <c r="B83" s="13" t="n">
        <v>0.0557175925925926</v>
      </c>
      <c r="C83" s="32" t="n">
        <v>0.130393518518519</v>
      </c>
      <c r="D83" s="12" t="s">
        <v>245</v>
      </c>
      <c r="E83" s="12"/>
      <c r="G83" s="30"/>
      <c r="H83" s="30"/>
      <c r="I83" s="30"/>
      <c r="J83" s="30"/>
      <c r="K83" s="30"/>
      <c r="L83" s="30"/>
      <c r="M83" s="30"/>
      <c r="N83" s="30"/>
      <c r="O83" s="30"/>
      <c r="P83" s="30"/>
      <c r="Q83" s="30"/>
      <c r="R83" s="30"/>
      <c r="S83" s="30"/>
      <c r="T83" s="30"/>
      <c r="U83" s="30"/>
      <c r="V83" s="30"/>
      <c r="W83" s="30"/>
      <c r="X83" s="30"/>
      <c r="Y83" s="30"/>
      <c r="Z83" s="30"/>
      <c r="AA83" s="30"/>
    </row>
    <row r="84" customFormat="false" ht="15.75" hidden="false" customHeight="false" outlineLevel="0" collapsed="false">
      <c r="A84" s="12" t="n">
        <v>83</v>
      </c>
      <c r="B84" s="13" t="n">
        <v>0.0570833333333333</v>
      </c>
      <c r="C84" s="32" t="n">
        <v>0.131759259259259</v>
      </c>
      <c r="D84" s="12" t="s">
        <v>247</v>
      </c>
      <c r="E84" s="12"/>
      <c r="G84" s="30"/>
      <c r="H84" s="30"/>
      <c r="I84" s="30"/>
      <c r="J84" s="30"/>
      <c r="K84" s="30"/>
      <c r="L84" s="30"/>
      <c r="M84" s="30"/>
      <c r="N84" s="30"/>
      <c r="O84" s="30"/>
      <c r="P84" s="30"/>
      <c r="Q84" s="30"/>
      <c r="R84" s="30"/>
      <c r="S84" s="30"/>
      <c r="T84" s="30"/>
      <c r="U84" s="30"/>
      <c r="V84" s="30"/>
      <c r="W84" s="30"/>
      <c r="X84" s="30"/>
      <c r="Y84" s="30"/>
      <c r="Z84" s="30"/>
      <c r="AA84" s="30"/>
    </row>
    <row r="85" customFormat="false" ht="15.75" hidden="false" customHeight="false" outlineLevel="0" collapsed="false">
      <c r="A85" s="12" t="n">
        <v>84</v>
      </c>
      <c r="B85" s="13" t="n">
        <v>0.0581828703703704</v>
      </c>
      <c r="C85" s="32" t="n">
        <v>0.132858796296296</v>
      </c>
      <c r="D85" s="12" t="s">
        <v>249</v>
      </c>
      <c r="E85" s="12"/>
      <c r="G85" s="30"/>
      <c r="H85" s="30"/>
      <c r="I85" s="30"/>
      <c r="J85" s="30"/>
      <c r="K85" s="30"/>
      <c r="L85" s="30"/>
      <c r="M85" s="30"/>
      <c r="N85" s="30"/>
      <c r="O85" s="30"/>
      <c r="P85" s="30"/>
      <c r="Q85" s="30"/>
      <c r="R85" s="30"/>
      <c r="S85" s="30"/>
      <c r="T85" s="30"/>
      <c r="U85" s="30"/>
      <c r="V85" s="30"/>
      <c r="W85" s="30"/>
      <c r="X85" s="30"/>
      <c r="Y85" s="30"/>
      <c r="Z85" s="30"/>
      <c r="AA85" s="30"/>
    </row>
    <row r="86" customFormat="false" ht="15.75" hidden="false" customHeight="false" outlineLevel="0" collapsed="false">
      <c r="A86" s="12" t="n">
        <v>85</v>
      </c>
      <c r="B86" s="13" t="n">
        <v>0.0595486111111111</v>
      </c>
      <c r="C86" s="32" t="n">
        <v>0.134224537037037</v>
      </c>
      <c r="D86" s="12" t="s">
        <v>251</v>
      </c>
      <c r="E86" s="12"/>
      <c r="G86" s="30"/>
      <c r="H86" s="30"/>
      <c r="I86" s="30"/>
      <c r="J86" s="30"/>
      <c r="K86" s="30"/>
      <c r="L86" s="30"/>
      <c r="M86" s="30"/>
      <c r="N86" s="30"/>
      <c r="O86" s="30"/>
      <c r="P86" s="30"/>
      <c r="Q86" s="30"/>
      <c r="R86" s="30"/>
      <c r="S86" s="30"/>
      <c r="T86" s="30"/>
      <c r="U86" s="30"/>
      <c r="V86" s="30"/>
      <c r="W86" s="30"/>
      <c r="X86" s="30"/>
      <c r="Y86" s="30"/>
      <c r="Z86" s="30"/>
      <c r="AA86" s="30"/>
    </row>
    <row r="87" customFormat="false" ht="15.75" hidden="false" customHeight="false" outlineLevel="0" collapsed="false">
      <c r="A87" s="12" t="n">
        <v>86</v>
      </c>
      <c r="B87" s="13" t="n">
        <v>0.0604050925925926</v>
      </c>
      <c r="C87" s="32" t="n">
        <v>0.135081018518519</v>
      </c>
      <c r="D87" s="12" t="s">
        <v>253</v>
      </c>
      <c r="E87" s="12"/>
      <c r="G87" s="30"/>
      <c r="H87" s="30"/>
      <c r="I87" s="30"/>
      <c r="J87" s="30"/>
      <c r="K87" s="30"/>
      <c r="L87" s="30"/>
      <c r="M87" s="30"/>
      <c r="N87" s="30"/>
      <c r="O87" s="30"/>
      <c r="P87" s="30"/>
      <c r="Q87" s="30"/>
      <c r="R87" s="30"/>
      <c r="S87" s="30"/>
      <c r="T87" s="30"/>
      <c r="U87" s="30"/>
      <c r="V87" s="30"/>
      <c r="W87" s="30"/>
      <c r="X87" s="30"/>
      <c r="Y87" s="30"/>
      <c r="Z87" s="30"/>
      <c r="AA87" s="30"/>
    </row>
    <row r="88" customFormat="false" ht="15.75" hidden="false" customHeight="false" outlineLevel="0" collapsed="false">
      <c r="A88" s="12" t="n">
        <v>87</v>
      </c>
      <c r="B88" s="13" t="n">
        <v>0.0607291666666667</v>
      </c>
      <c r="C88" s="32" t="n">
        <v>0.135405092592593</v>
      </c>
      <c r="D88" s="12" t="s">
        <v>255</v>
      </c>
      <c r="E88" s="12"/>
      <c r="G88" s="30"/>
      <c r="H88" s="30"/>
      <c r="I88" s="30"/>
      <c r="J88" s="30"/>
      <c r="K88" s="30"/>
      <c r="L88" s="30"/>
      <c r="M88" s="30"/>
      <c r="N88" s="30"/>
      <c r="O88" s="30"/>
      <c r="P88" s="30"/>
      <c r="Q88" s="30"/>
      <c r="R88" s="30"/>
      <c r="S88" s="30"/>
      <c r="T88" s="30"/>
      <c r="U88" s="30"/>
      <c r="V88" s="30"/>
      <c r="W88" s="30"/>
      <c r="X88" s="30"/>
      <c r="Y88" s="30"/>
      <c r="Z88" s="30"/>
      <c r="AA88" s="30"/>
    </row>
    <row r="89" customFormat="false" ht="15.75" hidden="false" customHeight="false" outlineLevel="0" collapsed="false">
      <c r="A89" s="12" t="n">
        <v>88</v>
      </c>
      <c r="B89" s="13" t="n">
        <v>0.0614930555555556</v>
      </c>
      <c r="C89" s="32" t="n">
        <v>0.136168981481481</v>
      </c>
      <c r="D89" s="12" t="s">
        <v>966</v>
      </c>
      <c r="E89" s="12"/>
      <c r="G89" s="30"/>
      <c r="H89" s="30"/>
      <c r="I89" s="30"/>
      <c r="J89" s="30"/>
      <c r="K89" s="30"/>
      <c r="L89" s="30"/>
      <c r="M89" s="30"/>
      <c r="N89" s="30"/>
      <c r="O89" s="30"/>
      <c r="P89" s="30"/>
      <c r="Q89" s="30"/>
      <c r="R89" s="30"/>
      <c r="S89" s="30"/>
      <c r="T89" s="30"/>
      <c r="U89" s="30"/>
      <c r="V89" s="30"/>
      <c r="W89" s="30"/>
      <c r="X89" s="30"/>
      <c r="Y89" s="30"/>
      <c r="Z89" s="30"/>
      <c r="AA89" s="30"/>
    </row>
    <row r="90" customFormat="false" ht="15.75" hidden="false" customHeight="false" outlineLevel="0" collapsed="false">
      <c r="A90" s="12" t="n">
        <v>89</v>
      </c>
      <c r="B90" s="13" t="n">
        <v>0.0623611111111111</v>
      </c>
      <c r="C90" s="32" t="n">
        <v>0.137037037037037</v>
      </c>
      <c r="D90" s="12" t="s">
        <v>257</v>
      </c>
      <c r="E90" s="12"/>
      <c r="G90" s="30"/>
      <c r="H90" s="30"/>
      <c r="I90" s="30"/>
      <c r="J90" s="30"/>
      <c r="K90" s="30"/>
      <c r="L90" s="30"/>
      <c r="M90" s="30"/>
      <c r="N90" s="30"/>
      <c r="O90" s="30"/>
      <c r="P90" s="30"/>
      <c r="Q90" s="30"/>
      <c r="R90" s="30"/>
      <c r="S90" s="30"/>
      <c r="T90" s="30"/>
      <c r="U90" s="30"/>
      <c r="V90" s="30"/>
      <c r="W90" s="30"/>
      <c r="X90" s="30"/>
      <c r="Y90" s="30"/>
      <c r="Z90" s="30"/>
      <c r="AA90" s="30"/>
    </row>
    <row r="91" customFormat="false" ht="15.75" hidden="false" customHeight="false" outlineLevel="0" collapsed="false">
      <c r="A91" s="12" t="n">
        <v>90</v>
      </c>
      <c r="B91" s="13" t="n">
        <v>0.0629745370370371</v>
      </c>
      <c r="C91" s="32" t="n">
        <v>0.137650462962963</v>
      </c>
      <c r="D91" s="12" t="s">
        <v>259</v>
      </c>
      <c r="E91" s="12"/>
      <c r="G91" s="30"/>
      <c r="H91" s="30"/>
      <c r="I91" s="30"/>
      <c r="J91" s="30"/>
      <c r="K91" s="30"/>
      <c r="L91" s="30"/>
      <c r="M91" s="30"/>
      <c r="N91" s="30"/>
      <c r="O91" s="30"/>
      <c r="P91" s="30"/>
      <c r="Q91" s="30"/>
      <c r="R91" s="30"/>
      <c r="S91" s="30"/>
      <c r="T91" s="30"/>
      <c r="U91" s="30"/>
      <c r="V91" s="30"/>
      <c r="W91" s="30"/>
      <c r="X91" s="30"/>
      <c r="Y91" s="30"/>
      <c r="Z91" s="30"/>
      <c r="AA91" s="30"/>
    </row>
    <row r="92" customFormat="false" ht="15.75" hidden="false" customHeight="false" outlineLevel="0" collapsed="false">
      <c r="A92" s="12" t="n">
        <v>91</v>
      </c>
      <c r="B92" s="13" t="n">
        <v>0.063287037037037</v>
      </c>
      <c r="C92" s="32" t="n">
        <v>0.137962962962963</v>
      </c>
      <c r="D92" s="12" t="s">
        <v>261</v>
      </c>
      <c r="E92" s="12"/>
      <c r="G92" s="30"/>
      <c r="H92" s="30"/>
      <c r="I92" s="30"/>
      <c r="J92" s="30"/>
      <c r="K92" s="30"/>
      <c r="L92" s="30"/>
      <c r="M92" s="30"/>
      <c r="N92" s="30"/>
      <c r="O92" s="30"/>
      <c r="P92" s="30"/>
      <c r="Q92" s="30"/>
      <c r="R92" s="30"/>
      <c r="S92" s="30"/>
      <c r="T92" s="30"/>
      <c r="U92" s="30"/>
      <c r="V92" s="30"/>
      <c r="W92" s="30"/>
      <c r="X92" s="30"/>
      <c r="Y92" s="30"/>
      <c r="Z92" s="30"/>
      <c r="AA92" s="30"/>
    </row>
    <row r="93" customFormat="false" ht="15.75" hidden="false" customHeight="false" outlineLevel="0" collapsed="false">
      <c r="A93" s="12" t="n">
        <v>92</v>
      </c>
      <c r="B93" s="13" t="n">
        <v>0.0634143518518519</v>
      </c>
      <c r="C93" s="32" t="n">
        <v>0.138090277777778</v>
      </c>
      <c r="D93" s="12" t="s">
        <v>264</v>
      </c>
      <c r="E93" s="12"/>
      <c r="G93" s="30"/>
      <c r="H93" s="30"/>
      <c r="I93" s="30"/>
      <c r="J93" s="30"/>
      <c r="K93" s="30"/>
      <c r="L93" s="30"/>
      <c r="M93" s="30"/>
      <c r="N93" s="30"/>
      <c r="O93" s="30"/>
      <c r="P93" s="30"/>
      <c r="Q93" s="30"/>
      <c r="R93" s="30"/>
      <c r="S93" s="30"/>
      <c r="T93" s="30"/>
      <c r="U93" s="30"/>
      <c r="V93" s="30"/>
      <c r="W93" s="30"/>
      <c r="X93" s="30"/>
      <c r="Y93" s="30"/>
      <c r="Z93" s="30"/>
      <c r="AA93" s="30"/>
    </row>
    <row r="94" customFormat="false" ht="15.75" hidden="false" customHeight="false" outlineLevel="0" collapsed="false">
      <c r="A94" s="12" t="n">
        <v>93</v>
      </c>
      <c r="B94" s="13" t="n">
        <v>0.0637731481481482</v>
      </c>
      <c r="C94" s="32" t="n">
        <v>0.138449074074074</v>
      </c>
      <c r="D94" s="12" t="s">
        <v>267</v>
      </c>
      <c r="E94" s="12"/>
      <c r="G94" s="30"/>
      <c r="H94" s="30"/>
      <c r="I94" s="30"/>
      <c r="J94" s="30"/>
      <c r="K94" s="30"/>
      <c r="L94" s="30"/>
      <c r="M94" s="30"/>
      <c r="N94" s="30"/>
      <c r="O94" s="30"/>
      <c r="P94" s="30"/>
      <c r="Q94" s="30"/>
      <c r="R94" s="30"/>
      <c r="S94" s="30"/>
      <c r="T94" s="30"/>
      <c r="U94" s="30"/>
      <c r="V94" s="30"/>
      <c r="W94" s="30"/>
      <c r="X94" s="30"/>
      <c r="Y94" s="30"/>
      <c r="Z94" s="30"/>
      <c r="AA94" s="30"/>
    </row>
    <row r="95" customFormat="false" ht="15.75" hidden="false" customHeight="false" outlineLevel="0" collapsed="false">
      <c r="A95" s="12" t="n">
        <v>94</v>
      </c>
      <c r="B95" s="13" t="n">
        <v>0.0640625</v>
      </c>
      <c r="C95" s="32" t="n">
        <v>0.138738425925926</v>
      </c>
      <c r="D95" s="12" t="s">
        <v>269</v>
      </c>
      <c r="E95" s="12"/>
      <c r="G95" s="30"/>
      <c r="H95" s="30"/>
      <c r="I95" s="30"/>
      <c r="J95" s="30"/>
      <c r="K95" s="30"/>
      <c r="L95" s="30"/>
      <c r="M95" s="30"/>
      <c r="N95" s="30"/>
      <c r="O95" s="30"/>
      <c r="P95" s="30"/>
      <c r="Q95" s="30"/>
      <c r="R95" s="30"/>
      <c r="S95" s="30"/>
      <c r="T95" s="30"/>
      <c r="U95" s="30"/>
      <c r="V95" s="30"/>
      <c r="W95" s="30"/>
      <c r="X95" s="30"/>
      <c r="Y95" s="30"/>
      <c r="Z95" s="30"/>
      <c r="AA95" s="30"/>
    </row>
    <row r="96" customFormat="false" ht="15.75" hidden="false" customHeight="false" outlineLevel="0" collapsed="false">
      <c r="A96" s="12" t="n">
        <v>95</v>
      </c>
      <c r="B96" s="13" t="n">
        <v>0.0647800925925926</v>
      </c>
      <c r="C96" s="32" t="n">
        <v>0.139456018518519</v>
      </c>
      <c r="D96" s="12" t="s">
        <v>271</v>
      </c>
      <c r="E96" s="12"/>
      <c r="G96" s="30"/>
      <c r="H96" s="30"/>
      <c r="I96" s="30"/>
      <c r="J96" s="30"/>
      <c r="K96" s="30"/>
      <c r="L96" s="30"/>
      <c r="M96" s="30"/>
      <c r="N96" s="30"/>
      <c r="O96" s="30"/>
      <c r="P96" s="30"/>
      <c r="Q96" s="30"/>
      <c r="R96" s="30"/>
      <c r="S96" s="30"/>
      <c r="T96" s="30"/>
      <c r="U96" s="30"/>
      <c r="V96" s="30"/>
      <c r="W96" s="30"/>
      <c r="X96" s="30"/>
      <c r="Y96" s="30"/>
      <c r="Z96" s="30"/>
      <c r="AA96" s="30"/>
    </row>
    <row r="97" customFormat="false" ht="15.75" hidden="false" customHeight="false" outlineLevel="0" collapsed="false">
      <c r="A97" s="12" t="n">
        <v>96</v>
      </c>
      <c r="B97" s="13" t="n">
        <v>0.0655208333333333</v>
      </c>
      <c r="C97" s="32" t="n">
        <v>0.140196759259259</v>
      </c>
      <c r="D97" s="12" t="s">
        <v>274</v>
      </c>
      <c r="E97" s="12"/>
      <c r="G97" s="30"/>
      <c r="H97" s="30"/>
      <c r="I97" s="30"/>
      <c r="J97" s="30"/>
      <c r="K97" s="30"/>
      <c r="L97" s="30"/>
      <c r="M97" s="30"/>
      <c r="N97" s="30"/>
      <c r="O97" s="30"/>
      <c r="P97" s="30"/>
      <c r="Q97" s="30"/>
      <c r="R97" s="30"/>
      <c r="S97" s="30"/>
      <c r="T97" s="30"/>
      <c r="U97" s="30"/>
      <c r="V97" s="30"/>
      <c r="W97" s="30"/>
      <c r="X97" s="30"/>
      <c r="Y97" s="30"/>
      <c r="Z97" s="30"/>
      <c r="AA97" s="30"/>
    </row>
    <row r="98" customFormat="false" ht="15.75" hidden="false" customHeight="false" outlineLevel="0" collapsed="false">
      <c r="A98" s="12" t="n">
        <v>97</v>
      </c>
      <c r="B98" s="13" t="n">
        <v>0.0661111111111111</v>
      </c>
      <c r="C98" s="32" t="n">
        <v>0.140787037037037</v>
      </c>
      <c r="D98" s="12" t="s">
        <v>276</v>
      </c>
      <c r="E98" s="12"/>
      <c r="G98" s="30"/>
      <c r="H98" s="30"/>
      <c r="I98" s="30"/>
      <c r="J98" s="30"/>
      <c r="K98" s="30"/>
      <c r="L98" s="30"/>
      <c r="M98" s="30"/>
      <c r="N98" s="30"/>
      <c r="O98" s="30"/>
      <c r="P98" s="30"/>
      <c r="Q98" s="30"/>
      <c r="R98" s="30"/>
      <c r="S98" s="30"/>
      <c r="T98" s="30"/>
      <c r="U98" s="30"/>
      <c r="V98" s="30"/>
      <c r="W98" s="30"/>
      <c r="X98" s="30"/>
      <c r="Y98" s="30"/>
      <c r="Z98" s="30"/>
      <c r="AA98" s="30"/>
    </row>
    <row r="99" customFormat="false" ht="15.75" hidden="false" customHeight="false" outlineLevel="0" collapsed="false">
      <c r="A99" s="12" t="n">
        <v>98</v>
      </c>
      <c r="B99" s="13" t="n">
        <v>0.066875</v>
      </c>
      <c r="C99" s="32" t="n">
        <v>0.141550925925926</v>
      </c>
      <c r="D99" s="12" t="s">
        <v>278</v>
      </c>
      <c r="E99" s="12"/>
      <c r="G99" s="30"/>
      <c r="H99" s="30"/>
      <c r="I99" s="30"/>
      <c r="J99" s="30"/>
      <c r="K99" s="30"/>
      <c r="L99" s="30"/>
      <c r="M99" s="30"/>
      <c r="N99" s="30"/>
      <c r="O99" s="30"/>
      <c r="P99" s="30"/>
      <c r="Q99" s="30"/>
      <c r="R99" s="30"/>
      <c r="S99" s="30"/>
      <c r="T99" s="30"/>
      <c r="U99" s="30"/>
      <c r="V99" s="30"/>
      <c r="W99" s="30"/>
      <c r="X99" s="30"/>
      <c r="Y99" s="30"/>
      <c r="Z99" s="30"/>
      <c r="AA99" s="30"/>
    </row>
    <row r="100" customFormat="false" ht="15.75" hidden="false" customHeight="false" outlineLevel="0" collapsed="false">
      <c r="A100" s="12" t="n">
        <v>99</v>
      </c>
      <c r="B100" s="13" t="n">
        <v>0.0675231481481482</v>
      </c>
      <c r="C100" s="32" t="n">
        <v>0.142199074074074</v>
      </c>
      <c r="D100" s="12" t="s">
        <v>280</v>
      </c>
      <c r="E100" s="12"/>
      <c r="G100" s="30"/>
      <c r="H100" s="30"/>
      <c r="I100" s="30"/>
      <c r="J100" s="30"/>
      <c r="K100" s="30"/>
      <c r="L100" s="30"/>
      <c r="M100" s="30"/>
      <c r="N100" s="30"/>
      <c r="O100" s="30"/>
      <c r="P100" s="30"/>
      <c r="Q100" s="30"/>
      <c r="R100" s="30"/>
      <c r="S100" s="30"/>
      <c r="T100" s="30"/>
      <c r="U100" s="30"/>
      <c r="V100" s="30"/>
      <c r="W100" s="30"/>
      <c r="X100" s="30"/>
      <c r="Y100" s="30"/>
      <c r="Z100" s="30"/>
      <c r="AA100" s="30"/>
    </row>
    <row r="101" customFormat="false" ht="15.75" hidden="false" customHeight="false" outlineLevel="0" collapsed="false">
      <c r="A101" s="12" t="n">
        <v>100</v>
      </c>
      <c r="B101" s="13" t="n">
        <v>0.0680671296296296</v>
      </c>
      <c r="C101" s="32" t="n">
        <v>0.142743055555556</v>
      </c>
      <c r="D101" s="12" t="s">
        <v>282</v>
      </c>
      <c r="E101" s="12"/>
      <c r="G101" s="30"/>
      <c r="H101" s="30"/>
      <c r="I101" s="30"/>
      <c r="J101" s="30"/>
      <c r="K101" s="30"/>
      <c r="L101" s="30"/>
      <c r="M101" s="30"/>
      <c r="N101" s="30"/>
      <c r="O101" s="30"/>
      <c r="P101" s="30"/>
      <c r="Q101" s="30"/>
      <c r="R101" s="30"/>
      <c r="S101" s="30"/>
      <c r="T101" s="30"/>
      <c r="U101" s="30"/>
      <c r="V101" s="30"/>
      <c r="W101" s="30"/>
      <c r="X101" s="30"/>
      <c r="Y101" s="30"/>
      <c r="Z101" s="30"/>
      <c r="AA101" s="30"/>
    </row>
    <row r="102" customFormat="false" ht="15.75" hidden="false" customHeight="false" outlineLevel="0" collapsed="false">
      <c r="A102" s="30"/>
      <c r="B102" s="32"/>
      <c r="C102" s="30"/>
      <c r="D102" s="12"/>
      <c r="E102" s="30"/>
      <c r="G102" s="30"/>
      <c r="H102" s="30"/>
      <c r="I102" s="30"/>
      <c r="J102" s="30"/>
      <c r="K102" s="30"/>
      <c r="L102" s="30"/>
      <c r="M102" s="30"/>
      <c r="N102" s="30"/>
      <c r="O102" s="30"/>
      <c r="P102" s="30"/>
      <c r="Q102" s="30"/>
      <c r="R102" s="30"/>
      <c r="S102" s="30"/>
      <c r="T102" s="30"/>
      <c r="U102" s="30"/>
      <c r="V102" s="30"/>
      <c r="W102" s="30"/>
      <c r="X102" s="30"/>
      <c r="Y102" s="30"/>
      <c r="Z102" s="30"/>
      <c r="AA102" s="30"/>
    </row>
    <row r="103" customFormat="false" ht="15.75" hidden="false" customHeight="false" outlineLevel="0" collapsed="false">
      <c r="A103" s="30"/>
      <c r="B103" s="32"/>
      <c r="C103" s="30"/>
      <c r="D103" s="30"/>
      <c r="E103" s="30"/>
      <c r="G103" s="30"/>
      <c r="H103" s="30"/>
      <c r="I103" s="30"/>
      <c r="J103" s="30"/>
      <c r="K103" s="30"/>
      <c r="L103" s="30"/>
      <c r="M103" s="30"/>
      <c r="N103" s="30"/>
      <c r="O103" s="30"/>
      <c r="P103" s="30"/>
      <c r="Q103" s="30"/>
      <c r="R103" s="30"/>
      <c r="S103" s="30"/>
      <c r="T103" s="30"/>
      <c r="U103" s="30"/>
      <c r="V103" s="30"/>
      <c r="W103" s="30"/>
      <c r="X103" s="30"/>
      <c r="Y103" s="30"/>
      <c r="Z103" s="30"/>
      <c r="AA103" s="30"/>
    </row>
    <row r="104" customFormat="false" ht="15.75" hidden="false" customHeight="false" outlineLevel="0" collapsed="false">
      <c r="A104" s="30"/>
      <c r="B104" s="32"/>
      <c r="C104" s="30"/>
      <c r="D104" s="30"/>
      <c r="E104" s="30"/>
      <c r="G104" s="30"/>
      <c r="H104" s="30"/>
      <c r="I104" s="30"/>
      <c r="J104" s="30"/>
      <c r="K104" s="30"/>
      <c r="L104" s="30"/>
      <c r="M104" s="30"/>
      <c r="N104" s="30"/>
      <c r="O104" s="30"/>
      <c r="P104" s="30"/>
      <c r="Q104" s="30"/>
      <c r="R104" s="30"/>
      <c r="S104" s="30"/>
      <c r="T104" s="30"/>
      <c r="U104" s="30"/>
      <c r="V104" s="30"/>
      <c r="W104" s="30"/>
      <c r="X104" s="30"/>
      <c r="Y104" s="30"/>
      <c r="Z104" s="30"/>
      <c r="AA104" s="30"/>
    </row>
    <row r="105" customFormat="false" ht="15.75" hidden="false" customHeight="false" outlineLevel="0" collapsed="false">
      <c r="A105" s="30"/>
      <c r="B105" s="32"/>
      <c r="C105" s="30"/>
      <c r="D105" s="30"/>
      <c r="E105" s="30"/>
      <c r="G105" s="30"/>
      <c r="H105" s="30"/>
      <c r="I105" s="30"/>
      <c r="J105" s="30"/>
      <c r="K105" s="30"/>
      <c r="L105" s="30"/>
      <c r="M105" s="30"/>
      <c r="N105" s="30"/>
      <c r="O105" s="30"/>
      <c r="P105" s="30"/>
      <c r="Q105" s="30"/>
      <c r="R105" s="30"/>
      <c r="S105" s="30"/>
      <c r="T105" s="30"/>
      <c r="U105" s="30"/>
      <c r="V105" s="30"/>
      <c r="W105" s="30"/>
      <c r="X105" s="30"/>
      <c r="Y105" s="30"/>
      <c r="Z105" s="30"/>
      <c r="AA105" s="30"/>
    </row>
    <row r="106" customFormat="false" ht="15.75" hidden="false" customHeight="false" outlineLevel="0" collapsed="false">
      <c r="A106" s="30"/>
      <c r="B106" s="32"/>
      <c r="C106" s="30"/>
      <c r="D106" s="30"/>
      <c r="E106" s="30"/>
      <c r="G106" s="30"/>
      <c r="H106" s="30"/>
      <c r="I106" s="30"/>
      <c r="J106" s="30"/>
      <c r="K106" s="30"/>
      <c r="L106" s="30"/>
      <c r="M106" s="30"/>
      <c r="N106" s="30"/>
      <c r="O106" s="30"/>
      <c r="P106" s="30"/>
      <c r="Q106" s="30"/>
      <c r="R106" s="30"/>
      <c r="S106" s="30"/>
      <c r="T106" s="30"/>
      <c r="U106" s="30"/>
      <c r="V106" s="30"/>
      <c r="W106" s="30"/>
      <c r="X106" s="30"/>
      <c r="Y106" s="30"/>
      <c r="Z106" s="30"/>
      <c r="AA106" s="30"/>
    </row>
    <row r="107" customFormat="false" ht="15.75" hidden="false" customHeight="false" outlineLevel="0" collapsed="false">
      <c r="A107" s="30"/>
      <c r="B107" s="32"/>
      <c r="C107" s="30"/>
      <c r="D107" s="30"/>
      <c r="E107" s="30"/>
      <c r="G107" s="30"/>
      <c r="H107" s="30"/>
      <c r="I107" s="30"/>
      <c r="J107" s="30"/>
      <c r="K107" s="30"/>
      <c r="L107" s="30"/>
      <c r="M107" s="30"/>
      <c r="N107" s="30"/>
      <c r="O107" s="30"/>
      <c r="P107" s="30"/>
      <c r="Q107" s="30"/>
      <c r="R107" s="30"/>
      <c r="S107" s="30"/>
      <c r="T107" s="30"/>
      <c r="U107" s="30"/>
      <c r="V107" s="30"/>
      <c r="W107" s="30"/>
      <c r="X107" s="30"/>
      <c r="Y107" s="30"/>
      <c r="Z107" s="30"/>
      <c r="AA107" s="30"/>
    </row>
    <row r="108" customFormat="false" ht="15.75" hidden="false" customHeight="false" outlineLevel="0" collapsed="false">
      <c r="A108" s="30"/>
      <c r="B108" s="32"/>
      <c r="C108" s="30"/>
      <c r="D108" s="30"/>
      <c r="E108" s="30"/>
      <c r="G108" s="30"/>
      <c r="H108" s="30"/>
      <c r="I108" s="30"/>
      <c r="J108" s="30"/>
      <c r="K108" s="30"/>
      <c r="L108" s="30"/>
      <c r="M108" s="30"/>
      <c r="N108" s="30"/>
      <c r="O108" s="30"/>
      <c r="P108" s="30"/>
      <c r="Q108" s="30"/>
      <c r="R108" s="30"/>
      <c r="S108" s="30"/>
      <c r="T108" s="30"/>
      <c r="U108" s="30"/>
      <c r="V108" s="30"/>
      <c r="W108" s="30"/>
      <c r="X108" s="30"/>
      <c r="Y108" s="30"/>
      <c r="Z108" s="30"/>
      <c r="AA108" s="30"/>
    </row>
    <row r="109" customFormat="false" ht="15.75" hidden="false" customHeight="false" outlineLevel="0" collapsed="false">
      <c r="A109" s="30"/>
      <c r="B109" s="32"/>
      <c r="C109" s="30"/>
      <c r="D109" s="30"/>
      <c r="E109" s="30"/>
      <c r="G109" s="30"/>
      <c r="H109" s="30"/>
      <c r="I109" s="30"/>
      <c r="J109" s="30"/>
      <c r="K109" s="30"/>
      <c r="L109" s="30"/>
      <c r="M109" s="30"/>
      <c r="N109" s="30"/>
      <c r="O109" s="30"/>
      <c r="P109" s="30"/>
      <c r="Q109" s="30"/>
      <c r="R109" s="30"/>
      <c r="S109" s="30"/>
      <c r="T109" s="30"/>
      <c r="U109" s="30"/>
      <c r="V109" s="30"/>
      <c r="W109" s="30"/>
      <c r="X109" s="30"/>
      <c r="Y109" s="30"/>
      <c r="Z109" s="30"/>
      <c r="AA109" s="30"/>
    </row>
    <row r="110" customFormat="false" ht="15.75" hidden="false" customHeight="false" outlineLevel="0" collapsed="false">
      <c r="A110" s="30"/>
      <c r="B110" s="32"/>
      <c r="C110" s="30"/>
      <c r="D110" s="30"/>
      <c r="E110" s="30"/>
      <c r="G110" s="30"/>
      <c r="H110" s="30"/>
      <c r="I110" s="30"/>
      <c r="J110" s="30"/>
      <c r="K110" s="30"/>
      <c r="L110" s="30"/>
      <c r="M110" s="30"/>
      <c r="N110" s="30"/>
      <c r="O110" s="30"/>
      <c r="P110" s="30"/>
      <c r="Q110" s="30"/>
      <c r="R110" s="30"/>
      <c r="S110" s="30"/>
      <c r="T110" s="30"/>
      <c r="U110" s="30"/>
      <c r="V110" s="30"/>
      <c r="W110" s="30"/>
      <c r="X110" s="30"/>
      <c r="Y110" s="30"/>
      <c r="Z110" s="30"/>
      <c r="AA110" s="30"/>
    </row>
    <row r="111" customFormat="false" ht="15.75" hidden="false" customHeight="false" outlineLevel="0" collapsed="false">
      <c r="A111" s="30"/>
      <c r="B111" s="32"/>
      <c r="C111" s="30"/>
      <c r="D111" s="30"/>
      <c r="E111" s="30"/>
      <c r="G111" s="30"/>
      <c r="H111" s="30"/>
      <c r="I111" s="30"/>
      <c r="J111" s="30"/>
      <c r="K111" s="30"/>
      <c r="L111" s="30"/>
      <c r="M111" s="30"/>
      <c r="N111" s="30"/>
      <c r="O111" s="30"/>
      <c r="P111" s="30"/>
      <c r="Q111" s="30"/>
      <c r="R111" s="30"/>
      <c r="S111" s="30"/>
      <c r="T111" s="30"/>
      <c r="U111" s="30"/>
      <c r="V111" s="30"/>
      <c r="W111" s="30"/>
      <c r="X111" s="30"/>
      <c r="Y111" s="30"/>
      <c r="Z111" s="30"/>
      <c r="AA111" s="30"/>
    </row>
    <row r="112" customFormat="false" ht="15.75" hidden="false" customHeight="false" outlineLevel="0" collapsed="false">
      <c r="A112" s="30"/>
      <c r="B112" s="32"/>
      <c r="C112" s="30"/>
      <c r="D112" s="30"/>
      <c r="E112" s="30"/>
      <c r="G112" s="30"/>
      <c r="H112" s="30"/>
      <c r="I112" s="30"/>
      <c r="J112" s="30"/>
      <c r="K112" s="30"/>
      <c r="L112" s="30"/>
      <c r="M112" s="30"/>
      <c r="N112" s="30"/>
      <c r="O112" s="30"/>
      <c r="P112" s="30"/>
      <c r="Q112" s="30"/>
      <c r="R112" s="30"/>
      <c r="S112" s="30"/>
      <c r="T112" s="30"/>
      <c r="U112" s="30"/>
      <c r="V112" s="30"/>
      <c r="W112" s="30"/>
      <c r="X112" s="30"/>
      <c r="Y112" s="30"/>
      <c r="Z112" s="30"/>
      <c r="AA112" s="30"/>
    </row>
    <row r="113" customFormat="false" ht="15.75" hidden="false" customHeight="false" outlineLevel="0" collapsed="false">
      <c r="A113" s="30"/>
      <c r="B113" s="32"/>
      <c r="C113" s="30"/>
      <c r="D113" s="30"/>
      <c r="E113" s="30"/>
      <c r="G113" s="30"/>
      <c r="H113" s="30"/>
      <c r="I113" s="30"/>
      <c r="J113" s="30"/>
      <c r="K113" s="30"/>
      <c r="L113" s="30"/>
      <c r="M113" s="30"/>
      <c r="N113" s="30"/>
      <c r="O113" s="30"/>
      <c r="P113" s="30"/>
      <c r="Q113" s="30"/>
      <c r="R113" s="30"/>
      <c r="S113" s="30"/>
      <c r="T113" s="30"/>
      <c r="U113" s="30"/>
      <c r="V113" s="30"/>
      <c r="W113" s="30"/>
      <c r="X113" s="30"/>
      <c r="Y113" s="30"/>
      <c r="Z113" s="30"/>
      <c r="AA113" s="30"/>
    </row>
    <row r="114" customFormat="false" ht="15.75" hidden="false" customHeight="false" outlineLevel="0" collapsed="false">
      <c r="A114" s="30"/>
      <c r="B114" s="32"/>
      <c r="C114" s="30"/>
      <c r="D114" s="30"/>
      <c r="E114" s="30"/>
      <c r="G114" s="30"/>
      <c r="H114" s="30"/>
      <c r="I114" s="30"/>
      <c r="J114" s="30"/>
      <c r="K114" s="30"/>
      <c r="L114" s="30"/>
      <c r="M114" s="30"/>
      <c r="N114" s="30"/>
      <c r="O114" s="30"/>
      <c r="P114" s="30"/>
      <c r="Q114" s="30"/>
      <c r="R114" s="30"/>
      <c r="S114" s="30"/>
      <c r="T114" s="30"/>
      <c r="U114" s="30"/>
      <c r="V114" s="30"/>
      <c r="W114" s="30"/>
      <c r="X114" s="30"/>
      <c r="Y114" s="30"/>
      <c r="Z114" s="30"/>
      <c r="AA114" s="30"/>
    </row>
    <row r="115" customFormat="false" ht="15.75" hidden="false" customHeight="false" outlineLevel="0" collapsed="false">
      <c r="A115" s="30"/>
      <c r="B115" s="32"/>
      <c r="C115" s="30"/>
      <c r="D115" s="30"/>
      <c r="E115" s="30"/>
      <c r="G115" s="30"/>
      <c r="H115" s="30"/>
      <c r="I115" s="30"/>
      <c r="J115" s="30"/>
      <c r="K115" s="30"/>
      <c r="L115" s="30"/>
      <c r="M115" s="30"/>
      <c r="N115" s="30"/>
      <c r="O115" s="30"/>
      <c r="P115" s="30"/>
      <c r="Q115" s="30"/>
      <c r="R115" s="30"/>
      <c r="S115" s="30"/>
      <c r="T115" s="30"/>
      <c r="U115" s="30"/>
      <c r="V115" s="30"/>
      <c r="W115" s="30"/>
      <c r="X115" s="30"/>
      <c r="Y115" s="30"/>
      <c r="Z115" s="30"/>
      <c r="AA115" s="30"/>
    </row>
    <row r="116" customFormat="false" ht="15.75" hidden="false" customHeight="false" outlineLevel="0" collapsed="false">
      <c r="A116" s="30"/>
      <c r="B116" s="32"/>
      <c r="C116" s="30"/>
      <c r="D116" s="30"/>
      <c r="E116" s="30"/>
      <c r="G116" s="30"/>
      <c r="H116" s="30"/>
      <c r="I116" s="30"/>
      <c r="J116" s="30"/>
      <c r="K116" s="30"/>
      <c r="L116" s="30"/>
      <c r="M116" s="30"/>
      <c r="N116" s="30"/>
      <c r="O116" s="30"/>
      <c r="P116" s="30"/>
      <c r="Q116" s="30"/>
      <c r="R116" s="30"/>
      <c r="S116" s="30"/>
      <c r="T116" s="30"/>
      <c r="U116" s="30"/>
      <c r="V116" s="30"/>
      <c r="W116" s="30"/>
      <c r="X116" s="30"/>
      <c r="Y116" s="30"/>
      <c r="Z116" s="30"/>
      <c r="AA116" s="30"/>
    </row>
    <row r="117" customFormat="false" ht="15.75" hidden="false" customHeight="false" outlineLevel="0" collapsed="false">
      <c r="A117" s="30"/>
      <c r="B117" s="32"/>
      <c r="C117" s="30"/>
      <c r="D117" s="30"/>
      <c r="E117" s="30"/>
      <c r="G117" s="30"/>
      <c r="H117" s="30"/>
      <c r="I117" s="30"/>
      <c r="J117" s="30"/>
      <c r="K117" s="30"/>
      <c r="L117" s="30"/>
      <c r="M117" s="30"/>
      <c r="N117" s="30"/>
      <c r="O117" s="30"/>
      <c r="P117" s="30"/>
      <c r="Q117" s="30"/>
      <c r="R117" s="30"/>
      <c r="S117" s="30"/>
      <c r="T117" s="30"/>
      <c r="U117" s="30"/>
      <c r="V117" s="30"/>
      <c r="W117" s="30"/>
      <c r="X117" s="30"/>
      <c r="Y117" s="30"/>
      <c r="Z117" s="30"/>
      <c r="AA117" s="30"/>
    </row>
    <row r="118" customFormat="false" ht="15.75" hidden="false" customHeight="false" outlineLevel="0" collapsed="false">
      <c r="A118" s="30"/>
      <c r="B118" s="32"/>
      <c r="C118" s="30"/>
      <c r="D118" s="30"/>
      <c r="E118" s="30"/>
      <c r="G118" s="30"/>
      <c r="H118" s="30"/>
      <c r="I118" s="30"/>
      <c r="J118" s="30"/>
      <c r="K118" s="30"/>
      <c r="L118" s="30"/>
      <c r="M118" s="30"/>
      <c r="N118" s="30"/>
      <c r="O118" s="30"/>
      <c r="P118" s="30"/>
      <c r="Q118" s="30"/>
      <c r="R118" s="30"/>
      <c r="S118" s="30"/>
      <c r="T118" s="30"/>
      <c r="U118" s="30"/>
      <c r="V118" s="30"/>
      <c r="W118" s="30"/>
      <c r="X118" s="30"/>
      <c r="Y118" s="30"/>
      <c r="Z118" s="30"/>
      <c r="AA118" s="30"/>
    </row>
    <row r="119" customFormat="false" ht="15.75" hidden="false" customHeight="false" outlineLevel="0" collapsed="false">
      <c r="A119" s="30"/>
      <c r="B119" s="32"/>
      <c r="C119" s="30"/>
      <c r="D119" s="30"/>
      <c r="E119" s="30"/>
      <c r="G119" s="30"/>
      <c r="H119" s="30"/>
      <c r="I119" s="30"/>
      <c r="J119" s="30"/>
      <c r="K119" s="30"/>
      <c r="L119" s="30"/>
      <c r="M119" s="30"/>
      <c r="N119" s="30"/>
      <c r="O119" s="30"/>
      <c r="P119" s="30"/>
      <c r="Q119" s="30"/>
      <c r="R119" s="30"/>
      <c r="S119" s="30"/>
      <c r="T119" s="30"/>
      <c r="U119" s="30"/>
      <c r="V119" s="30"/>
      <c r="W119" s="30"/>
      <c r="X119" s="30"/>
      <c r="Y119" s="30"/>
      <c r="Z119" s="30"/>
      <c r="AA119" s="30"/>
    </row>
    <row r="120" customFormat="false" ht="15.75" hidden="false" customHeight="false" outlineLevel="0" collapsed="false">
      <c r="A120" s="30"/>
      <c r="B120" s="32"/>
      <c r="C120" s="30"/>
      <c r="D120" s="30"/>
      <c r="E120" s="30"/>
      <c r="G120" s="30"/>
      <c r="H120" s="30"/>
      <c r="I120" s="30"/>
      <c r="J120" s="30"/>
      <c r="K120" s="30"/>
      <c r="L120" s="30"/>
      <c r="M120" s="30"/>
      <c r="N120" s="30"/>
      <c r="O120" s="30"/>
      <c r="P120" s="30"/>
      <c r="Q120" s="30"/>
      <c r="R120" s="30"/>
      <c r="S120" s="30"/>
      <c r="T120" s="30"/>
      <c r="U120" s="30"/>
      <c r="V120" s="30"/>
      <c r="W120" s="30"/>
      <c r="X120" s="30"/>
      <c r="Y120" s="30"/>
      <c r="Z120" s="30"/>
      <c r="AA120" s="30"/>
    </row>
    <row r="121" customFormat="false" ht="15.75" hidden="false" customHeight="false" outlineLevel="0" collapsed="false">
      <c r="A121" s="30"/>
      <c r="B121" s="32"/>
      <c r="C121" s="30"/>
      <c r="D121" s="30"/>
      <c r="E121" s="30"/>
      <c r="G121" s="30"/>
      <c r="H121" s="30"/>
      <c r="I121" s="30"/>
      <c r="J121" s="30"/>
      <c r="K121" s="30"/>
      <c r="L121" s="30"/>
      <c r="M121" s="30"/>
      <c r="N121" s="30"/>
      <c r="O121" s="30"/>
      <c r="P121" s="30"/>
      <c r="Q121" s="30"/>
      <c r="R121" s="30"/>
      <c r="S121" s="30"/>
      <c r="T121" s="30"/>
      <c r="U121" s="30"/>
      <c r="V121" s="30"/>
      <c r="W121" s="30"/>
      <c r="X121" s="30"/>
      <c r="Y121" s="30"/>
      <c r="Z121" s="30"/>
      <c r="AA121" s="30"/>
    </row>
    <row r="122" customFormat="false" ht="15.75" hidden="false" customHeight="false" outlineLevel="0" collapsed="false">
      <c r="A122" s="30"/>
      <c r="B122" s="32"/>
      <c r="C122" s="30"/>
      <c r="D122" s="30"/>
      <c r="E122" s="30"/>
      <c r="G122" s="30"/>
      <c r="H122" s="30"/>
      <c r="I122" s="30"/>
      <c r="J122" s="30"/>
      <c r="K122" s="30"/>
      <c r="L122" s="30"/>
      <c r="M122" s="30"/>
      <c r="N122" s="30"/>
      <c r="O122" s="30"/>
      <c r="P122" s="30"/>
      <c r="Q122" s="30"/>
      <c r="R122" s="30"/>
      <c r="S122" s="30"/>
      <c r="T122" s="30"/>
      <c r="U122" s="30"/>
      <c r="V122" s="30"/>
      <c r="W122" s="30"/>
      <c r="X122" s="30"/>
      <c r="Y122" s="30"/>
      <c r="Z122" s="30"/>
      <c r="AA122" s="30"/>
    </row>
    <row r="123" customFormat="false" ht="15.75" hidden="false" customHeight="false" outlineLevel="0" collapsed="false">
      <c r="A123" s="30"/>
      <c r="B123" s="32"/>
      <c r="C123" s="30"/>
      <c r="D123" s="30"/>
      <c r="E123" s="30"/>
      <c r="G123" s="30"/>
      <c r="H123" s="30"/>
      <c r="I123" s="30"/>
      <c r="J123" s="30"/>
      <c r="K123" s="30"/>
      <c r="L123" s="30"/>
      <c r="M123" s="30"/>
      <c r="N123" s="30"/>
      <c r="O123" s="30"/>
      <c r="P123" s="30"/>
      <c r="Q123" s="30"/>
      <c r="R123" s="30"/>
      <c r="S123" s="30"/>
      <c r="T123" s="30"/>
      <c r="U123" s="30"/>
      <c r="V123" s="30"/>
      <c r="W123" s="30"/>
      <c r="X123" s="30"/>
      <c r="Y123" s="30"/>
      <c r="Z123" s="30"/>
      <c r="AA123" s="30"/>
    </row>
    <row r="124" customFormat="false" ht="15.75" hidden="false" customHeight="false" outlineLevel="0" collapsed="false">
      <c r="A124" s="30"/>
      <c r="B124" s="32"/>
      <c r="C124" s="30"/>
      <c r="D124" s="30"/>
      <c r="E124" s="30"/>
      <c r="G124" s="30"/>
      <c r="H124" s="30"/>
      <c r="I124" s="30"/>
      <c r="J124" s="30"/>
      <c r="K124" s="30"/>
      <c r="L124" s="30"/>
      <c r="M124" s="30"/>
      <c r="N124" s="30"/>
      <c r="O124" s="30"/>
      <c r="P124" s="30"/>
      <c r="Q124" s="30"/>
      <c r="R124" s="30"/>
      <c r="S124" s="30"/>
      <c r="T124" s="30"/>
      <c r="U124" s="30"/>
      <c r="V124" s="30"/>
      <c r="W124" s="30"/>
      <c r="X124" s="30"/>
      <c r="Y124" s="30"/>
      <c r="Z124" s="30"/>
      <c r="AA124" s="30"/>
    </row>
    <row r="125" customFormat="false" ht="15.75" hidden="false" customHeight="false" outlineLevel="0" collapsed="false">
      <c r="A125" s="30"/>
      <c r="B125" s="32"/>
      <c r="C125" s="30"/>
      <c r="D125" s="30"/>
      <c r="E125" s="30"/>
      <c r="G125" s="30"/>
      <c r="H125" s="30"/>
      <c r="I125" s="30"/>
      <c r="J125" s="30"/>
      <c r="K125" s="30"/>
      <c r="L125" s="30"/>
      <c r="M125" s="30"/>
      <c r="N125" s="30"/>
      <c r="O125" s="30"/>
      <c r="P125" s="30"/>
      <c r="Q125" s="30"/>
      <c r="R125" s="30"/>
      <c r="S125" s="30"/>
      <c r="T125" s="30"/>
      <c r="U125" s="30"/>
      <c r="V125" s="30"/>
      <c r="W125" s="30"/>
      <c r="X125" s="30"/>
      <c r="Y125" s="30"/>
      <c r="Z125" s="30"/>
      <c r="AA125" s="30"/>
    </row>
    <row r="126" customFormat="false" ht="15.75" hidden="false" customHeight="false" outlineLevel="0" collapsed="false">
      <c r="A126" s="30"/>
      <c r="B126" s="32"/>
      <c r="C126" s="30"/>
      <c r="D126" s="30"/>
      <c r="E126" s="30"/>
      <c r="G126" s="30"/>
      <c r="H126" s="30"/>
      <c r="I126" s="30"/>
      <c r="J126" s="30"/>
      <c r="K126" s="30"/>
      <c r="L126" s="30"/>
      <c r="M126" s="30"/>
      <c r="N126" s="30"/>
      <c r="O126" s="30"/>
      <c r="P126" s="30"/>
      <c r="Q126" s="30"/>
      <c r="R126" s="30"/>
      <c r="S126" s="30"/>
      <c r="T126" s="30"/>
      <c r="U126" s="30"/>
      <c r="V126" s="30"/>
      <c r="W126" s="30"/>
      <c r="X126" s="30"/>
      <c r="Y126" s="30"/>
      <c r="Z126" s="30"/>
      <c r="AA126" s="30"/>
    </row>
    <row r="127" customFormat="false" ht="15.75" hidden="false" customHeight="false" outlineLevel="0" collapsed="false">
      <c r="A127" s="30"/>
      <c r="B127" s="32"/>
      <c r="C127" s="30"/>
      <c r="D127" s="30"/>
      <c r="E127" s="30"/>
      <c r="G127" s="30"/>
      <c r="H127" s="30"/>
      <c r="I127" s="30"/>
      <c r="J127" s="30"/>
      <c r="K127" s="30"/>
      <c r="L127" s="30"/>
      <c r="M127" s="30"/>
      <c r="N127" s="30"/>
      <c r="O127" s="30"/>
      <c r="P127" s="30"/>
      <c r="Q127" s="30"/>
      <c r="R127" s="30"/>
      <c r="S127" s="30"/>
      <c r="T127" s="30"/>
      <c r="U127" s="30"/>
      <c r="V127" s="30"/>
      <c r="W127" s="30"/>
      <c r="X127" s="30"/>
      <c r="Y127" s="30"/>
      <c r="Z127" s="30"/>
      <c r="AA127" s="30"/>
    </row>
    <row r="128" customFormat="false" ht="15.75" hidden="false" customHeight="false" outlineLevel="0" collapsed="false">
      <c r="A128" s="30"/>
      <c r="B128" s="32"/>
      <c r="C128" s="30"/>
      <c r="D128" s="30"/>
      <c r="E128" s="30"/>
      <c r="G128" s="30"/>
      <c r="H128" s="30"/>
      <c r="I128" s="30"/>
      <c r="J128" s="30"/>
      <c r="K128" s="30"/>
      <c r="L128" s="30"/>
      <c r="M128" s="30"/>
      <c r="N128" s="30"/>
      <c r="O128" s="30"/>
      <c r="P128" s="30"/>
      <c r="Q128" s="30"/>
      <c r="R128" s="30"/>
      <c r="S128" s="30"/>
      <c r="T128" s="30"/>
      <c r="U128" s="30"/>
      <c r="V128" s="30"/>
      <c r="W128" s="30"/>
      <c r="X128" s="30"/>
      <c r="Y128" s="30"/>
      <c r="Z128" s="30"/>
      <c r="AA128" s="30"/>
    </row>
    <row r="129" customFormat="false" ht="15.75" hidden="false" customHeight="false" outlineLevel="0" collapsed="false">
      <c r="A129" s="30"/>
      <c r="B129" s="32"/>
      <c r="C129" s="30"/>
      <c r="D129" s="30"/>
      <c r="E129" s="30"/>
      <c r="G129" s="30"/>
      <c r="H129" s="30"/>
      <c r="I129" s="30"/>
      <c r="J129" s="30"/>
      <c r="K129" s="30"/>
      <c r="L129" s="30"/>
      <c r="M129" s="30"/>
      <c r="N129" s="30"/>
      <c r="O129" s="30"/>
      <c r="P129" s="30"/>
      <c r="Q129" s="30"/>
      <c r="R129" s="30"/>
      <c r="S129" s="30"/>
      <c r="T129" s="30"/>
      <c r="U129" s="30"/>
      <c r="V129" s="30"/>
      <c r="W129" s="30"/>
      <c r="X129" s="30"/>
      <c r="Y129" s="30"/>
      <c r="Z129" s="30"/>
      <c r="AA129" s="30"/>
    </row>
    <row r="130" customFormat="false" ht="15.75" hidden="false" customHeight="false" outlineLevel="0" collapsed="false">
      <c r="A130" s="30"/>
      <c r="B130" s="32"/>
      <c r="C130" s="30"/>
      <c r="D130" s="30"/>
      <c r="E130" s="30"/>
      <c r="G130" s="30"/>
      <c r="H130" s="30"/>
      <c r="I130" s="30"/>
      <c r="J130" s="30"/>
      <c r="K130" s="30"/>
      <c r="L130" s="30"/>
      <c r="M130" s="30"/>
      <c r="N130" s="30"/>
      <c r="O130" s="30"/>
      <c r="P130" s="30"/>
      <c r="Q130" s="30"/>
      <c r="R130" s="30"/>
      <c r="S130" s="30"/>
      <c r="T130" s="30"/>
      <c r="U130" s="30"/>
      <c r="V130" s="30"/>
      <c r="W130" s="30"/>
      <c r="X130" s="30"/>
      <c r="Y130" s="30"/>
      <c r="Z130" s="30"/>
      <c r="AA130" s="30"/>
    </row>
    <row r="131" customFormat="false" ht="15.75" hidden="false" customHeight="false" outlineLevel="0" collapsed="false">
      <c r="A131" s="30"/>
      <c r="B131" s="32"/>
      <c r="C131" s="30"/>
      <c r="D131" s="30"/>
      <c r="E131" s="30"/>
      <c r="G131" s="30"/>
      <c r="H131" s="30"/>
      <c r="I131" s="30"/>
      <c r="J131" s="30"/>
      <c r="K131" s="30"/>
      <c r="L131" s="30"/>
      <c r="M131" s="30"/>
      <c r="N131" s="30"/>
      <c r="O131" s="30"/>
      <c r="P131" s="30"/>
      <c r="Q131" s="30"/>
      <c r="R131" s="30"/>
      <c r="S131" s="30"/>
      <c r="T131" s="30"/>
      <c r="U131" s="30"/>
      <c r="V131" s="30"/>
      <c r="W131" s="30"/>
      <c r="X131" s="30"/>
      <c r="Y131" s="30"/>
      <c r="Z131" s="30"/>
      <c r="AA131" s="30"/>
    </row>
    <row r="132" customFormat="false" ht="15.75" hidden="false" customHeight="false" outlineLevel="0" collapsed="false">
      <c r="A132" s="30"/>
      <c r="B132" s="32"/>
      <c r="C132" s="30"/>
      <c r="D132" s="30"/>
      <c r="E132" s="30"/>
      <c r="G132" s="30"/>
      <c r="H132" s="30"/>
      <c r="I132" s="30"/>
      <c r="J132" s="30"/>
      <c r="K132" s="30"/>
      <c r="L132" s="30"/>
      <c r="M132" s="30"/>
      <c r="N132" s="30"/>
      <c r="O132" s="30"/>
      <c r="P132" s="30"/>
      <c r="Q132" s="30"/>
      <c r="R132" s="30"/>
      <c r="S132" s="30"/>
      <c r="T132" s="30"/>
      <c r="U132" s="30"/>
      <c r="V132" s="30"/>
      <c r="W132" s="30"/>
      <c r="X132" s="30"/>
      <c r="Y132" s="30"/>
      <c r="Z132" s="30"/>
      <c r="AA132" s="30"/>
    </row>
    <row r="133" customFormat="false" ht="15.75" hidden="false" customHeight="false" outlineLevel="0" collapsed="false">
      <c r="A133" s="30"/>
      <c r="B133" s="32"/>
      <c r="C133" s="30"/>
      <c r="D133" s="30"/>
      <c r="E133" s="30"/>
      <c r="G133" s="30"/>
      <c r="H133" s="30"/>
      <c r="I133" s="30"/>
      <c r="J133" s="30"/>
      <c r="K133" s="30"/>
      <c r="L133" s="30"/>
      <c r="M133" s="30"/>
      <c r="N133" s="30"/>
      <c r="O133" s="30"/>
      <c r="P133" s="30"/>
      <c r="Q133" s="30"/>
      <c r="R133" s="30"/>
      <c r="S133" s="30"/>
      <c r="T133" s="30"/>
      <c r="U133" s="30"/>
      <c r="V133" s="30"/>
      <c r="W133" s="30"/>
      <c r="X133" s="30"/>
      <c r="Y133" s="30"/>
      <c r="Z133" s="30"/>
      <c r="AA133" s="30"/>
    </row>
    <row r="134" customFormat="false" ht="15.75" hidden="false" customHeight="false" outlineLevel="0" collapsed="false">
      <c r="A134" s="30"/>
      <c r="B134" s="32"/>
      <c r="C134" s="30"/>
      <c r="D134" s="30"/>
      <c r="E134" s="30"/>
      <c r="G134" s="30"/>
      <c r="H134" s="30"/>
      <c r="I134" s="30"/>
      <c r="J134" s="30"/>
      <c r="K134" s="30"/>
      <c r="L134" s="30"/>
      <c r="M134" s="30"/>
      <c r="N134" s="30"/>
      <c r="O134" s="30"/>
      <c r="P134" s="30"/>
      <c r="Q134" s="30"/>
      <c r="R134" s="30"/>
      <c r="S134" s="30"/>
      <c r="T134" s="30"/>
      <c r="U134" s="30"/>
      <c r="V134" s="30"/>
      <c r="W134" s="30"/>
      <c r="X134" s="30"/>
      <c r="Y134" s="30"/>
      <c r="Z134" s="30"/>
      <c r="AA134" s="30"/>
    </row>
    <row r="135" customFormat="false" ht="15.75" hidden="false" customHeight="false" outlineLevel="0" collapsed="false">
      <c r="A135" s="30"/>
      <c r="B135" s="32"/>
      <c r="C135" s="30"/>
      <c r="D135" s="30"/>
      <c r="E135" s="30"/>
      <c r="G135" s="30"/>
      <c r="H135" s="30"/>
      <c r="I135" s="30"/>
      <c r="J135" s="30"/>
      <c r="K135" s="30"/>
      <c r="L135" s="30"/>
      <c r="M135" s="30"/>
      <c r="N135" s="30"/>
      <c r="O135" s="30"/>
      <c r="P135" s="30"/>
      <c r="Q135" s="30"/>
      <c r="R135" s="30"/>
      <c r="S135" s="30"/>
      <c r="T135" s="30"/>
      <c r="U135" s="30"/>
      <c r="V135" s="30"/>
      <c r="W135" s="30"/>
      <c r="X135" s="30"/>
      <c r="Y135" s="30"/>
      <c r="Z135" s="30"/>
      <c r="AA135" s="30"/>
    </row>
    <row r="136" customFormat="false" ht="15.75" hidden="false" customHeight="false" outlineLevel="0" collapsed="false">
      <c r="A136" s="30"/>
      <c r="B136" s="32"/>
      <c r="C136" s="30"/>
      <c r="D136" s="30"/>
      <c r="E136" s="30"/>
      <c r="G136" s="30"/>
      <c r="H136" s="30"/>
      <c r="I136" s="30"/>
      <c r="J136" s="30"/>
      <c r="K136" s="30"/>
      <c r="L136" s="30"/>
      <c r="M136" s="30"/>
      <c r="N136" s="30"/>
      <c r="O136" s="30"/>
      <c r="P136" s="30"/>
      <c r="Q136" s="30"/>
      <c r="R136" s="30"/>
      <c r="S136" s="30"/>
      <c r="T136" s="30"/>
      <c r="U136" s="30"/>
      <c r="V136" s="30"/>
      <c r="W136" s="30"/>
      <c r="X136" s="30"/>
      <c r="Y136" s="30"/>
      <c r="Z136" s="30"/>
      <c r="AA136" s="30"/>
    </row>
    <row r="137" customFormat="false" ht="15.75" hidden="false" customHeight="false" outlineLevel="0" collapsed="false">
      <c r="A137" s="30"/>
      <c r="B137" s="32"/>
      <c r="C137" s="30"/>
      <c r="D137" s="30"/>
      <c r="E137" s="30"/>
      <c r="G137" s="30"/>
      <c r="H137" s="30"/>
      <c r="I137" s="30"/>
      <c r="J137" s="30"/>
      <c r="K137" s="30"/>
      <c r="L137" s="30"/>
      <c r="M137" s="30"/>
      <c r="N137" s="30"/>
      <c r="O137" s="30"/>
      <c r="P137" s="30"/>
      <c r="Q137" s="30"/>
      <c r="R137" s="30"/>
      <c r="S137" s="30"/>
      <c r="T137" s="30"/>
      <c r="U137" s="30"/>
      <c r="V137" s="30"/>
      <c r="W137" s="30"/>
      <c r="X137" s="30"/>
      <c r="Y137" s="30"/>
      <c r="Z137" s="30"/>
      <c r="AA137" s="30"/>
    </row>
    <row r="138" customFormat="false" ht="15.75" hidden="false" customHeight="false" outlineLevel="0" collapsed="false">
      <c r="A138" s="30"/>
      <c r="B138" s="32"/>
      <c r="C138" s="30"/>
      <c r="D138" s="30"/>
      <c r="E138" s="30"/>
      <c r="G138" s="30"/>
      <c r="H138" s="30"/>
      <c r="I138" s="30"/>
      <c r="J138" s="30"/>
      <c r="K138" s="30"/>
      <c r="L138" s="30"/>
      <c r="M138" s="30"/>
      <c r="N138" s="30"/>
      <c r="O138" s="30"/>
      <c r="P138" s="30"/>
      <c r="Q138" s="30"/>
      <c r="R138" s="30"/>
      <c r="S138" s="30"/>
      <c r="T138" s="30"/>
      <c r="U138" s="30"/>
      <c r="V138" s="30"/>
      <c r="W138" s="30"/>
      <c r="X138" s="30"/>
      <c r="Y138" s="30"/>
      <c r="Z138" s="30"/>
      <c r="AA138" s="30"/>
    </row>
    <row r="139" customFormat="false" ht="15.75" hidden="false" customHeight="false" outlineLevel="0" collapsed="false">
      <c r="A139" s="30"/>
      <c r="B139" s="32"/>
      <c r="C139" s="30"/>
      <c r="D139" s="30"/>
      <c r="E139" s="30"/>
      <c r="G139" s="30"/>
      <c r="H139" s="30"/>
      <c r="I139" s="30"/>
      <c r="J139" s="30"/>
      <c r="K139" s="30"/>
      <c r="L139" s="30"/>
      <c r="M139" s="30"/>
      <c r="N139" s="30"/>
      <c r="O139" s="30"/>
      <c r="P139" s="30"/>
      <c r="Q139" s="30"/>
      <c r="R139" s="30"/>
      <c r="S139" s="30"/>
      <c r="T139" s="30"/>
      <c r="U139" s="30"/>
      <c r="V139" s="30"/>
      <c r="W139" s="30"/>
      <c r="X139" s="30"/>
      <c r="Y139" s="30"/>
      <c r="Z139" s="30"/>
      <c r="AA139" s="30"/>
    </row>
    <row r="140" customFormat="false" ht="15.75" hidden="false" customHeight="false" outlineLevel="0" collapsed="false">
      <c r="A140" s="30"/>
      <c r="B140" s="32"/>
      <c r="C140" s="30"/>
      <c r="D140" s="30"/>
      <c r="E140" s="30"/>
      <c r="G140" s="30"/>
      <c r="H140" s="30"/>
      <c r="I140" s="30"/>
      <c r="J140" s="30"/>
      <c r="K140" s="30"/>
      <c r="L140" s="30"/>
      <c r="M140" s="30"/>
      <c r="N140" s="30"/>
      <c r="O140" s="30"/>
      <c r="P140" s="30"/>
      <c r="Q140" s="30"/>
      <c r="R140" s="30"/>
      <c r="S140" s="30"/>
      <c r="T140" s="30"/>
      <c r="U140" s="30"/>
      <c r="V140" s="30"/>
      <c r="W140" s="30"/>
      <c r="X140" s="30"/>
      <c r="Y140" s="30"/>
      <c r="Z140" s="30"/>
      <c r="AA140" s="30"/>
    </row>
    <row r="141" customFormat="false" ht="15.75" hidden="false" customHeight="false" outlineLevel="0" collapsed="false">
      <c r="A141" s="30"/>
      <c r="B141" s="32"/>
      <c r="C141" s="30"/>
      <c r="D141" s="30"/>
      <c r="E141" s="30"/>
      <c r="G141" s="30"/>
      <c r="H141" s="30"/>
      <c r="I141" s="30"/>
      <c r="J141" s="30"/>
      <c r="K141" s="30"/>
      <c r="L141" s="30"/>
      <c r="M141" s="30"/>
      <c r="N141" s="30"/>
      <c r="O141" s="30"/>
      <c r="P141" s="30"/>
      <c r="Q141" s="30"/>
      <c r="R141" s="30"/>
      <c r="S141" s="30"/>
      <c r="T141" s="30"/>
      <c r="U141" s="30"/>
      <c r="V141" s="30"/>
      <c r="W141" s="30"/>
      <c r="X141" s="30"/>
      <c r="Y141" s="30"/>
      <c r="Z141" s="30"/>
      <c r="AA141" s="30"/>
    </row>
    <row r="142" customFormat="false" ht="15.75" hidden="false" customHeight="false" outlineLevel="0" collapsed="false">
      <c r="A142" s="30"/>
      <c r="B142" s="32"/>
      <c r="C142" s="30"/>
      <c r="D142" s="30"/>
      <c r="E142" s="30"/>
      <c r="G142" s="30"/>
      <c r="H142" s="30"/>
      <c r="I142" s="30"/>
      <c r="J142" s="30"/>
      <c r="K142" s="30"/>
      <c r="L142" s="30"/>
      <c r="M142" s="30"/>
      <c r="N142" s="30"/>
      <c r="O142" s="30"/>
      <c r="P142" s="30"/>
      <c r="Q142" s="30"/>
      <c r="R142" s="30"/>
      <c r="S142" s="30"/>
      <c r="T142" s="30"/>
      <c r="U142" s="30"/>
      <c r="V142" s="30"/>
      <c r="W142" s="30"/>
      <c r="X142" s="30"/>
      <c r="Y142" s="30"/>
      <c r="Z142" s="30"/>
      <c r="AA142" s="30"/>
    </row>
    <row r="143" customFormat="false" ht="15.75" hidden="false" customHeight="false" outlineLevel="0" collapsed="false">
      <c r="A143" s="30"/>
      <c r="B143" s="32"/>
      <c r="C143" s="30"/>
      <c r="D143" s="30"/>
      <c r="E143" s="30"/>
      <c r="G143" s="30"/>
      <c r="H143" s="30"/>
      <c r="I143" s="30"/>
      <c r="J143" s="30"/>
      <c r="K143" s="30"/>
      <c r="L143" s="30"/>
      <c r="M143" s="30"/>
      <c r="N143" s="30"/>
      <c r="O143" s="30"/>
      <c r="P143" s="30"/>
      <c r="Q143" s="30"/>
      <c r="R143" s="30"/>
      <c r="S143" s="30"/>
      <c r="T143" s="30"/>
      <c r="U143" s="30"/>
      <c r="V143" s="30"/>
      <c r="W143" s="30"/>
      <c r="X143" s="30"/>
      <c r="Y143" s="30"/>
      <c r="Z143" s="30"/>
      <c r="AA143" s="30"/>
    </row>
    <row r="144" customFormat="false" ht="15.75" hidden="false" customHeight="false" outlineLevel="0" collapsed="false">
      <c r="A144" s="30"/>
      <c r="B144" s="32"/>
      <c r="C144" s="30"/>
      <c r="D144" s="30"/>
      <c r="E144" s="30"/>
      <c r="G144" s="30"/>
      <c r="H144" s="30"/>
      <c r="I144" s="30"/>
      <c r="J144" s="30"/>
      <c r="K144" s="30"/>
      <c r="L144" s="30"/>
      <c r="M144" s="30"/>
      <c r="N144" s="30"/>
      <c r="O144" s="30"/>
      <c r="P144" s="30"/>
      <c r="Q144" s="30"/>
      <c r="R144" s="30"/>
      <c r="S144" s="30"/>
      <c r="T144" s="30"/>
      <c r="U144" s="30"/>
      <c r="V144" s="30"/>
      <c r="W144" s="30"/>
      <c r="X144" s="30"/>
      <c r="Y144" s="30"/>
      <c r="Z144" s="30"/>
      <c r="AA144" s="30"/>
    </row>
    <row r="145" customFormat="false" ht="15.75" hidden="false" customHeight="false" outlineLevel="0" collapsed="false">
      <c r="A145" s="30"/>
      <c r="B145" s="32"/>
      <c r="C145" s="30"/>
      <c r="D145" s="30"/>
      <c r="E145" s="30"/>
      <c r="G145" s="30"/>
      <c r="H145" s="30"/>
      <c r="I145" s="30"/>
      <c r="J145" s="30"/>
      <c r="K145" s="30"/>
      <c r="L145" s="30"/>
      <c r="M145" s="30"/>
      <c r="N145" s="30"/>
      <c r="O145" s="30"/>
      <c r="P145" s="30"/>
      <c r="Q145" s="30"/>
      <c r="R145" s="30"/>
      <c r="S145" s="30"/>
      <c r="T145" s="30"/>
      <c r="U145" s="30"/>
      <c r="V145" s="30"/>
      <c r="W145" s="30"/>
      <c r="X145" s="30"/>
      <c r="Y145" s="30"/>
      <c r="Z145" s="30"/>
      <c r="AA145" s="30"/>
    </row>
    <row r="146" customFormat="false" ht="15.75" hidden="false" customHeight="false" outlineLevel="0" collapsed="false">
      <c r="A146" s="30"/>
      <c r="B146" s="32"/>
      <c r="C146" s="30"/>
      <c r="D146" s="30"/>
      <c r="E146" s="30"/>
      <c r="G146" s="30"/>
      <c r="H146" s="30"/>
      <c r="I146" s="30"/>
      <c r="J146" s="30"/>
      <c r="K146" s="30"/>
      <c r="L146" s="30"/>
      <c r="M146" s="30"/>
      <c r="N146" s="30"/>
      <c r="O146" s="30"/>
      <c r="P146" s="30"/>
      <c r="Q146" s="30"/>
      <c r="R146" s="30"/>
      <c r="S146" s="30"/>
      <c r="T146" s="30"/>
      <c r="U146" s="30"/>
      <c r="V146" s="30"/>
      <c r="W146" s="30"/>
      <c r="X146" s="30"/>
      <c r="Y146" s="30"/>
      <c r="Z146" s="30"/>
      <c r="AA146" s="30"/>
    </row>
    <row r="147" customFormat="false" ht="15.75" hidden="false" customHeight="false" outlineLevel="0" collapsed="false">
      <c r="A147" s="30"/>
      <c r="B147" s="32"/>
      <c r="C147" s="30"/>
      <c r="D147" s="30"/>
      <c r="E147" s="30"/>
      <c r="G147" s="30"/>
      <c r="H147" s="30"/>
      <c r="I147" s="30"/>
      <c r="J147" s="30"/>
      <c r="K147" s="30"/>
      <c r="L147" s="30"/>
      <c r="M147" s="30"/>
      <c r="N147" s="30"/>
      <c r="O147" s="30"/>
      <c r="P147" s="30"/>
      <c r="Q147" s="30"/>
      <c r="R147" s="30"/>
      <c r="S147" s="30"/>
      <c r="T147" s="30"/>
      <c r="U147" s="30"/>
      <c r="V147" s="30"/>
      <c r="W147" s="30"/>
      <c r="X147" s="30"/>
      <c r="Y147" s="30"/>
      <c r="Z147" s="30"/>
      <c r="AA147" s="30"/>
    </row>
    <row r="148" customFormat="false" ht="15.75" hidden="false" customHeight="false" outlineLevel="0" collapsed="false">
      <c r="A148" s="30"/>
      <c r="B148" s="32"/>
      <c r="C148" s="30"/>
      <c r="D148" s="30"/>
      <c r="E148" s="30"/>
      <c r="G148" s="30"/>
      <c r="H148" s="30"/>
      <c r="I148" s="30"/>
      <c r="J148" s="30"/>
      <c r="K148" s="30"/>
      <c r="L148" s="30"/>
      <c r="M148" s="30"/>
      <c r="N148" s="30"/>
      <c r="O148" s="30"/>
      <c r="P148" s="30"/>
      <c r="Q148" s="30"/>
      <c r="R148" s="30"/>
      <c r="S148" s="30"/>
      <c r="T148" s="30"/>
      <c r="U148" s="30"/>
      <c r="V148" s="30"/>
      <c r="W148" s="30"/>
      <c r="X148" s="30"/>
      <c r="Y148" s="30"/>
      <c r="Z148" s="30"/>
      <c r="AA148" s="30"/>
    </row>
    <row r="149" customFormat="false" ht="15.75" hidden="false" customHeight="false" outlineLevel="0" collapsed="false">
      <c r="A149" s="30"/>
      <c r="B149" s="32"/>
      <c r="C149" s="30"/>
      <c r="D149" s="30"/>
      <c r="E149" s="30"/>
      <c r="G149" s="30"/>
      <c r="H149" s="30"/>
      <c r="I149" s="30"/>
      <c r="J149" s="30"/>
      <c r="K149" s="30"/>
      <c r="L149" s="30"/>
      <c r="M149" s="30"/>
      <c r="N149" s="30"/>
      <c r="O149" s="30"/>
      <c r="P149" s="30"/>
      <c r="Q149" s="30"/>
      <c r="R149" s="30"/>
      <c r="S149" s="30"/>
      <c r="T149" s="30"/>
      <c r="U149" s="30"/>
      <c r="V149" s="30"/>
      <c r="W149" s="30"/>
      <c r="X149" s="30"/>
      <c r="Y149" s="30"/>
      <c r="Z149" s="30"/>
      <c r="AA149" s="30"/>
    </row>
    <row r="150" customFormat="false" ht="15.75" hidden="false" customHeight="false" outlineLevel="0" collapsed="false">
      <c r="A150" s="30"/>
      <c r="B150" s="32"/>
      <c r="C150" s="30"/>
      <c r="D150" s="30"/>
      <c r="E150" s="30"/>
      <c r="G150" s="30"/>
      <c r="H150" s="30"/>
      <c r="I150" s="30"/>
      <c r="J150" s="30"/>
      <c r="K150" s="30"/>
      <c r="L150" s="30"/>
      <c r="M150" s="30"/>
      <c r="N150" s="30"/>
      <c r="O150" s="30"/>
      <c r="P150" s="30"/>
      <c r="Q150" s="30"/>
      <c r="R150" s="30"/>
      <c r="S150" s="30"/>
      <c r="T150" s="30"/>
      <c r="U150" s="30"/>
      <c r="V150" s="30"/>
      <c r="W150" s="30"/>
      <c r="X150" s="30"/>
      <c r="Y150" s="30"/>
      <c r="Z150" s="30"/>
      <c r="AA150" s="30"/>
    </row>
    <row r="151" customFormat="false" ht="15.75" hidden="false" customHeight="false" outlineLevel="0" collapsed="false">
      <c r="A151" s="30"/>
      <c r="B151" s="32"/>
      <c r="C151" s="30"/>
      <c r="D151" s="30"/>
      <c r="E151" s="30"/>
      <c r="G151" s="30"/>
      <c r="H151" s="30"/>
      <c r="I151" s="30"/>
      <c r="J151" s="30"/>
      <c r="K151" s="30"/>
      <c r="L151" s="30"/>
      <c r="M151" s="30"/>
      <c r="N151" s="30"/>
      <c r="O151" s="30"/>
      <c r="P151" s="30"/>
      <c r="Q151" s="30"/>
      <c r="R151" s="30"/>
      <c r="S151" s="30"/>
      <c r="T151" s="30"/>
      <c r="U151" s="30"/>
      <c r="V151" s="30"/>
      <c r="W151" s="30"/>
      <c r="X151" s="30"/>
      <c r="Y151" s="30"/>
      <c r="Z151" s="30"/>
      <c r="AA151" s="30"/>
    </row>
    <row r="152" customFormat="false" ht="15.75" hidden="false" customHeight="false" outlineLevel="0" collapsed="false">
      <c r="A152" s="30"/>
      <c r="B152" s="32"/>
      <c r="C152" s="30"/>
      <c r="D152" s="30"/>
      <c r="E152" s="30"/>
      <c r="G152" s="30"/>
      <c r="H152" s="30"/>
      <c r="I152" s="30"/>
      <c r="J152" s="30"/>
      <c r="K152" s="30"/>
      <c r="L152" s="30"/>
      <c r="M152" s="30"/>
      <c r="N152" s="30"/>
      <c r="O152" s="30"/>
      <c r="P152" s="30"/>
      <c r="Q152" s="30"/>
      <c r="R152" s="30"/>
      <c r="S152" s="30"/>
      <c r="T152" s="30"/>
      <c r="U152" s="30"/>
      <c r="V152" s="30"/>
      <c r="W152" s="30"/>
      <c r="X152" s="30"/>
      <c r="Y152" s="30"/>
      <c r="Z152" s="30"/>
      <c r="AA152" s="30"/>
    </row>
    <row r="153" customFormat="false" ht="15.75" hidden="false" customHeight="false" outlineLevel="0" collapsed="false">
      <c r="A153" s="30"/>
      <c r="B153" s="32"/>
      <c r="C153" s="30"/>
      <c r="D153" s="30"/>
      <c r="E153" s="30"/>
      <c r="G153" s="30"/>
      <c r="H153" s="30"/>
      <c r="I153" s="30"/>
      <c r="J153" s="30"/>
      <c r="K153" s="30"/>
      <c r="L153" s="30"/>
      <c r="M153" s="30"/>
      <c r="N153" s="30"/>
      <c r="O153" s="30"/>
      <c r="P153" s="30"/>
      <c r="Q153" s="30"/>
      <c r="R153" s="30"/>
      <c r="S153" s="30"/>
      <c r="T153" s="30"/>
      <c r="U153" s="30"/>
      <c r="V153" s="30"/>
      <c r="W153" s="30"/>
      <c r="X153" s="30"/>
      <c r="Y153" s="30"/>
      <c r="Z153" s="30"/>
      <c r="AA153" s="30"/>
    </row>
    <row r="154" customFormat="false" ht="15.75" hidden="false" customHeight="false" outlineLevel="0" collapsed="false">
      <c r="A154" s="30"/>
      <c r="B154" s="32"/>
      <c r="C154" s="30"/>
      <c r="D154" s="30"/>
      <c r="E154" s="30"/>
      <c r="G154" s="30"/>
      <c r="H154" s="30"/>
      <c r="I154" s="30"/>
      <c r="J154" s="30"/>
      <c r="K154" s="30"/>
      <c r="L154" s="30"/>
      <c r="M154" s="30"/>
      <c r="N154" s="30"/>
      <c r="O154" s="30"/>
      <c r="P154" s="30"/>
      <c r="Q154" s="30"/>
      <c r="R154" s="30"/>
      <c r="S154" s="30"/>
      <c r="T154" s="30"/>
      <c r="U154" s="30"/>
      <c r="V154" s="30"/>
      <c r="W154" s="30"/>
      <c r="X154" s="30"/>
      <c r="Y154" s="30"/>
      <c r="Z154" s="30"/>
      <c r="AA154" s="30"/>
    </row>
    <row r="155" customFormat="false" ht="15.75" hidden="false" customHeight="false" outlineLevel="0" collapsed="false">
      <c r="A155" s="30"/>
      <c r="B155" s="32"/>
      <c r="C155" s="30"/>
      <c r="D155" s="30"/>
      <c r="E155" s="30"/>
      <c r="G155" s="30"/>
      <c r="H155" s="30"/>
      <c r="I155" s="30"/>
      <c r="J155" s="30"/>
      <c r="K155" s="30"/>
      <c r="L155" s="30"/>
      <c r="M155" s="30"/>
      <c r="N155" s="30"/>
      <c r="O155" s="30"/>
      <c r="P155" s="30"/>
      <c r="Q155" s="30"/>
      <c r="R155" s="30"/>
      <c r="S155" s="30"/>
      <c r="T155" s="30"/>
      <c r="U155" s="30"/>
      <c r="V155" s="30"/>
      <c r="W155" s="30"/>
      <c r="X155" s="30"/>
      <c r="Y155" s="30"/>
      <c r="Z155" s="30"/>
      <c r="AA155" s="30"/>
    </row>
    <row r="156" customFormat="false" ht="15.75" hidden="false" customHeight="false" outlineLevel="0" collapsed="false">
      <c r="A156" s="30"/>
      <c r="B156" s="32"/>
      <c r="C156" s="30"/>
      <c r="D156" s="30"/>
      <c r="E156" s="30"/>
      <c r="G156" s="30"/>
      <c r="H156" s="30"/>
      <c r="I156" s="30"/>
      <c r="J156" s="30"/>
      <c r="K156" s="30"/>
      <c r="L156" s="30"/>
      <c r="M156" s="30"/>
      <c r="N156" s="30"/>
      <c r="O156" s="30"/>
      <c r="P156" s="30"/>
      <c r="Q156" s="30"/>
      <c r="R156" s="30"/>
      <c r="S156" s="30"/>
      <c r="T156" s="30"/>
      <c r="U156" s="30"/>
      <c r="V156" s="30"/>
      <c r="W156" s="30"/>
      <c r="X156" s="30"/>
      <c r="Y156" s="30"/>
      <c r="Z156" s="30"/>
      <c r="AA156" s="30"/>
    </row>
    <row r="157" customFormat="false" ht="15.75" hidden="false" customHeight="false" outlineLevel="0" collapsed="false">
      <c r="A157" s="30"/>
      <c r="B157" s="32"/>
      <c r="C157" s="30"/>
      <c r="D157" s="30"/>
      <c r="E157" s="30"/>
      <c r="G157" s="30"/>
      <c r="H157" s="30"/>
      <c r="I157" s="30"/>
      <c r="J157" s="30"/>
      <c r="K157" s="30"/>
      <c r="L157" s="30"/>
      <c r="M157" s="30"/>
      <c r="N157" s="30"/>
      <c r="O157" s="30"/>
      <c r="P157" s="30"/>
      <c r="Q157" s="30"/>
      <c r="R157" s="30"/>
      <c r="S157" s="30"/>
      <c r="T157" s="30"/>
      <c r="U157" s="30"/>
      <c r="V157" s="30"/>
      <c r="W157" s="30"/>
      <c r="X157" s="30"/>
      <c r="Y157" s="30"/>
      <c r="Z157" s="30"/>
      <c r="AA157" s="30"/>
    </row>
    <row r="158" customFormat="false" ht="15.75" hidden="false" customHeight="false" outlineLevel="0" collapsed="false">
      <c r="A158" s="30"/>
      <c r="B158" s="32"/>
      <c r="C158" s="30"/>
      <c r="D158" s="30"/>
      <c r="E158" s="30"/>
      <c r="G158" s="30"/>
      <c r="H158" s="30"/>
      <c r="I158" s="30"/>
      <c r="J158" s="30"/>
      <c r="K158" s="30"/>
      <c r="L158" s="30"/>
      <c r="M158" s="30"/>
      <c r="N158" s="30"/>
      <c r="O158" s="30"/>
      <c r="P158" s="30"/>
      <c r="Q158" s="30"/>
      <c r="R158" s="30"/>
      <c r="S158" s="30"/>
      <c r="T158" s="30"/>
      <c r="U158" s="30"/>
      <c r="V158" s="30"/>
      <c r="W158" s="30"/>
      <c r="X158" s="30"/>
      <c r="Y158" s="30"/>
      <c r="Z158" s="30"/>
      <c r="AA158" s="30"/>
    </row>
    <row r="159" customFormat="false" ht="15.75" hidden="false" customHeight="false" outlineLevel="0" collapsed="false">
      <c r="A159" s="30"/>
      <c r="B159" s="32"/>
      <c r="C159" s="30"/>
      <c r="D159" s="30"/>
      <c r="E159" s="30"/>
      <c r="G159" s="30"/>
      <c r="H159" s="30"/>
      <c r="I159" s="30"/>
      <c r="J159" s="30"/>
      <c r="K159" s="30"/>
      <c r="L159" s="30"/>
      <c r="M159" s="30"/>
      <c r="N159" s="30"/>
      <c r="O159" s="30"/>
      <c r="P159" s="30"/>
      <c r="Q159" s="30"/>
      <c r="R159" s="30"/>
      <c r="S159" s="30"/>
      <c r="T159" s="30"/>
      <c r="U159" s="30"/>
      <c r="V159" s="30"/>
      <c r="W159" s="30"/>
      <c r="X159" s="30"/>
      <c r="Y159" s="30"/>
      <c r="Z159" s="30"/>
      <c r="AA159" s="30"/>
    </row>
    <row r="160" customFormat="false" ht="15.75" hidden="false" customHeight="false" outlineLevel="0" collapsed="false">
      <c r="A160" s="30"/>
      <c r="B160" s="32"/>
      <c r="C160" s="30"/>
      <c r="D160" s="30"/>
      <c r="E160" s="30"/>
      <c r="G160" s="30"/>
      <c r="H160" s="30"/>
      <c r="I160" s="30"/>
      <c r="J160" s="30"/>
      <c r="K160" s="30"/>
      <c r="L160" s="30"/>
      <c r="M160" s="30"/>
      <c r="N160" s="30"/>
      <c r="O160" s="30"/>
      <c r="P160" s="30"/>
      <c r="Q160" s="30"/>
      <c r="R160" s="30"/>
      <c r="S160" s="30"/>
      <c r="T160" s="30"/>
      <c r="U160" s="30"/>
      <c r="V160" s="30"/>
      <c r="W160" s="30"/>
      <c r="X160" s="30"/>
      <c r="Y160" s="30"/>
      <c r="Z160" s="30"/>
      <c r="AA160" s="30"/>
    </row>
    <row r="161" customFormat="false" ht="15.75" hidden="false" customHeight="false" outlineLevel="0" collapsed="false">
      <c r="A161" s="30"/>
      <c r="B161" s="32"/>
      <c r="C161" s="30"/>
      <c r="D161" s="30"/>
      <c r="E161" s="30"/>
      <c r="G161" s="30"/>
      <c r="H161" s="30"/>
      <c r="I161" s="30"/>
      <c r="J161" s="30"/>
      <c r="K161" s="30"/>
      <c r="L161" s="30"/>
      <c r="M161" s="30"/>
      <c r="N161" s="30"/>
      <c r="O161" s="30"/>
      <c r="P161" s="30"/>
      <c r="Q161" s="30"/>
      <c r="R161" s="30"/>
      <c r="S161" s="30"/>
      <c r="T161" s="30"/>
      <c r="U161" s="30"/>
      <c r="V161" s="30"/>
      <c r="W161" s="30"/>
      <c r="X161" s="30"/>
      <c r="Y161" s="30"/>
      <c r="Z161" s="30"/>
      <c r="AA161" s="30"/>
    </row>
    <row r="162" customFormat="false" ht="15.75" hidden="false" customHeight="false" outlineLevel="0" collapsed="false">
      <c r="A162" s="30"/>
      <c r="B162" s="32"/>
      <c r="C162" s="30"/>
      <c r="D162" s="30"/>
      <c r="E162" s="30"/>
      <c r="G162" s="30"/>
      <c r="H162" s="30"/>
      <c r="I162" s="30"/>
      <c r="J162" s="30"/>
      <c r="K162" s="30"/>
      <c r="L162" s="30"/>
      <c r="M162" s="30"/>
      <c r="N162" s="30"/>
      <c r="O162" s="30"/>
      <c r="P162" s="30"/>
      <c r="Q162" s="30"/>
      <c r="R162" s="30"/>
      <c r="S162" s="30"/>
      <c r="T162" s="30"/>
      <c r="U162" s="30"/>
      <c r="V162" s="30"/>
      <c r="W162" s="30"/>
      <c r="X162" s="30"/>
      <c r="Y162" s="30"/>
      <c r="Z162" s="30"/>
      <c r="AA162" s="30"/>
    </row>
    <row r="163" customFormat="false" ht="15.75" hidden="false" customHeight="false" outlineLevel="0" collapsed="false">
      <c r="A163" s="30"/>
      <c r="B163" s="32"/>
      <c r="C163" s="30"/>
      <c r="D163" s="30"/>
      <c r="E163" s="30"/>
      <c r="G163" s="30"/>
      <c r="H163" s="30"/>
      <c r="I163" s="30"/>
      <c r="J163" s="30"/>
      <c r="K163" s="30"/>
      <c r="L163" s="30"/>
      <c r="M163" s="30"/>
      <c r="N163" s="30"/>
      <c r="O163" s="30"/>
      <c r="P163" s="30"/>
      <c r="Q163" s="30"/>
      <c r="R163" s="30"/>
      <c r="S163" s="30"/>
      <c r="T163" s="30"/>
      <c r="U163" s="30"/>
      <c r="V163" s="30"/>
      <c r="W163" s="30"/>
      <c r="X163" s="30"/>
      <c r="Y163" s="30"/>
      <c r="Z163" s="30"/>
      <c r="AA163" s="30"/>
    </row>
    <row r="164" customFormat="false" ht="15.75" hidden="false" customHeight="false" outlineLevel="0" collapsed="false">
      <c r="A164" s="30"/>
      <c r="B164" s="32"/>
      <c r="C164" s="30"/>
      <c r="D164" s="30"/>
      <c r="E164" s="30"/>
      <c r="G164" s="30"/>
      <c r="H164" s="30"/>
      <c r="I164" s="30"/>
      <c r="J164" s="30"/>
      <c r="K164" s="30"/>
      <c r="L164" s="30"/>
      <c r="M164" s="30"/>
      <c r="N164" s="30"/>
      <c r="O164" s="30"/>
      <c r="P164" s="30"/>
      <c r="Q164" s="30"/>
      <c r="R164" s="30"/>
      <c r="S164" s="30"/>
      <c r="T164" s="30"/>
      <c r="U164" s="30"/>
      <c r="V164" s="30"/>
      <c r="W164" s="30"/>
      <c r="X164" s="30"/>
      <c r="Y164" s="30"/>
      <c r="Z164" s="30"/>
      <c r="AA164" s="30"/>
    </row>
    <row r="165" customFormat="false" ht="15.75" hidden="false" customHeight="false" outlineLevel="0" collapsed="false">
      <c r="A165" s="30"/>
      <c r="B165" s="32"/>
      <c r="C165" s="30"/>
      <c r="D165" s="30"/>
      <c r="E165" s="30"/>
      <c r="G165" s="30"/>
      <c r="H165" s="30"/>
      <c r="I165" s="30"/>
      <c r="J165" s="30"/>
      <c r="K165" s="30"/>
      <c r="L165" s="30"/>
      <c r="M165" s="30"/>
      <c r="N165" s="30"/>
      <c r="O165" s="30"/>
      <c r="P165" s="30"/>
      <c r="Q165" s="30"/>
      <c r="R165" s="30"/>
      <c r="S165" s="30"/>
      <c r="T165" s="30"/>
      <c r="U165" s="30"/>
      <c r="V165" s="30"/>
      <c r="W165" s="30"/>
      <c r="X165" s="30"/>
      <c r="Y165" s="30"/>
      <c r="Z165" s="30"/>
      <c r="AA165" s="30"/>
    </row>
    <row r="166" customFormat="false" ht="15.75" hidden="false" customHeight="false" outlineLevel="0" collapsed="false">
      <c r="A166" s="30"/>
      <c r="B166" s="32"/>
      <c r="C166" s="30"/>
      <c r="D166" s="30"/>
      <c r="E166" s="30"/>
      <c r="G166" s="30"/>
      <c r="H166" s="30"/>
      <c r="I166" s="30"/>
      <c r="J166" s="30"/>
      <c r="K166" s="30"/>
      <c r="L166" s="30"/>
      <c r="M166" s="30"/>
      <c r="N166" s="30"/>
      <c r="O166" s="30"/>
      <c r="P166" s="30"/>
      <c r="Q166" s="30"/>
      <c r="R166" s="30"/>
      <c r="S166" s="30"/>
      <c r="T166" s="30"/>
      <c r="U166" s="30"/>
      <c r="V166" s="30"/>
      <c r="W166" s="30"/>
      <c r="X166" s="30"/>
      <c r="Y166" s="30"/>
      <c r="Z166" s="30"/>
      <c r="AA166" s="30"/>
    </row>
    <row r="167" customFormat="false" ht="15.75" hidden="false" customHeight="false" outlineLevel="0" collapsed="false">
      <c r="A167" s="30"/>
      <c r="B167" s="32"/>
      <c r="C167" s="30"/>
      <c r="D167" s="30"/>
      <c r="E167" s="30"/>
      <c r="G167" s="30"/>
      <c r="H167" s="30"/>
      <c r="I167" s="30"/>
      <c r="J167" s="30"/>
      <c r="K167" s="30"/>
      <c r="L167" s="30"/>
      <c r="M167" s="30"/>
      <c r="N167" s="30"/>
      <c r="O167" s="30"/>
      <c r="P167" s="30"/>
      <c r="Q167" s="30"/>
      <c r="R167" s="30"/>
      <c r="S167" s="30"/>
      <c r="T167" s="30"/>
      <c r="U167" s="30"/>
      <c r="V167" s="30"/>
      <c r="W167" s="30"/>
      <c r="X167" s="30"/>
      <c r="Y167" s="30"/>
      <c r="Z167" s="30"/>
      <c r="AA167" s="30"/>
    </row>
    <row r="168" customFormat="false" ht="15.75" hidden="false" customHeight="false" outlineLevel="0" collapsed="false">
      <c r="A168" s="30"/>
      <c r="B168" s="32"/>
      <c r="C168" s="30"/>
      <c r="D168" s="30"/>
      <c r="E168" s="30"/>
      <c r="G168" s="30"/>
      <c r="H168" s="30"/>
      <c r="I168" s="30"/>
      <c r="J168" s="30"/>
      <c r="K168" s="30"/>
      <c r="L168" s="30"/>
      <c r="M168" s="30"/>
      <c r="N168" s="30"/>
      <c r="O168" s="30"/>
      <c r="P168" s="30"/>
      <c r="Q168" s="30"/>
      <c r="R168" s="30"/>
      <c r="S168" s="30"/>
      <c r="T168" s="30"/>
      <c r="U168" s="30"/>
      <c r="V168" s="30"/>
      <c r="W168" s="30"/>
      <c r="X168" s="30"/>
      <c r="Y168" s="30"/>
      <c r="Z168" s="30"/>
      <c r="AA168" s="30"/>
    </row>
    <row r="169" customFormat="false" ht="15.75" hidden="false" customHeight="false" outlineLevel="0" collapsed="false">
      <c r="A169" s="30"/>
      <c r="B169" s="32"/>
      <c r="C169" s="30"/>
      <c r="D169" s="30"/>
      <c r="E169" s="30"/>
      <c r="G169" s="30"/>
      <c r="H169" s="30"/>
      <c r="I169" s="30"/>
      <c r="J169" s="30"/>
      <c r="K169" s="30"/>
      <c r="L169" s="30"/>
      <c r="M169" s="30"/>
      <c r="N169" s="30"/>
      <c r="O169" s="30"/>
      <c r="P169" s="30"/>
      <c r="Q169" s="30"/>
      <c r="R169" s="30"/>
      <c r="S169" s="30"/>
      <c r="T169" s="30"/>
      <c r="U169" s="30"/>
      <c r="V169" s="30"/>
      <c r="W169" s="30"/>
      <c r="X169" s="30"/>
      <c r="Y169" s="30"/>
      <c r="Z169" s="30"/>
      <c r="AA169" s="30"/>
    </row>
    <row r="170" customFormat="false" ht="15.75" hidden="false" customHeight="false" outlineLevel="0" collapsed="false">
      <c r="A170" s="30"/>
      <c r="B170" s="32"/>
      <c r="C170" s="30"/>
      <c r="D170" s="30"/>
      <c r="E170" s="30"/>
      <c r="G170" s="30"/>
      <c r="H170" s="30"/>
      <c r="I170" s="30"/>
      <c r="J170" s="30"/>
      <c r="K170" s="30"/>
      <c r="L170" s="30"/>
      <c r="M170" s="30"/>
      <c r="N170" s="30"/>
      <c r="O170" s="30"/>
      <c r="P170" s="30"/>
      <c r="Q170" s="30"/>
      <c r="R170" s="30"/>
      <c r="S170" s="30"/>
      <c r="T170" s="30"/>
      <c r="U170" s="30"/>
      <c r="V170" s="30"/>
      <c r="W170" s="30"/>
      <c r="X170" s="30"/>
      <c r="Y170" s="30"/>
      <c r="Z170" s="30"/>
      <c r="AA170" s="30"/>
    </row>
    <row r="171" customFormat="false" ht="15.75" hidden="false" customHeight="false" outlineLevel="0" collapsed="false">
      <c r="A171" s="30"/>
      <c r="B171" s="32"/>
      <c r="C171" s="30"/>
      <c r="D171" s="30"/>
      <c r="E171" s="30"/>
      <c r="G171" s="30"/>
      <c r="H171" s="30"/>
      <c r="I171" s="30"/>
      <c r="J171" s="30"/>
      <c r="K171" s="30"/>
      <c r="L171" s="30"/>
      <c r="M171" s="30"/>
      <c r="N171" s="30"/>
      <c r="O171" s="30"/>
      <c r="P171" s="30"/>
      <c r="Q171" s="30"/>
      <c r="R171" s="30"/>
      <c r="S171" s="30"/>
      <c r="T171" s="30"/>
      <c r="U171" s="30"/>
      <c r="V171" s="30"/>
      <c r="W171" s="30"/>
      <c r="X171" s="30"/>
      <c r="Y171" s="30"/>
      <c r="Z171" s="30"/>
      <c r="AA171" s="30"/>
    </row>
    <row r="172" customFormat="false" ht="15.75" hidden="false" customHeight="false" outlineLevel="0" collapsed="false">
      <c r="A172" s="30"/>
      <c r="B172" s="32"/>
      <c r="C172" s="30"/>
      <c r="D172" s="30"/>
      <c r="E172" s="30"/>
      <c r="G172" s="30"/>
      <c r="H172" s="30"/>
      <c r="I172" s="30"/>
      <c r="J172" s="30"/>
      <c r="K172" s="30"/>
      <c r="L172" s="30"/>
      <c r="M172" s="30"/>
      <c r="N172" s="30"/>
      <c r="O172" s="30"/>
      <c r="P172" s="30"/>
      <c r="Q172" s="30"/>
      <c r="R172" s="30"/>
      <c r="S172" s="30"/>
      <c r="T172" s="30"/>
      <c r="U172" s="30"/>
      <c r="V172" s="30"/>
      <c r="W172" s="30"/>
      <c r="X172" s="30"/>
      <c r="Y172" s="30"/>
      <c r="Z172" s="30"/>
      <c r="AA172" s="30"/>
    </row>
    <row r="173" customFormat="false" ht="15.75" hidden="false" customHeight="false" outlineLevel="0" collapsed="false">
      <c r="A173" s="30"/>
      <c r="B173" s="32"/>
      <c r="C173" s="30"/>
      <c r="D173" s="30"/>
      <c r="E173" s="30"/>
      <c r="G173" s="30"/>
      <c r="H173" s="30"/>
      <c r="I173" s="30"/>
      <c r="J173" s="30"/>
      <c r="K173" s="30"/>
      <c r="L173" s="30"/>
      <c r="M173" s="30"/>
      <c r="N173" s="30"/>
      <c r="O173" s="30"/>
      <c r="P173" s="30"/>
      <c r="Q173" s="30"/>
      <c r="R173" s="30"/>
      <c r="S173" s="30"/>
      <c r="T173" s="30"/>
      <c r="U173" s="30"/>
      <c r="V173" s="30"/>
      <c r="W173" s="30"/>
      <c r="X173" s="30"/>
      <c r="Y173" s="30"/>
      <c r="Z173" s="30"/>
      <c r="AA173" s="30"/>
    </row>
    <row r="174" customFormat="false" ht="15.75" hidden="false" customHeight="false" outlineLevel="0" collapsed="false">
      <c r="A174" s="30"/>
      <c r="B174" s="32"/>
      <c r="C174" s="30"/>
      <c r="D174" s="30"/>
      <c r="E174" s="30"/>
      <c r="G174" s="30"/>
      <c r="H174" s="30"/>
      <c r="I174" s="30"/>
      <c r="J174" s="30"/>
      <c r="K174" s="30"/>
      <c r="L174" s="30"/>
      <c r="M174" s="30"/>
      <c r="N174" s="30"/>
      <c r="O174" s="30"/>
      <c r="P174" s="30"/>
      <c r="Q174" s="30"/>
      <c r="R174" s="30"/>
      <c r="S174" s="30"/>
      <c r="T174" s="30"/>
      <c r="U174" s="30"/>
      <c r="V174" s="30"/>
      <c r="W174" s="30"/>
      <c r="X174" s="30"/>
      <c r="Y174" s="30"/>
      <c r="Z174" s="30"/>
      <c r="AA174" s="30"/>
    </row>
    <row r="175" customFormat="false" ht="15.75" hidden="false" customHeight="false" outlineLevel="0" collapsed="false">
      <c r="A175" s="30"/>
      <c r="B175" s="32"/>
      <c r="C175" s="30"/>
      <c r="D175" s="30"/>
      <c r="E175" s="30"/>
      <c r="G175" s="30"/>
      <c r="H175" s="30"/>
      <c r="I175" s="30"/>
      <c r="J175" s="30"/>
      <c r="K175" s="30"/>
      <c r="L175" s="30"/>
      <c r="M175" s="30"/>
      <c r="N175" s="30"/>
      <c r="O175" s="30"/>
      <c r="P175" s="30"/>
      <c r="Q175" s="30"/>
      <c r="R175" s="30"/>
      <c r="S175" s="30"/>
      <c r="T175" s="30"/>
      <c r="U175" s="30"/>
      <c r="V175" s="30"/>
      <c r="W175" s="30"/>
      <c r="X175" s="30"/>
      <c r="Y175" s="30"/>
      <c r="Z175" s="30"/>
      <c r="AA175" s="30"/>
    </row>
    <row r="176" customFormat="false" ht="15.75" hidden="false" customHeight="false" outlineLevel="0" collapsed="false">
      <c r="A176" s="30"/>
      <c r="B176" s="32"/>
      <c r="C176" s="30"/>
      <c r="D176" s="30"/>
      <c r="E176" s="30"/>
      <c r="G176" s="30"/>
      <c r="H176" s="30"/>
      <c r="I176" s="30"/>
      <c r="J176" s="30"/>
      <c r="K176" s="30"/>
      <c r="L176" s="30"/>
      <c r="M176" s="30"/>
      <c r="N176" s="30"/>
      <c r="O176" s="30"/>
      <c r="P176" s="30"/>
      <c r="Q176" s="30"/>
      <c r="R176" s="30"/>
      <c r="S176" s="30"/>
      <c r="T176" s="30"/>
      <c r="U176" s="30"/>
      <c r="V176" s="30"/>
      <c r="W176" s="30"/>
      <c r="X176" s="30"/>
      <c r="Y176" s="30"/>
      <c r="Z176" s="30"/>
      <c r="AA176" s="30"/>
    </row>
    <row r="177" customFormat="false" ht="15.75" hidden="false" customHeight="false" outlineLevel="0" collapsed="false">
      <c r="A177" s="30"/>
      <c r="B177" s="32"/>
      <c r="C177" s="30"/>
      <c r="D177" s="30"/>
      <c r="E177" s="30"/>
      <c r="G177" s="30"/>
      <c r="H177" s="30"/>
      <c r="I177" s="30"/>
      <c r="J177" s="30"/>
      <c r="K177" s="30"/>
      <c r="L177" s="30"/>
      <c r="M177" s="30"/>
      <c r="N177" s="30"/>
      <c r="O177" s="30"/>
      <c r="P177" s="30"/>
      <c r="Q177" s="30"/>
      <c r="R177" s="30"/>
      <c r="S177" s="30"/>
      <c r="T177" s="30"/>
      <c r="U177" s="30"/>
      <c r="V177" s="30"/>
      <c r="W177" s="30"/>
      <c r="X177" s="30"/>
      <c r="Y177" s="30"/>
      <c r="Z177" s="30"/>
      <c r="AA177" s="30"/>
    </row>
    <row r="178" customFormat="false" ht="15.75" hidden="false" customHeight="false" outlineLevel="0" collapsed="false">
      <c r="A178" s="30"/>
      <c r="B178" s="32"/>
      <c r="C178" s="30"/>
      <c r="D178" s="30"/>
      <c r="E178" s="30"/>
      <c r="G178" s="30"/>
      <c r="H178" s="30"/>
      <c r="I178" s="30"/>
      <c r="J178" s="30"/>
      <c r="K178" s="30"/>
      <c r="L178" s="30"/>
      <c r="M178" s="30"/>
      <c r="N178" s="30"/>
      <c r="O178" s="30"/>
      <c r="P178" s="30"/>
      <c r="Q178" s="30"/>
      <c r="R178" s="30"/>
      <c r="S178" s="30"/>
      <c r="T178" s="30"/>
      <c r="U178" s="30"/>
      <c r="V178" s="30"/>
      <c r="W178" s="30"/>
      <c r="X178" s="30"/>
      <c r="Y178" s="30"/>
      <c r="Z178" s="30"/>
      <c r="AA178" s="30"/>
    </row>
    <row r="179" customFormat="false" ht="15.75" hidden="false" customHeight="false" outlineLevel="0" collapsed="false">
      <c r="A179" s="30"/>
      <c r="B179" s="32"/>
      <c r="C179" s="30"/>
      <c r="D179" s="30"/>
      <c r="E179" s="30"/>
      <c r="G179" s="30"/>
      <c r="H179" s="30"/>
      <c r="I179" s="30"/>
      <c r="J179" s="30"/>
      <c r="K179" s="30"/>
      <c r="L179" s="30"/>
      <c r="M179" s="30"/>
      <c r="N179" s="30"/>
      <c r="O179" s="30"/>
      <c r="P179" s="30"/>
      <c r="Q179" s="30"/>
      <c r="R179" s="30"/>
      <c r="S179" s="30"/>
      <c r="T179" s="30"/>
      <c r="U179" s="30"/>
      <c r="V179" s="30"/>
      <c r="W179" s="30"/>
      <c r="X179" s="30"/>
      <c r="Y179" s="30"/>
      <c r="Z179" s="30"/>
      <c r="AA179" s="30"/>
    </row>
    <row r="180" customFormat="false" ht="15.75" hidden="false" customHeight="false" outlineLevel="0" collapsed="false">
      <c r="A180" s="30"/>
      <c r="B180" s="32"/>
      <c r="C180" s="30"/>
      <c r="D180" s="30"/>
      <c r="E180" s="30"/>
      <c r="G180" s="30"/>
      <c r="H180" s="30"/>
      <c r="I180" s="30"/>
      <c r="J180" s="30"/>
      <c r="K180" s="30"/>
      <c r="L180" s="30"/>
      <c r="M180" s="30"/>
      <c r="N180" s="30"/>
      <c r="O180" s="30"/>
      <c r="P180" s="30"/>
      <c r="Q180" s="30"/>
      <c r="R180" s="30"/>
      <c r="S180" s="30"/>
      <c r="T180" s="30"/>
      <c r="U180" s="30"/>
      <c r="V180" s="30"/>
      <c r="W180" s="30"/>
      <c r="X180" s="30"/>
      <c r="Y180" s="30"/>
      <c r="Z180" s="30"/>
      <c r="AA180" s="30"/>
    </row>
    <row r="181" customFormat="false" ht="15.75" hidden="false" customHeight="false" outlineLevel="0" collapsed="false">
      <c r="A181" s="30"/>
      <c r="B181" s="32"/>
      <c r="C181" s="30"/>
      <c r="D181" s="30"/>
      <c r="E181" s="30"/>
      <c r="G181" s="30"/>
      <c r="H181" s="30"/>
      <c r="I181" s="30"/>
      <c r="J181" s="30"/>
      <c r="K181" s="30"/>
      <c r="L181" s="30"/>
      <c r="M181" s="30"/>
      <c r="N181" s="30"/>
      <c r="O181" s="30"/>
      <c r="P181" s="30"/>
      <c r="Q181" s="30"/>
      <c r="R181" s="30"/>
      <c r="S181" s="30"/>
      <c r="T181" s="30"/>
      <c r="U181" s="30"/>
      <c r="V181" s="30"/>
      <c r="W181" s="30"/>
      <c r="X181" s="30"/>
      <c r="Y181" s="30"/>
      <c r="Z181" s="30"/>
      <c r="AA181" s="30"/>
    </row>
    <row r="182" customFormat="false" ht="15.75" hidden="false" customHeight="false" outlineLevel="0" collapsed="false">
      <c r="A182" s="30"/>
      <c r="B182" s="32"/>
      <c r="C182" s="30"/>
      <c r="D182" s="30"/>
      <c r="E182" s="30"/>
      <c r="G182" s="30"/>
      <c r="H182" s="30"/>
      <c r="I182" s="30"/>
      <c r="J182" s="30"/>
      <c r="K182" s="30"/>
      <c r="L182" s="30"/>
      <c r="M182" s="30"/>
      <c r="N182" s="30"/>
      <c r="O182" s="30"/>
      <c r="P182" s="30"/>
      <c r="Q182" s="30"/>
      <c r="R182" s="30"/>
      <c r="S182" s="30"/>
      <c r="T182" s="30"/>
      <c r="U182" s="30"/>
      <c r="V182" s="30"/>
      <c r="W182" s="30"/>
      <c r="X182" s="30"/>
      <c r="Y182" s="30"/>
      <c r="Z182" s="30"/>
      <c r="AA182" s="30"/>
    </row>
    <row r="183" customFormat="false" ht="15.75" hidden="false" customHeight="false" outlineLevel="0" collapsed="false">
      <c r="A183" s="30"/>
      <c r="B183" s="32"/>
      <c r="C183" s="30"/>
      <c r="D183" s="30"/>
      <c r="E183" s="30"/>
      <c r="G183" s="30"/>
      <c r="H183" s="30"/>
      <c r="I183" s="30"/>
      <c r="J183" s="30"/>
      <c r="K183" s="30"/>
      <c r="L183" s="30"/>
      <c r="M183" s="30"/>
      <c r="N183" s="30"/>
      <c r="O183" s="30"/>
      <c r="P183" s="30"/>
      <c r="Q183" s="30"/>
      <c r="R183" s="30"/>
      <c r="S183" s="30"/>
      <c r="T183" s="30"/>
      <c r="U183" s="30"/>
      <c r="V183" s="30"/>
      <c r="W183" s="30"/>
      <c r="X183" s="30"/>
      <c r="Y183" s="30"/>
      <c r="Z183" s="30"/>
      <c r="AA183" s="30"/>
    </row>
    <row r="184" customFormat="false" ht="15.75" hidden="false" customHeight="false" outlineLevel="0" collapsed="false">
      <c r="A184" s="30"/>
      <c r="B184" s="32"/>
      <c r="C184" s="30"/>
      <c r="D184" s="30"/>
      <c r="E184" s="30"/>
      <c r="G184" s="30"/>
      <c r="H184" s="30"/>
      <c r="I184" s="30"/>
      <c r="J184" s="30"/>
      <c r="K184" s="30"/>
      <c r="L184" s="30"/>
      <c r="M184" s="30"/>
      <c r="N184" s="30"/>
      <c r="O184" s="30"/>
      <c r="P184" s="30"/>
      <c r="Q184" s="30"/>
      <c r="R184" s="30"/>
      <c r="S184" s="30"/>
      <c r="T184" s="30"/>
      <c r="U184" s="30"/>
      <c r="V184" s="30"/>
      <c r="W184" s="30"/>
      <c r="X184" s="30"/>
      <c r="Y184" s="30"/>
      <c r="Z184" s="30"/>
      <c r="AA184" s="30"/>
    </row>
    <row r="185" customFormat="false" ht="15.75" hidden="false" customHeight="false" outlineLevel="0" collapsed="false">
      <c r="A185" s="30"/>
      <c r="B185" s="32"/>
      <c r="C185" s="30"/>
      <c r="D185" s="30"/>
      <c r="E185" s="30"/>
      <c r="G185" s="30"/>
      <c r="H185" s="30"/>
      <c r="I185" s="30"/>
      <c r="J185" s="30"/>
      <c r="K185" s="30"/>
      <c r="L185" s="30"/>
      <c r="M185" s="30"/>
      <c r="N185" s="30"/>
      <c r="O185" s="30"/>
      <c r="P185" s="30"/>
      <c r="Q185" s="30"/>
      <c r="R185" s="30"/>
      <c r="S185" s="30"/>
      <c r="T185" s="30"/>
      <c r="U185" s="30"/>
      <c r="V185" s="30"/>
      <c r="W185" s="30"/>
      <c r="X185" s="30"/>
      <c r="Y185" s="30"/>
      <c r="Z185" s="30"/>
      <c r="AA185" s="30"/>
    </row>
    <row r="186" customFormat="false" ht="15.75" hidden="false" customHeight="false" outlineLevel="0" collapsed="false">
      <c r="A186" s="30"/>
      <c r="B186" s="32"/>
      <c r="C186" s="30"/>
      <c r="D186" s="30"/>
      <c r="E186" s="30"/>
      <c r="G186" s="30"/>
      <c r="H186" s="30"/>
      <c r="I186" s="30"/>
      <c r="J186" s="30"/>
      <c r="K186" s="30"/>
      <c r="L186" s="30"/>
      <c r="M186" s="30"/>
      <c r="N186" s="30"/>
      <c r="O186" s="30"/>
      <c r="P186" s="30"/>
      <c r="Q186" s="30"/>
      <c r="R186" s="30"/>
      <c r="S186" s="30"/>
      <c r="T186" s="30"/>
      <c r="U186" s="30"/>
      <c r="V186" s="30"/>
      <c r="W186" s="30"/>
      <c r="X186" s="30"/>
      <c r="Y186" s="30"/>
      <c r="Z186" s="30"/>
      <c r="AA186" s="30"/>
    </row>
    <row r="187" customFormat="false" ht="15.75" hidden="false" customHeight="false" outlineLevel="0" collapsed="false">
      <c r="A187" s="30"/>
      <c r="B187" s="32"/>
      <c r="C187" s="30"/>
      <c r="D187" s="30"/>
      <c r="E187" s="30"/>
      <c r="G187" s="30"/>
      <c r="H187" s="30"/>
      <c r="I187" s="30"/>
      <c r="J187" s="30"/>
      <c r="K187" s="30"/>
      <c r="L187" s="30"/>
      <c r="M187" s="30"/>
      <c r="N187" s="30"/>
      <c r="O187" s="30"/>
      <c r="P187" s="30"/>
      <c r="Q187" s="30"/>
      <c r="R187" s="30"/>
      <c r="S187" s="30"/>
      <c r="T187" s="30"/>
      <c r="U187" s="30"/>
      <c r="V187" s="30"/>
      <c r="W187" s="30"/>
      <c r="X187" s="30"/>
      <c r="Y187" s="30"/>
      <c r="Z187" s="30"/>
      <c r="AA187" s="30"/>
    </row>
    <row r="188" customFormat="false" ht="15.75" hidden="false" customHeight="false" outlineLevel="0" collapsed="false">
      <c r="A188" s="30"/>
      <c r="B188" s="32"/>
      <c r="C188" s="30"/>
      <c r="D188" s="30"/>
      <c r="E188" s="30"/>
      <c r="G188" s="30"/>
      <c r="H188" s="30"/>
      <c r="I188" s="30"/>
      <c r="J188" s="30"/>
      <c r="K188" s="30"/>
      <c r="L188" s="30"/>
      <c r="M188" s="30"/>
      <c r="N188" s="30"/>
      <c r="O188" s="30"/>
      <c r="P188" s="30"/>
      <c r="Q188" s="30"/>
      <c r="R188" s="30"/>
      <c r="S188" s="30"/>
      <c r="T188" s="30"/>
      <c r="U188" s="30"/>
      <c r="V188" s="30"/>
      <c r="W188" s="30"/>
      <c r="X188" s="30"/>
      <c r="Y188" s="30"/>
      <c r="Z188" s="30"/>
      <c r="AA188" s="30"/>
    </row>
    <row r="189" customFormat="false" ht="15.75" hidden="false" customHeight="false" outlineLevel="0" collapsed="false">
      <c r="A189" s="30"/>
      <c r="B189" s="32"/>
      <c r="C189" s="30"/>
      <c r="D189" s="30"/>
      <c r="E189" s="30"/>
      <c r="G189" s="30"/>
      <c r="H189" s="30"/>
      <c r="I189" s="30"/>
      <c r="J189" s="30"/>
      <c r="K189" s="30"/>
      <c r="L189" s="30"/>
      <c r="M189" s="30"/>
      <c r="N189" s="30"/>
      <c r="O189" s="30"/>
      <c r="P189" s="30"/>
      <c r="Q189" s="30"/>
      <c r="R189" s="30"/>
      <c r="S189" s="30"/>
      <c r="T189" s="30"/>
      <c r="U189" s="30"/>
      <c r="V189" s="30"/>
      <c r="W189" s="30"/>
      <c r="X189" s="30"/>
      <c r="Y189" s="30"/>
      <c r="Z189" s="30"/>
      <c r="AA189" s="30"/>
    </row>
    <row r="190" customFormat="false" ht="15.75" hidden="false" customHeight="false" outlineLevel="0" collapsed="false">
      <c r="A190" s="30"/>
      <c r="B190" s="32"/>
      <c r="C190" s="30"/>
      <c r="D190" s="30"/>
      <c r="E190" s="30"/>
      <c r="G190" s="30"/>
      <c r="H190" s="30"/>
      <c r="I190" s="30"/>
      <c r="J190" s="30"/>
      <c r="K190" s="30"/>
      <c r="L190" s="30"/>
      <c r="M190" s="30"/>
      <c r="N190" s="30"/>
      <c r="O190" s="30"/>
      <c r="P190" s="30"/>
      <c r="Q190" s="30"/>
      <c r="R190" s="30"/>
      <c r="S190" s="30"/>
      <c r="T190" s="30"/>
      <c r="U190" s="30"/>
      <c r="V190" s="30"/>
      <c r="W190" s="30"/>
      <c r="X190" s="30"/>
      <c r="Y190" s="30"/>
      <c r="Z190" s="30"/>
      <c r="AA190" s="30"/>
    </row>
    <row r="191" customFormat="false" ht="15.75" hidden="false" customHeight="false" outlineLevel="0" collapsed="false">
      <c r="A191" s="30"/>
      <c r="B191" s="32"/>
      <c r="C191" s="30"/>
      <c r="D191" s="30"/>
      <c r="E191" s="30"/>
      <c r="G191" s="30"/>
      <c r="H191" s="30"/>
      <c r="I191" s="30"/>
      <c r="J191" s="30"/>
      <c r="K191" s="30"/>
      <c r="L191" s="30"/>
      <c r="M191" s="30"/>
      <c r="N191" s="30"/>
      <c r="O191" s="30"/>
      <c r="P191" s="30"/>
      <c r="Q191" s="30"/>
      <c r="R191" s="30"/>
      <c r="S191" s="30"/>
      <c r="T191" s="30"/>
      <c r="U191" s="30"/>
      <c r="V191" s="30"/>
      <c r="W191" s="30"/>
      <c r="X191" s="30"/>
      <c r="Y191" s="30"/>
      <c r="Z191" s="30"/>
      <c r="AA191" s="30"/>
    </row>
    <row r="192" customFormat="false" ht="15.75" hidden="false" customHeight="false" outlineLevel="0" collapsed="false">
      <c r="A192" s="30"/>
      <c r="B192" s="32"/>
      <c r="C192" s="30"/>
      <c r="D192" s="30"/>
      <c r="E192" s="30"/>
      <c r="G192" s="30"/>
      <c r="H192" s="30"/>
      <c r="I192" s="30"/>
      <c r="J192" s="30"/>
      <c r="K192" s="30"/>
      <c r="L192" s="30"/>
      <c r="M192" s="30"/>
      <c r="N192" s="30"/>
      <c r="O192" s="30"/>
      <c r="P192" s="30"/>
      <c r="Q192" s="30"/>
      <c r="R192" s="30"/>
      <c r="S192" s="30"/>
      <c r="T192" s="30"/>
      <c r="U192" s="30"/>
      <c r="V192" s="30"/>
      <c r="W192" s="30"/>
      <c r="X192" s="30"/>
      <c r="Y192" s="30"/>
      <c r="Z192" s="30"/>
      <c r="AA192" s="30"/>
    </row>
    <row r="193" customFormat="false" ht="15.75" hidden="false" customHeight="false" outlineLevel="0" collapsed="false">
      <c r="A193" s="30"/>
      <c r="B193" s="32"/>
      <c r="C193" s="30"/>
      <c r="D193" s="30"/>
      <c r="E193" s="30"/>
      <c r="G193" s="30"/>
      <c r="H193" s="30"/>
      <c r="I193" s="30"/>
      <c r="J193" s="30"/>
      <c r="K193" s="30"/>
      <c r="L193" s="30"/>
      <c r="M193" s="30"/>
      <c r="N193" s="30"/>
      <c r="O193" s="30"/>
      <c r="P193" s="30"/>
      <c r="Q193" s="30"/>
      <c r="R193" s="30"/>
      <c r="S193" s="30"/>
      <c r="T193" s="30"/>
      <c r="U193" s="30"/>
      <c r="V193" s="30"/>
      <c r="W193" s="30"/>
      <c r="X193" s="30"/>
      <c r="Y193" s="30"/>
      <c r="Z193" s="30"/>
      <c r="AA193" s="30"/>
    </row>
    <row r="194" customFormat="false" ht="15.75" hidden="false" customHeight="false" outlineLevel="0" collapsed="false">
      <c r="A194" s="30"/>
      <c r="B194" s="32"/>
      <c r="C194" s="30"/>
      <c r="D194" s="30"/>
      <c r="E194" s="30"/>
      <c r="G194" s="30"/>
      <c r="H194" s="30"/>
      <c r="I194" s="30"/>
      <c r="J194" s="30"/>
      <c r="K194" s="30"/>
      <c r="L194" s="30"/>
      <c r="M194" s="30"/>
      <c r="N194" s="30"/>
      <c r="O194" s="30"/>
      <c r="P194" s="30"/>
      <c r="Q194" s="30"/>
      <c r="R194" s="30"/>
      <c r="S194" s="30"/>
      <c r="T194" s="30"/>
      <c r="U194" s="30"/>
      <c r="V194" s="30"/>
      <c r="W194" s="30"/>
      <c r="X194" s="30"/>
      <c r="Y194" s="30"/>
      <c r="Z194" s="30"/>
      <c r="AA194" s="30"/>
    </row>
    <row r="195" customFormat="false" ht="15.75" hidden="false" customHeight="false" outlineLevel="0" collapsed="false">
      <c r="A195" s="30"/>
      <c r="B195" s="32"/>
      <c r="C195" s="30"/>
      <c r="D195" s="30"/>
      <c r="E195" s="30"/>
      <c r="G195" s="30"/>
      <c r="H195" s="30"/>
      <c r="I195" s="30"/>
      <c r="J195" s="30"/>
      <c r="K195" s="30"/>
      <c r="L195" s="30"/>
      <c r="M195" s="30"/>
      <c r="N195" s="30"/>
      <c r="O195" s="30"/>
      <c r="P195" s="30"/>
      <c r="Q195" s="30"/>
      <c r="R195" s="30"/>
      <c r="S195" s="30"/>
      <c r="T195" s="30"/>
      <c r="U195" s="30"/>
      <c r="V195" s="30"/>
      <c r="W195" s="30"/>
      <c r="X195" s="30"/>
      <c r="Y195" s="30"/>
      <c r="Z195" s="30"/>
      <c r="AA195" s="30"/>
    </row>
    <row r="196" customFormat="false" ht="15.75" hidden="false" customHeight="false" outlineLevel="0" collapsed="false">
      <c r="A196" s="30"/>
      <c r="B196" s="32"/>
      <c r="C196" s="30"/>
      <c r="D196" s="30"/>
      <c r="E196" s="30"/>
      <c r="G196" s="30"/>
      <c r="H196" s="30"/>
      <c r="I196" s="30"/>
      <c r="J196" s="30"/>
      <c r="K196" s="30"/>
      <c r="L196" s="30"/>
      <c r="M196" s="30"/>
      <c r="N196" s="30"/>
      <c r="O196" s="30"/>
      <c r="P196" s="30"/>
      <c r="Q196" s="30"/>
      <c r="R196" s="30"/>
      <c r="S196" s="30"/>
      <c r="T196" s="30"/>
      <c r="U196" s="30"/>
      <c r="V196" s="30"/>
      <c r="W196" s="30"/>
      <c r="X196" s="30"/>
      <c r="Y196" s="30"/>
      <c r="Z196" s="30"/>
      <c r="AA196" s="30"/>
    </row>
    <row r="197" customFormat="false" ht="15.75" hidden="false" customHeight="false" outlineLevel="0" collapsed="false">
      <c r="A197" s="30"/>
      <c r="B197" s="32"/>
      <c r="C197" s="30"/>
      <c r="D197" s="30"/>
      <c r="E197" s="30"/>
      <c r="G197" s="30"/>
      <c r="H197" s="30"/>
      <c r="I197" s="30"/>
      <c r="J197" s="30"/>
      <c r="K197" s="30"/>
      <c r="L197" s="30"/>
      <c r="M197" s="30"/>
      <c r="N197" s="30"/>
      <c r="O197" s="30"/>
      <c r="P197" s="30"/>
      <c r="Q197" s="30"/>
      <c r="R197" s="30"/>
      <c r="S197" s="30"/>
      <c r="T197" s="30"/>
      <c r="U197" s="30"/>
      <c r="V197" s="30"/>
      <c r="W197" s="30"/>
      <c r="X197" s="30"/>
      <c r="Y197" s="30"/>
      <c r="Z197" s="30"/>
      <c r="AA197" s="30"/>
    </row>
    <row r="198" customFormat="false" ht="15.75" hidden="false" customHeight="false" outlineLevel="0" collapsed="false">
      <c r="A198" s="30"/>
      <c r="B198" s="32"/>
      <c r="C198" s="30"/>
      <c r="D198" s="30"/>
      <c r="E198" s="30"/>
      <c r="G198" s="30"/>
      <c r="H198" s="30"/>
      <c r="I198" s="30"/>
      <c r="J198" s="30"/>
      <c r="K198" s="30"/>
      <c r="L198" s="30"/>
      <c r="M198" s="30"/>
      <c r="N198" s="30"/>
      <c r="O198" s="30"/>
      <c r="P198" s="30"/>
      <c r="Q198" s="30"/>
      <c r="R198" s="30"/>
      <c r="S198" s="30"/>
      <c r="T198" s="30"/>
      <c r="U198" s="30"/>
      <c r="V198" s="30"/>
      <c r="W198" s="30"/>
      <c r="X198" s="30"/>
      <c r="Y198" s="30"/>
      <c r="Z198" s="30"/>
      <c r="AA198" s="30"/>
    </row>
    <row r="199" customFormat="false" ht="15.75" hidden="false" customHeight="false" outlineLevel="0" collapsed="false">
      <c r="A199" s="30"/>
      <c r="B199" s="32"/>
      <c r="C199" s="30"/>
      <c r="D199" s="30"/>
      <c r="E199" s="30"/>
      <c r="G199" s="30"/>
      <c r="H199" s="30"/>
      <c r="I199" s="30"/>
      <c r="J199" s="30"/>
      <c r="K199" s="30"/>
      <c r="L199" s="30"/>
      <c r="M199" s="30"/>
      <c r="N199" s="30"/>
      <c r="O199" s="30"/>
      <c r="P199" s="30"/>
      <c r="Q199" s="30"/>
      <c r="R199" s="30"/>
      <c r="S199" s="30"/>
      <c r="T199" s="30"/>
      <c r="U199" s="30"/>
      <c r="V199" s="30"/>
      <c r="W199" s="30"/>
      <c r="X199" s="30"/>
      <c r="Y199" s="30"/>
      <c r="Z199" s="30"/>
      <c r="AA199" s="30"/>
    </row>
    <row r="200" customFormat="false" ht="15.75" hidden="false" customHeight="false" outlineLevel="0" collapsed="false">
      <c r="A200" s="30"/>
      <c r="B200" s="32"/>
      <c r="C200" s="30"/>
      <c r="D200" s="30"/>
      <c r="E200" s="30"/>
      <c r="G200" s="30"/>
      <c r="H200" s="30"/>
      <c r="I200" s="30"/>
      <c r="J200" s="30"/>
      <c r="K200" s="30"/>
      <c r="L200" s="30"/>
      <c r="M200" s="30"/>
      <c r="N200" s="30"/>
      <c r="O200" s="30"/>
      <c r="P200" s="30"/>
      <c r="Q200" s="30"/>
      <c r="R200" s="30"/>
      <c r="S200" s="30"/>
      <c r="T200" s="30"/>
      <c r="U200" s="30"/>
      <c r="V200" s="30"/>
      <c r="W200" s="30"/>
      <c r="X200" s="30"/>
      <c r="Y200" s="30"/>
      <c r="Z200" s="30"/>
      <c r="AA200" s="30"/>
    </row>
    <row r="201" customFormat="false" ht="15.75" hidden="false" customHeight="false" outlineLevel="0" collapsed="false">
      <c r="A201" s="30"/>
      <c r="B201" s="32"/>
      <c r="C201" s="30"/>
      <c r="D201" s="30"/>
      <c r="E201" s="30"/>
      <c r="G201" s="30"/>
      <c r="H201" s="30"/>
      <c r="I201" s="30"/>
      <c r="J201" s="30"/>
      <c r="K201" s="30"/>
      <c r="L201" s="30"/>
      <c r="M201" s="30"/>
      <c r="N201" s="30"/>
      <c r="O201" s="30"/>
      <c r="P201" s="30"/>
      <c r="Q201" s="30"/>
      <c r="R201" s="30"/>
      <c r="S201" s="30"/>
      <c r="T201" s="30"/>
      <c r="U201" s="30"/>
      <c r="V201" s="30"/>
      <c r="W201" s="30"/>
      <c r="X201" s="30"/>
      <c r="Y201" s="30"/>
      <c r="Z201" s="30"/>
      <c r="AA201" s="30"/>
    </row>
    <row r="202" customFormat="false" ht="15.75" hidden="false" customHeight="false" outlineLevel="0" collapsed="false">
      <c r="A202" s="30"/>
      <c r="B202" s="32"/>
      <c r="C202" s="30"/>
      <c r="D202" s="30"/>
      <c r="E202" s="30"/>
      <c r="G202" s="30"/>
      <c r="H202" s="30"/>
      <c r="I202" s="30"/>
      <c r="J202" s="30"/>
      <c r="K202" s="30"/>
      <c r="L202" s="30"/>
      <c r="M202" s="30"/>
      <c r="N202" s="30"/>
      <c r="O202" s="30"/>
      <c r="P202" s="30"/>
      <c r="Q202" s="30"/>
      <c r="R202" s="30"/>
      <c r="S202" s="30"/>
      <c r="T202" s="30"/>
      <c r="U202" s="30"/>
      <c r="V202" s="30"/>
      <c r="W202" s="30"/>
      <c r="X202" s="30"/>
      <c r="Y202" s="30"/>
      <c r="Z202" s="30"/>
      <c r="AA202" s="30"/>
    </row>
    <row r="203" customFormat="false" ht="15.75" hidden="false" customHeight="false" outlineLevel="0" collapsed="false">
      <c r="A203" s="30"/>
      <c r="B203" s="32"/>
      <c r="C203" s="30"/>
      <c r="D203" s="30"/>
      <c r="E203" s="30"/>
      <c r="G203" s="30"/>
      <c r="H203" s="30"/>
      <c r="I203" s="30"/>
      <c r="J203" s="30"/>
      <c r="K203" s="30"/>
      <c r="L203" s="30"/>
      <c r="M203" s="30"/>
      <c r="N203" s="30"/>
      <c r="O203" s="30"/>
      <c r="P203" s="30"/>
      <c r="Q203" s="30"/>
      <c r="R203" s="30"/>
      <c r="S203" s="30"/>
      <c r="T203" s="30"/>
      <c r="U203" s="30"/>
      <c r="V203" s="30"/>
      <c r="W203" s="30"/>
      <c r="X203" s="30"/>
      <c r="Y203" s="30"/>
      <c r="Z203" s="30"/>
      <c r="AA203" s="30"/>
    </row>
    <row r="204" customFormat="false" ht="15.75" hidden="false" customHeight="false" outlineLevel="0" collapsed="false">
      <c r="A204" s="30"/>
      <c r="B204" s="32"/>
      <c r="C204" s="30"/>
      <c r="D204" s="30"/>
      <c r="E204" s="30"/>
      <c r="G204" s="30"/>
      <c r="H204" s="30"/>
      <c r="I204" s="30"/>
      <c r="J204" s="30"/>
      <c r="K204" s="30"/>
      <c r="L204" s="30"/>
      <c r="M204" s="30"/>
      <c r="N204" s="30"/>
      <c r="O204" s="30"/>
      <c r="P204" s="30"/>
      <c r="Q204" s="30"/>
      <c r="R204" s="30"/>
      <c r="S204" s="30"/>
      <c r="T204" s="30"/>
      <c r="U204" s="30"/>
      <c r="V204" s="30"/>
      <c r="W204" s="30"/>
      <c r="X204" s="30"/>
      <c r="Y204" s="30"/>
      <c r="Z204" s="30"/>
      <c r="AA204" s="30"/>
    </row>
    <row r="205" customFormat="false" ht="15.75" hidden="false" customHeight="false" outlineLevel="0" collapsed="false">
      <c r="A205" s="30"/>
      <c r="B205" s="32"/>
      <c r="C205" s="30"/>
      <c r="D205" s="30"/>
      <c r="E205" s="30"/>
      <c r="G205" s="30"/>
      <c r="H205" s="30"/>
      <c r="I205" s="30"/>
      <c r="J205" s="30"/>
      <c r="K205" s="30"/>
      <c r="L205" s="30"/>
      <c r="M205" s="30"/>
      <c r="N205" s="30"/>
      <c r="O205" s="30"/>
      <c r="P205" s="30"/>
      <c r="Q205" s="30"/>
      <c r="R205" s="30"/>
      <c r="S205" s="30"/>
      <c r="T205" s="30"/>
      <c r="U205" s="30"/>
      <c r="V205" s="30"/>
      <c r="W205" s="30"/>
      <c r="X205" s="30"/>
      <c r="Y205" s="30"/>
      <c r="Z205" s="30"/>
      <c r="AA205" s="30"/>
    </row>
    <row r="206" customFormat="false" ht="15.75" hidden="false" customHeight="false" outlineLevel="0" collapsed="false">
      <c r="A206" s="30"/>
      <c r="B206" s="32"/>
      <c r="C206" s="30"/>
      <c r="D206" s="30"/>
      <c r="E206" s="30"/>
      <c r="G206" s="30"/>
      <c r="H206" s="30"/>
      <c r="I206" s="30"/>
      <c r="J206" s="30"/>
      <c r="K206" s="30"/>
      <c r="L206" s="30"/>
      <c r="M206" s="30"/>
      <c r="N206" s="30"/>
      <c r="O206" s="30"/>
      <c r="P206" s="30"/>
      <c r="Q206" s="30"/>
      <c r="R206" s="30"/>
      <c r="S206" s="30"/>
      <c r="T206" s="30"/>
      <c r="U206" s="30"/>
      <c r="V206" s="30"/>
      <c r="W206" s="30"/>
      <c r="X206" s="30"/>
      <c r="Y206" s="30"/>
      <c r="Z206" s="30"/>
      <c r="AA206" s="30"/>
    </row>
    <row r="207" customFormat="false" ht="15.75" hidden="false" customHeight="false" outlineLevel="0" collapsed="false">
      <c r="A207" s="30"/>
      <c r="B207" s="32"/>
      <c r="C207" s="30"/>
      <c r="D207" s="30"/>
      <c r="E207" s="30"/>
      <c r="G207" s="30"/>
      <c r="H207" s="30"/>
      <c r="I207" s="30"/>
      <c r="J207" s="30"/>
      <c r="K207" s="30"/>
      <c r="L207" s="30"/>
      <c r="M207" s="30"/>
      <c r="N207" s="30"/>
      <c r="O207" s="30"/>
      <c r="P207" s="30"/>
      <c r="Q207" s="30"/>
      <c r="R207" s="30"/>
      <c r="S207" s="30"/>
      <c r="T207" s="30"/>
      <c r="U207" s="30"/>
      <c r="V207" s="30"/>
      <c r="W207" s="30"/>
      <c r="X207" s="30"/>
      <c r="Y207" s="30"/>
      <c r="Z207" s="30"/>
      <c r="AA207" s="30"/>
    </row>
    <row r="208" customFormat="false" ht="15.75" hidden="false" customHeight="false" outlineLevel="0" collapsed="false">
      <c r="A208" s="30"/>
      <c r="B208" s="32"/>
      <c r="C208" s="30"/>
      <c r="D208" s="30"/>
      <c r="E208" s="30"/>
      <c r="G208" s="30"/>
      <c r="H208" s="30"/>
      <c r="I208" s="30"/>
      <c r="J208" s="30"/>
      <c r="K208" s="30"/>
      <c r="L208" s="30"/>
      <c r="M208" s="30"/>
      <c r="N208" s="30"/>
      <c r="O208" s="30"/>
      <c r="P208" s="30"/>
      <c r="Q208" s="30"/>
      <c r="R208" s="30"/>
      <c r="S208" s="30"/>
      <c r="T208" s="30"/>
      <c r="U208" s="30"/>
      <c r="V208" s="30"/>
      <c r="W208" s="30"/>
      <c r="X208" s="30"/>
      <c r="Y208" s="30"/>
      <c r="Z208" s="30"/>
      <c r="AA208" s="30"/>
    </row>
    <row r="209" customFormat="false" ht="15.75" hidden="false" customHeight="false" outlineLevel="0" collapsed="false">
      <c r="A209" s="30"/>
      <c r="B209" s="32"/>
      <c r="C209" s="30"/>
      <c r="D209" s="30"/>
      <c r="E209" s="30"/>
      <c r="G209" s="30"/>
      <c r="H209" s="30"/>
      <c r="I209" s="30"/>
      <c r="J209" s="30"/>
      <c r="K209" s="30"/>
      <c r="L209" s="30"/>
      <c r="M209" s="30"/>
      <c r="N209" s="30"/>
      <c r="O209" s="30"/>
      <c r="P209" s="30"/>
      <c r="Q209" s="30"/>
      <c r="R209" s="30"/>
      <c r="S209" s="30"/>
      <c r="T209" s="30"/>
      <c r="U209" s="30"/>
      <c r="V209" s="30"/>
      <c r="W209" s="30"/>
      <c r="X209" s="30"/>
      <c r="Y209" s="30"/>
      <c r="Z209" s="30"/>
      <c r="AA209" s="30"/>
    </row>
    <row r="210" customFormat="false" ht="15.75" hidden="false" customHeight="false" outlineLevel="0" collapsed="false">
      <c r="A210" s="30"/>
      <c r="B210" s="32"/>
      <c r="C210" s="30"/>
      <c r="D210" s="30"/>
      <c r="E210" s="30"/>
      <c r="G210" s="30"/>
      <c r="H210" s="30"/>
      <c r="I210" s="30"/>
      <c r="J210" s="30"/>
      <c r="K210" s="30"/>
      <c r="L210" s="30"/>
      <c r="M210" s="30"/>
      <c r="N210" s="30"/>
      <c r="O210" s="30"/>
      <c r="P210" s="30"/>
      <c r="Q210" s="30"/>
      <c r="R210" s="30"/>
      <c r="S210" s="30"/>
      <c r="T210" s="30"/>
      <c r="U210" s="30"/>
      <c r="V210" s="30"/>
      <c r="W210" s="30"/>
      <c r="X210" s="30"/>
      <c r="Y210" s="30"/>
      <c r="Z210" s="30"/>
      <c r="AA210" s="30"/>
    </row>
    <row r="211" customFormat="false" ht="15.75" hidden="false" customHeight="false" outlineLevel="0" collapsed="false">
      <c r="A211" s="30"/>
      <c r="B211" s="32"/>
      <c r="C211" s="30"/>
      <c r="D211" s="30"/>
      <c r="E211" s="30"/>
      <c r="G211" s="30"/>
      <c r="H211" s="30"/>
      <c r="I211" s="30"/>
      <c r="J211" s="30"/>
      <c r="K211" s="30"/>
      <c r="L211" s="30"/>
      <c r="M211" s="30"/>
      <c r="N211" s="30"/>
      <c r="O211" s="30"/>
      <c r="P211" s="30"/>
      <c r="Q211" s="30"/>
      <c r="R211" s="30"/>
      <c r="S211" s="30"/>
      <c r="T211" s="30"/>
      <c r="U211" s="30"/>
      <c r="V211" s="30"/>
      <c r="W211" s="30"/>
      <c r="X211" s="30"/>
      <c r="Y211" s="30"/>
      <c r="Z211" s="30"/>
      <c r="AA211" s="30"/>
    </row>
    <row r="212" customFormat="false" ht="15.75" hidden="false" customHeight="false" outlineLevel="0" collapsed="false">
      <c r="A212" s="30"/>
      <c r="B212" s="32"/>
      <c r="C212" s="30"/>
      <c r="D212" s="30"/>
      <c r="E212" s="30"/>
      <c r="G212" s="30"/>
      <c r="H212" s="30"/>
      <c r="I212" s="30"/>
      <c r="J212" s="30"/>
      <c r="K212" s="30"/>
      <c r="L212" s="30"/>
      <c r="M212" s="30"/>
      <c r="N212" s="30"/>
      <c r="O212" s="30"/>
      <c r="P212" s="30"/>
      <c r="Q212" s="30"/>
      <c r="R212" s="30"/>
      <c r="S212" s="30"/>
      <c r="T212" s="30"/>
      <c r="U212" s="30"/>
      <c r="V212" s="30"/>
      <c r="W212" s="30"/>
      <c r="X212" s="30"/>
      <c r="Y212" s="30"/>
      <c r="Z212" s="30"/>
      <c r="AA212" s="30"/>
    </row>
    <row r="213" customFormat="false" ht="15.75" hidden="false" customHeight="false" outlineLevel="0" collapsed="false">
      <c r="A213" s="30"/>
      <c r="B213" s="32"/>
      <c r="C213" s="30"/>
      <c r="D213" s="30"/>
      <c r="E213" s="30"/>
      <c r="G213" s="30"/>
      <c r="H213" s="30"/>
      <c r="I213" s="30"/>
      <c r="J213" s="30"/>
      <c r="K213" s="30"/>
      <c r="L213" s="30"/>
      <c r="M213" s="30"/>
      <c r="N213" s="30"/>
      <c r="O213" s="30"/>
      <c r="P213" s="30"/>
      <c r="Q213" s="30"/>
      <c r="R213" s="30"/>
      <c r="S213" s="30"/>
      <c r="T213" s="30"/>
      <c r="U213" s="30"/>
      <c r="V213" s="30"/>
      <c r="W213" s="30"/>
      <c r="X213" s="30"/>
      <c r="Y213" s="30"/>
      <c r="Z213" s="30"/>
      <c r="AA213" s="30"/>
    </row>
    <row r="214" customFormat="false" ht="15.75" hidden="false" customHeight="false" outlineLevel="0" collapsed="false">
      <c r="A214" s="30"/>
      <c r="B214" s="32"/>
      <c r="C214" s="30"/>
      <c r="D214" s="30"/>
      <c r="E214" s="30"/>
      <c r="G214" s="30"/>
      <c r="H214" s="30"/>
      <c r="I214" s="30"/>
      <c r="J214" s="30"/>
      <c r="K214" s="30"/>
      <c r="L214" s="30"/>
      <c r="M214" s="30"/>
      <c r="N214" s="30"/>
      <c r="O214" s="30"/>
      <c r="P214" s="30"/>
      <c r="Q214" s="30"/>
      <c r="R214" s="30"/>
      <c r="S214" s="30"/>
      <c r="T214" s="30"/>
      <c r="U214" s="30"/>
      <c r="V214" s="30"/>
      <c r="W214" s="30"/>
      <c r="X214" s="30"/>
      <c r="Y214" s="30"/>
      <c r="Z214" s="30"/>
      <c r="AA214" s="30"/>
    </row>
    <row r="215" customFormat="false" ht="15.75" hidden="false" customHeight="false" outlineLevel="0" collapsed="false">
      <c r="A215" s="30"/>
      <c r="B215" s="32"/>
      <c r="C215" s="30"/>
      <c r="D215" s="30"/>
      <c r="E215" s="30"/>
      <c r="G215" s="30"/>
      <c r="H215" s="30"/>
      <c r="I215" s="30"/>
      <c r="J215" s="30"/>
      <c r="K215" s="30"/>
      <c r="L215" s="30"/>
      <c r="M215" s="30"/>
      <c r="N215" s="30"/>
      <c r="O215" s="30"/>
      <c r="P215" s="30"/>
      <c r="Q215" s="30"/>
      <c r="R215" s="30"/>
      <c r="S215" s="30"/>
      <c r="T215" s="30"/>
      <c r="U215" s="30"/>
      <c r="V215" s="30"/>
      <c r="W215" s="30"/>
      <c r="X215" s="30"/>
      <c r="Y215" s="30"/>
      <c r="Z215" s="30"/>
      <c r="AA215" s="30"/>
    </row>
    <row r="216" customFormat="false" ht="15.75" hidden="false" customHeight="false" outlineLevel="0" collapsed="false">
      <c r="A216" s="30"/>
      <c r="B216" s="32"/>
      <c r="C216" s="30"/>
      <c r="D216" s="30"/>
      <c r="E216" s="30"/>
      <c r="G216" s="30"/>
      <c r="H216" s="30"/>
      <c r="I216" s="30"/>
      <c r="J216" s="30"/>
      <c r="K216" s="30"/>
      <c r="L216" s="30"/>
      <c r="M216" s="30"/>
      <c r="N216" s="30"/>
      <c r="O216" s="30"/>
      <c r="P216" s="30"/>
      <c r="Q216" s="30"/>
      <c r="R216" s="30"/>
      <c r="S216" s="30"/>
      <c r="T216" s="30"/>
      <c r="U216" s="30"/>
      <c r="V216" s="30"/>
      <c r="W216" s="30"/>
      <c r="X216" s="30"/>
      <c r="Y216" s="30"/>
      <c r="Z216" s="30"/>
      <c r="AA216" s="30"/>
    </row>
    <row r="217" customFormat="false" ht="15.75" hidden="false" customHeight="false" outlineLevel="0" collapsed="false">
      <c r="A217" s="30"/>
      <c r="B217" s="32"/>
      <c r="C217" s="30"/>
      <c r="D217" s="30"/>
      <c r="E217" s="30"/>
      <c r="G217" s="30"/>
      <c r="H217" s="30"/>
      <c r="I217" s="30"/>
      <c r="J217" s="30"/>
      <c r="K217" s="30"/>
      <c r="L217" s="30"/>
      <c r="M217" s="30"/>
      <c r="N217" s="30"/>
      <c r="O217" s="30"/>
      <c r="P217" s="30"/>
      <c r="Q217" s="30"/>
      <c r="R217" s="30"/>
      <c r="S217" s="30"/>
      <c r="T217" s="30"/>
      <c r="U217" s="30"/>
      <c r="V217" s="30"/>
      <c r="W217" s="30"/>
      <c r="X217" s="30"/>
      <c r="Y217" s="30"/>
      <c r="Z217" s="30"/>
      <c r="AA217" s="30"/>
    </row>
    <row r="218" customFormat="false" ht="15.75" hidden="false" customHeight="false" outlineLevel="0" collapsed="false">
      <c r="A218" s="30"/>
      <c r="B218" s="32"/>
      <c r="C218" s="30"/>
      <c r="D218" s="30"/>
      <c r="E218" s="30"/>
      <c r="G218" s="30"/>
      <c r="H218" s="30"/>
      <c r="I218" s="30"/>
      <c r="J218" s="30"/>
      <c r="K218" s="30"/>
      <c r="L218" s="30"/>
      <c r="M218" s="30"/>
      <c r="N218" s="30"/>
      <c r="O218" s="30"/>
      <c r="P218" s="30"/>
      <c r="Q218" s="30"/>
      <c r="R218" s="30"/>
      <c r="S218" s="30"/>
      <c r="T218" s="30"/>
      <c r="U218" s="30"/>
      <c r="V218" s="30"/>
      <c r="W218" s="30"/>
      <c r="X218" s="30"/>
      <c r="Y218" s="30"/>
      <c r="Z218" s="30"/>
      <c r="AA218" s="30"/>
    </row>
    <row r="219" customFormat="false" ht="15.75" hidden="false" customHeight="false" outlineLevel="0" collapsed="false">
      <c r="A219" s="30"/>
      <c r="B219" s="32"/>
      <c r="C219" s="30"/>
      <c r="D219" s="30"/>
      <c r="E219" s="30"/>
      <c r="G219" s="30"/>
      <c r="H219" s="30"/>
      <c r="I219" s="30"/>
      <c r="J219" s="30"/>
      <c r="K219" s="30"/>
      <c r="L219" s="30"/>
      <c r="M219" s="30"/>
      <c r="N219" s="30"/>
      <c r="O219" s="30"/>
      <c r="P219" s="30"/>
      <c r="Q219" s="30"/>
      <c r="R219" s="30"/>
      <c r="S219" s="30"/>
      <c r="T219" s="30"/>
      <c r="U219" s="30"/>
      <c r="V219" s="30"/>
      <c r="W219" s="30"/>
      <c r="X219" s="30"/>
      <c r="Y219" s="30"/>
      <c r="Z219" s="30"/>
      <c r="AA219" s="30"/>
    </row>
    <row r="220" customFormat="false" ht="15.75" hidden="false" customHeight="false" outlineLevel="0" collapsed="false">
      <c r="A220" s="30"/>
      <c r="B220" s="32"/>
      <c r="C220" s="30"/>
      <c r="D220" s="30"/>
      <c r="E220" s="30"/>
      <c r="G220" s="30"/>
      <c r="H220" s="30"/>
      <c r="I220" s="30"/>
      <c r="J220" s="30"/>
      <c r="K220" s="30"/>
      <c r="L220" s="30"/>
      <c r="M220" s="30"/>
      <c r="N220" s="30"/>
      <c r="O220" s="30"/>
      <c r="P220" s="30"/>
      <c r="Q220" s="30"/>
      <c r="R220" s="30"/>
      <c r="S220" s="30"/>
      <c r="T220" s="30"/>
      <c r="U220" s="30"/>
      <c r="V220" s="30"/>
      <c r="W220" s="30"/>
      <c r="X220" s="30"/>
      <c r="Y220" s="30"/>
      <c r="Z220" s="30"/>
      <c r="AA220" s="30"/>
    </row>
    <row r="221" customFormat="false" ht="15.75" hidden="false" customHeight="false" outlineLevel="0" collapsed="false">
      <c r="A221" s="30"/>
      <c r="B221" s="32"/>
      <c r="C221" s="30"/>
      <c r="D221" s="30"/>
      <c r="E221" s="30"/>
      <c r="G221" s="30"/>
      <c r="H221" s="30"/>
      <c r="I221" s="30"/>
      <c r="J221" s="30"/>
      <c r="K221" s="30"/>
      <c r="L221" s="30"/>
      <c r="M221" s="30"/>
      <c r="N221" s="30"/>
      <c r="O221" s="30"/>
      <c r="P221" s="30"/>
      <c r="Q221" s="30"/>
      <c r="R221" s="30"/>
      <c r="S221" s="30"/>
      <c r="T221" s="30"/>
      <c r="U221" s="30"/>
      <c r="V221" s="30"/>
      <c r="W221" s="30"/>
      <c r="X221" s="30"/>
      <c r="Y221" s="30"/>
      <c r="Z221" s="30"/>
      <c r="AA221" s="30"/>
    </row>
    <row r="222" customFormat="false" ht="15.75" hidden="false" customHeight="false" outlineLevel="0" collapsed="false">
      <c r="A222" s="30"/>
      <c r="B222" s="32"/>
      <c r="C222" s="30"/>
      <c r="D222" s="30"/>
      <c r="E222" s="30"/>
      <c r="G222" s="30"/>
      <c r="H222" s="30"/>
      <c r="I222" s="30"/>
      <c r="J222" s="30"/>
      <c r="K222" s="30"/>
      <c r="L222" s="30"/>
      <c r="M222" s="30"/>
      <c r="N222" s="30"/>
      <c r="O222" s="30"/>
      <c r="P222" s="30"/>
      <c r="Q222" s="30"/>
      <c r="R222" s="30"/>
      <c r="S222" s="30"/>
      <c r="T222" s="30"/>
      <c r="U222" s="30"/>
      <c r="V222" s="30"/>
      <c r="W222" s="30"/>
      <c r="X222" s="30"/>
      <c r="Y222" s="30"/>
      <c r="Z222" s="30"/>
      <c r="AA222" s="30"/>
    </row>
    <row r="223" customFormat="false" ht="15.75" hidden="false" customHeight="false" outlineLevel="0" collapsed="false">
      <c r="A223" s="30"/>
      <c r="B223" s="32"/>
      <c r="C223" s="30"/>
      <c r="D223" s="30"/>
      <c r="E223" s="30"/>
      <c r="G223" s="30"/>
      <c r="H223" s="30"/>
      <c r="I223" s="30"/>
      <c r="J223" s="30"/>
      <c r="K223" s="30"/>
      <c r="L223" s="30"/>
      <c r="M223" s="30"/>
      <c r="N223" s="30"/>
      <c r="O223" s="30"/>
      <c r="P223" s="30"/>
      <c r="Q223" s="30"/>
      <c r="R223" s="30"/>
      <c r="S223" s="30"/>
      <c r="T223" s="30"/>
      <c r="U223" s="30"/>
      <c r="V223" s="30"/>
      <c r="W223" s="30"/>
      <c r="X223" s="30"/>
      <c r="Y223" s="30"/>
      <c r="Z223" s="30"/>
      <c r="AA223" s="30"/>
    </row>
    <row r="224" customFormat="false" ht="15.75" hidden="false" customHeight="false" outlineLevel="0" collapsed="false">
      <c r="A224" s="30"/>
      <c r="B224" s="32"/>
      <c r="C224" s="30"/>
      <c r="D224" s="30"/>
      <c r="E224" s="30"/>
      <c r="G224" s="30"/>
      <c r="H224" s="30"/>
      <c r="I224" s="30"/>
      <c r="J224" s="30"/>
      <c r="K224" s="30"/>
      <c r="L224" s="30"/>
      <c r="M224" s="30"/>
      <c r="N224" s="30"/>
      <c r="O224" s="30"/>
      <c r="P224" s="30"/>
      <c r="Q224" s="30"/>
      <c r="R224" s="30"/>
      <c r="S224" s="30"/>
      <c r="T224" s="30"/>
      <c r="U224" s="30"/>
      <c r="V224" s="30"/>
      <c r="W224" s="30"/>
      <c r="X224" s="30"/>
      <c r="Y224" s="30"/>
      <c r="Z224" s="30"/>
      <c r="AA224" s="30"/>
    </row>
    <row r="225" customFormat="false" ht="15.75" hidden="false" customHeight="false" outlineLevel="0" collapsed="false">
      <c r="A225" s="30"/>
      <c r="B225" s="32"/>
      <c r="C225" s="30"/>
      <c r="D225" s="30"/>
      <c r="E225" s="30"/>
      <c r="G225" s="30"/>
      <c r="H225" s="30"/>
      <c r="I225" s="30"/>
      <c r="J225" s="30"/>
      <c r="K225" s="30"/>
      <c r="L225" s="30"/>
      <c r="M225" s="30"/>
      <c r="N225" s="30"/>
      <c r="O225" s="30"/>
      <c r="P225" s="30"/>
      <c r="Q225" s="30"/>
      <c r="R225" s="30"/>
      <c r="S225" s="30"/>
      <c r="T225" s="30"/>
      <c r="U225" s="30"/>
      <c r="V225" s="30"/>
      <c r="W225" s="30"/>
      <c r="X225" s="30"/>
      <c r="Y225" s="30"/>
      <c r="Z225" s="30"/>
      <c r="AA225" s="30"/>
    </row>
    <row r="226" customFormat="false" ht="15.75" hidden="false" customHeight="false" outlineLevel="0" collapsed="false">
      <c r="A226" s="30"/>
      <c r="B226" s="32"/>
      <c r="C226" s="30"/>
      <c r="D226" s="30"/>
      <c r="E226" s="30"/>
      <c r="G226" s="30"/>
      <c r="H226" s="30"/>
      <c r="I226" s="30"/>
      <c r="J226" s="30"/>
      <c r="K226" s="30"/>
      <c r="L226" s="30"/>
      <c r="M226" s="30"/>
      <c r="N226" s="30"/>
      <c r="O226" s="30"/>
      <c r="P226" s="30"/>
      <c r="Q226" s="30"/>
      <c r="R226" s="30"/>
      <c r="S226" s="30"/>
      <c r="T226" s="30"/>
      <c r="U226" s="30"/>
      <c r="V226" s="30"/>
      <c r="W226" s="30"/>
      <c r="X226" s="30"/>
      <c r="Y226" s="30"/>
      <c r="Z226" s="30"/>
      <c r="AA226" s="30"/>
    </row>
    <row r="227" customFormat="false" ht="15.75" hidden="false" customHeight="false" outlineLevel="0" collapsed="false">
      <c r="A227" s="30"/>
      <c r="B227" s="32"/>
      <c r="C227" s="30"/>
      <c r="D227" s="30"/>
      <c r="E227" s="30"/>
      <c r="G227" s="30"/>
      <c r="H227" s="30"/>
      <c r="I227" s="30"/>
      <c r="J227" s="30"/>
      <c r="K227" s="30"/>
      <c r="L227" s="30"/>
      <c r="M227" s="30"/>
      <c r="N227" s="30"/>
      <c r="O227" s="30"/>
      <c r="P227" s="30"/>
      <c r="Q227" s="30"/>
      <c r="R227" s="30"/>
      <c r="S227" s="30"/>
      <c r="T227" s="30"/>
      <c r="U227" s="30"/>
      <c r="V227" s="30"/>
      <c r="W227" s="30"/>
      <c r="X227" s="30"/>
      <c r="Y227" s="30"/>
      <c r="Z227" s="30"/>
      <c r="AA227" s="30"/>
    </row>
    <row r="228" customFormat="false" ht="15.75" hidden="false" customHeight="false" outlineLevel="0" collapsed="false">
      <c r="A228" s="30"/>
      <c r="B228" s="32"/>
      <c r="C228" s="30"/>
      <c r="D228" s="30"/>
      <c r="E228" s="30"/>
      <c r="G228" s="30"/>
      <c r="H228" s="30"/>
      <c r="I228" s="30"/>
      <c r="J228" s="30"/>
      <c r="K228" s="30"/>
      <c r="L228" s="30"/>
      <c r="M228" s="30"/>
      <c r="N228" s="30"/>
      <c r="O228" s="30"/>
      <c r="P228" s="30"/>
      <c r="Q228" s="30"/>
      <c r="R228" s="30"/>
      <c r="S228" s="30"/>
      <c r="T228" s="30"/>
      <c r="U228" s="30"/>
      <c r="V228" s="30"/>
      <c r="W228" s="30"/>
      <c r="X228" s="30"/>
      <c r="Y228" s="30"/>
      <c r="Z228" s="30"/>
      <c r="AA228" s="30"/>
    </row>
    <row r="229" customFormat="false" ht="15.75" hidden="false" customHeight="false" outlineLevel="0" collapsed="false">
      <c r="A229" s="30"/>
      <c r="B229" s="32"/>
      <c r="C229" s="30"/>
      <c r="D229" s="30"/>
      <c r="E229" s="30"/>
      <c r="G229" s="30"/>
      <c r="H229" s="30"/>
      <c r="I229" s="30"/>
      <c r="J229" s="30"/>
      <c r="K229" s="30"/>
      <c r="L229" s="30"/>
      <c r="M229" s="30"/>
      <c r="N229" s="30"/>
      <c r="O229" s="30"/>
      <c r="P229" s="30"/>
      <c r="Q229" s="30"/>
      <c r="R229" s="30"/>
      <c r="S229" s="30"/>
      <c r="T229" s="30"/>
      <c r="U229" s="30"/>
      <c r="V229" s="30"/>
      <c r="W229" s="30"/>
      <c r="X229" s="30"/>
      <c r="Y229" s="30"/>
      <c r="Z229" s="30"/>
      <c r="AA229" s="30"/>
    </row>
    <row r="230" customFormat="false" ht="15.75" hidden="false" customHeight="false" outlineLevel="0" collapsed="false">
      <c r="A230" s="30"/>
      <c r="B230" s="32"/>
      <c r="C230" s="30"/>
      <c r="D230" s="30"/>
      <c r="E230" s="30"/>
      <c r="G230" s="30"/>
      <c r="H230" s="30"/>
      <c r="I230" s="30"/>
      <c r="J230" s="30"/>
      <c r="K230" s="30"/>
      <c r="L230" s="30"/>
      <c r="M230" s="30"/>
      <c r="N230" s="30"/>
      <c r="O230" s="30"/>
      <c r="P230" s="30"/>
      <c r="Q230" s="30"/>
      <c r="R230" s="30"/>
      <c r="S230" s="30"/>
      <c r="T230" s="30"/>
      <c r="U230" s="30"/>
      <c r="V230" s="30"/>
      <c r="W230" s="30"/>
      <c r="X230" s="30"/>
      <c r="Y230" s="30"/>
      <c r="Z230" s="30"/>
      <c r="AA230" s="30"/>
    </row>
    <row r="231" customFormat="false" ht="15.75" hidden="false" customHeight="false" outlineLevel="0" collapsed="false">
      <c r="A231" s="30"/>
      <c r="B231" s="32"/>
      <c r="C231" s="30"/>
      <c r="D231" s="30"/>
      <c r="E231" s="30"/>
      <c r="G231" s="30"/>
      <c r="H231" s="30"/>
      <c r="I231" s="30"/>
      <c r="J231" s="30"/>
      <c r="K231" s="30"/>
      <c r="L231" s="30"/>
      <c r="M231" s="30"/>
      <c r="N231" s="30"/>
      <c r="O231" s="30"/>
      <c r="P231" s="30"/>
      <c r="Q231" s="30"/>
      <c r="R231" s="30"/>
      <c r="S231" s="30"/>
      <c r="T231" s="30"/>
      <c r="U231" s="30"/>
      <c r="V231" s="30"/>
      <c r="W231" s="30"/>
      <c r="X231" s="30"/>
      <c r="Y231" s="30"/>
      <c r="Z231" s="30"/>
      <c r="AA231" s="30"/>
    </row>
    <row r="232" customFormat="false" ht="15.75" hidden="false" customHeight="false" outlineLevel="0" collapsed="false">
      <c r="A232" s="30"/>
      <c r="B232" s="32"/>
      <c r="C232" s="30"/>
      <c r="D232" s="30"/>
      <c r="E232" s="30"/>
      <c r="G232" s="30"/>
      <c r="H232" s="30"/>
      <c r="I232" s="30"/>
      <c r="J232" s="30"/>
      <c r="K232" s="30"/>
      <c r="L232" s="30"/>
      <c r="M232" s="30"/>
      <c r="N232" s="30"/>
      <c r="O232" s="30"/>
      <c r="P232" s="30"/>
      <c r="Q232" s="30"/>
      <c r="R232" s="30"/>
      <c r="S232" s="30"/>
      <c r="T232" s="30"/>
      <c r="U232" s="30"/>
      <c r="V232" s="30"/>
      <c r="W232" s="30"/>
      <c r="X232" s="30"/>
      <c r="Y232" s="30"/>
      <c r="Z232" s="30"/>
      <c r="AA232" s="30"/>
    </row>
    <row r="233" customFormat="false" ht="15.75" hidden="false" customHeight="false" outlineLevel="0" collapsed="false">
      <c r="A233" s="30"/>
      <c r="B233" s="32"/>
      <c r="C233" s="30"/>
      <c r="D233" s="30"/>
      <c r="E233" s="30"/>
      <c r="G233" s="30"/>
      <c r="H233" s="30"/>
      <c r="I233" s="30"/>
      <c r="J233" s="30"/>
      <c r="K233" s="30"/>
      <c r="L233" s="30"/>
      <c r="M233" s="30"/>
      <c r="N233" s="30"/>
      <c r="O233" s="30"/>
      <c r="P233" s="30"/>
      <c r="Q233" s="30"/>
      <c r="R233" s="30"/>
      <c r="S233" s="30"/>
      <c r="T233" s="30"/>
      <c r="U233" s="30"/>
      <c r="V233" s="30"/>
      <c r="W233" s="30"/>
      <c r="X233" s="30"/>
      <c r="Y233" s="30"/>
      <c r="Z233" s="30"/>
      <c r="AA233" s="30"/>
    </row>
    <row r="234" customFormat="false" ht="15.75" hidden="false" customHeight="false" outlineLevel="0" collapsed="false">
      <c r="A234" s="30"/>
      <c r="B234" s="32"/>
      <c r="C234" s="30"/>
      <c r="D234" s="30"/>
      <c r="E234" s="30"/>
      <c r="G234" s="30"/>
      <c r="H234" s="30"/>
      <c r="I234" s="30"/>
      <c r="J234" s="30"/>
      <c r="K234" s="30"/>
      <c r="L234" s="30"/>
      <c r="M234" s="30"/>
      <c r="N234" s="30"/>
      <c r="O234" s="30"/>
      <c r="P234" s="30"/>
      <c r="Q234" s="30"/>
      <c r="R234" s="30"/>
      <c r="S234" s="30"/>
      <c r="T234" s="30"/>
      <c r="U234" s="30"/>
      <c r="V234" s="30"/>
      <c r="W234" s="30"/>
      <c r="X234" s="30"/>
      <c r="Y234" s="30"/>
      <c r="Z234" s="30"/>
      <c r="AA234" s="30"/>
    </row>
    <row r="235" customFormat="false" ht="15.75" hidden="false" customHeight="false" outlineLevel="0" collapsed="false">
      <c r="A235" s="30"/>
      <c r="B235" s="32"/>
      <c r="C235" s="30"/>
      <c r="D235" s="30"/>
      <c r="E235" s="30"/>
      <c r="G235" s="30"/>
      <c r="H235" s="30"/>
      <c r="I235" s="30"/>
      <c r="J235" s="30"/>
      <c r="K235" s="30"/>
      <c r="L235" s="30"/>
      <c r="M235" s="30"/>
      <c r="N235" s="30"/>
      <c r="O235" s="30"/>
      <c r="P235" s="30"/>
      <c r="Q235" s="30"/>
      <c r="R235" s="30"/>
      <c r="S235" s="30"/>
      <c r="T235" s="30"/>
      <c r="U235" s="30"/>
      <c r="V235" s="30"/>
      <c r="W235" s="30"/>
      <c r="X235" s="30"/>
      <c r="Y235" s="30"/>
      <c r="Z235" s="30"/>
      <c r="AA235" s="30"/>
    </row>
    <row r="236" customFormat="false" ht="15.75" hidden="false" customHeight="false" outlineLevel="0" collapsed="false">
      <c r="A236" s="30"/>
      <c r="B236" s="32"/>
      <c r="C236" s="30"/>
      <c r="D236" s="30"/>
      <c r="E236" s="30"/>
      <c r="G236" s="30"/>
      <c r="H236" s="30"/>
      <c r="I236" s="30"/>
      <c r="J236" s="30"/>
      <c r="K236" s="30"/>
      <c r="L236" s="30"/>
      <c r="M236" s="30"/>
      <c r="N236" s="30"/>
      <c r="O236" s="30"/>
      <c r="P236" s="30"/>
      <c r="Q236" s="30"/>
      <c r="R236" s="30"/>
      <c r="S236" s="30"/>
      <c r="T236" s="30"/>
      <c r="U236" s="30"/>
      <c r="V236" s="30"/>
      <c r="W236" s="30"/>
      <c r="X236" s="30"/>
      <c r="Y236" s="30"/>
      <c r="Z236" s="30"/>
      <c r="AA236" s="30"/>
    </row>
    <row r="237" customFormat="false" ht="15.75" hidden="false" customHeight="false" outlineLevel="0" collapsed="false">
      <c r="A237" s="30"/>
      <c r="B237" s="32"/>
      <c r="C237" s="30"/>
      <c r="D237" s="30"/>
      <c r="E237" s="30"/>
      <c r="G237" s="30"/>
      <c r="H237" s="30"/>
      <c r="I237" s="30"/>
      <c r="J237" s="30"/>
      <c r="K237" s="30"/>
      <c r="L237" s="30"/>
      <c r="M237" s="30"/>
      <c r="N237" s="30"/>
      <c r="O237" s="30"/>
      <c r="P237" s="30"/>
      <c r="Q237" s="30"/>
      <c r="R237" s="30"/>
      <c r="S237" s="30"/>
      <c r="T237" s="30"/>
      <c r="U237" s="30"/>
      <c r="V237" s="30"/>
      <c r="W237" s="30"/>
      <c r="X237" s="30"/>
      <c r="Y237" s="30"/>
      <c r="Z237" s="30"/>
      <c r="AA237" s="30"/>
    </row>
    <row r="238" customFormat="false" ht="15.75" hidden="false" customHeight="false" outlineLevel="0" collapsed="false">
      <c r="A238" s="30"/>
      <c r="B238" s="32"/>
      <c r="C238" s="30"/>
      <c r="D238" s="30"/>
      <c r="E238" s="30"/>
      <c r="G238" s="30"/>
      <c r="H238" s="30"/>
      <c r="I238" s="30"/>
      <c r="J238" s="30"/>
      <c r="K238" s="30"/>
      <c r="L238" s="30"/>
      <c r="M238" s="30"/>
      <c r="N238" s="30"/>
      <c r="O238" s="30"/>
      <c r="P238" s="30"/>
      <c r="Q238" s="30"/>
      <c r="R238" s="30"/>
      <c r="S238" s="30"/>
      <c r="T238" s="30"/>
      <c r="U238" s="30"/>
      <c r="V238" s="30"/>
      <c r="W238" s="30"/>
      <c r="X238" s="30"/>
      <c r="Y238" s="30"/>
      <c r="Z238" s="30"/>
      <c r="AA238" s="30"/>
    </row>
    <row r="239" customFormat="false" ht="15.75" hidden="false" customHeight="false" outlineLevel="0" collapsed="false">
      <c r="A239" s="30"/>
      <c r="B239" s="32"/>
      <c r="C239" s="30"/>
      <c r="D239" s="30"/>
      <c r="E239" s="30"/>
      <c r="G239" s="30"/>
      <c r="H239" s="30"/>
      <c r="I239" s="30"/>
      <c r="J239" s="30"/>
      <c r="K239" s="30"/>
      <c r="L239" s="30"/>
      <c r="M239" s="30"/>
      <c r="N239" s="30"/>
      <c r="O239" s="30"/>
      <c r="P239" s="30"/>
      <c r="Q239" s="30"/>
      <c r="R239" s="30"/>
      <c r="S239" s="30"/>
      <c r="T239" s="30"/>
      <c r="U239" s="30"/>
      <c r="V239" s="30"/>
      <c r="W239" s="30"/>
      <c r="X239" s="30"/>
      <c r="Y239" s="30"/>
      <c r="Z239" s="30"/>
      <c r="AA239" s="30"/>
    </row>
    <row r="240" customFormat="false" ht="15.75" hidden="false" customHeight="false" outlineLevel="0" collapsed="false">
      <c r="A240" s="30"/>
      <c r="B240" s="32"/>
      <c r="C240" s="30"/>
      <c r="D240" s="30"/>
      <c r="E240" s="30"/>
      <c r="G240" s="30"/>
      <c r="H240" s="30"/>
      <c r="I240" s="30"/>
      <c r="J240" s="30"/>
      <c r="K240" s="30"/>
      <c r="L240" s="30"/>
      <c r="M240" s="30"/>
      <c r="N240" s="30"/>
      <c r="O240" s="30"/>
      <c r="P240" s="30"/>
      <c r="Q240" s="30"/>
      <c r="R240" s="30"/>
      <c r="S240" s="30"/>
      <c r="T240" s="30"/>
      <c r="U240" s="30"/>
      <c r="V240" s="30"/>
      <c r="W240" s="30"/>
      <c r="X240" s="30"/>
      <c r="Y240" s="30"/>
      <c r="Z240" s="30"/>
      <c r="AA240" s="30"/>
    </row>
    <row r="241" customFormat="false" ht="15.75" hidden="false" customHeight="false" outlineLevel="0" collapsed="false">
      <c r="A241" s="30"/>
      <c r="B241" s="32"/>
      <c r="C241" s="30"/>
      <c r="D241" s="30"/>
      <c r="E241" s="30"/>
      <c r="G241" s="30"/>
      <c r="H241" s="30"/>
      <c r="I241" s="30"/>
      <c r="J241" s="30"/>
      <c r="K241" s="30"/>
      <c r="L241" s="30"/>
      <c r="M241" s="30"/>
      <c r="N241" s="30"/>
      <c r="O241" s="30"/>
      <c r="P241" s="30"/>
      <c r="Q241" s="30"/>
      <c r="R241" s="30"/>
      <c r="S241" s="30"/>
      <c r="T241" s="30"/>
      <c r="U241" s="30"/>
      <c r="V241" s="30"/>
      <c r="W241" s="30"/>
      <c r="X241" s="30"/>
      <c r="Y241" s="30"/>
      <c r="Z241" s="30"/>
      <c r="AA241" s="30"/>
    </row>
    <row r="242" customFormat="false" ht="15.75" hidden="false" customHeight="false" outlineLevel="0" collapsed="false">
      <c r="A242" s="30"/>
      <c r="B242" s="32"/>
      <c r="C242" s="30"/>
      <c r="D242" s="30"/>
      <c r="E242" s="30"/>
      <c r="G242" s="30"/>
      <c r="H242" s="30"/>
      <c r="I242" s="30"/>
      <c r="J242" s="30"/>
      <c r="K242" s="30"/>
      <c r="L242" s="30"/>
      <c r="M242" s="30"/>
      <c r="N242" s="30"/>
      <c r="O242" s="30"/>
      <c r="P242" s="30"/>
      <c r="Q242" s="30"/>
      <c r="R242" s="30"/>
      <c r="S242" s="30"/>
      <c r="T242" s="30"/>
      <c r="U242" s="30"/>
      <c r="V242" s="30"/>
      <c r="W242" s="30"/>
      <c r="X242" s="30"/>
      <c r="Y242" s="30"/>
      <c r="Z242" s="30"/>
      <c r="AA242" s="30"/>
    </row>
    <row r="243" customFormat="false" ht="15.75" hidden="false" customHeight="false" outlineLevel="0" collapsed="false">
      <c r="A243" s="30"/>
      <c r="B243" s="32"/>
      <c r="C243" s="30"/>
      <c r="D243" s="30"/>
      <c r="E243" s="30"/>
      <c r="G243" s="30"/>
      <c r="H243" s="30"/>
      <c r="I243" s="30"/>
      <c r="J243" s="30"/>
      <c r="K243" s="30"/>
      <c r="L243" s="30"/>
      <c r="M243" s="30"/>
      <c r="N243" s="30"/>
      <c r="O243" s="30"/>
      <c r="P243" s="30"/>
      <c r="Q243" s="30"/>
      <c r="R243" s="30"/>
      <c r="S243" s="30"/>
      <c r="T243" s="30"/>
      <c r="U243" s="30"/>
      <c r="V243" s="30"/>
      <c r="W243" s="30"/>
      <c r="X243" s="30"/>
      <c r="Y243" s="30"/>
      <c r="Z243" s="30"/>
      <c r="AA243" s="30"/>
    </row>
    <row r="244" customFormat="false" ht="15.75" hidden="false" customHeight="false" outlineLevel="0" collapsed="false">
      <c r="A244" s="30"/>
      <c r="B244" s="32"/>
      <c r="C244" s="30"/>
      <c r="D244" s="30"/>
      <c r="E244" s="30"/>
      <c r="G244" s="30"/>
      <c r="H244" s="30"/>
      <c r="I244" s="30"/>
      <c r="J244" s="30"/>
      <c r="K244" s="30"/>
      <c r="L244" s="30"/>
      <c r="M244" s="30"/>
      <c r="N244" s="30"/>
      <c r="O244" s="30"/>
      <c r="P244" s="30"/>
      <c r="Q244" s="30"/>
      <c r="R244" s="30"/>
      <c r="S244" s="30"/>
      <c r="T244" s="30"/>
      <c r="U244" s="30"/>
      <c r="V244" s="30"/>
      <c r="W244" s="30"/>
      <c r="X244" s="30"/>
      <c r="Y244" s="30"/>
      <c r="Z244" s="30"/>
      <c r="AA244" s="30"/>
    </row>
    <row r="245" customFormat="false" ht="15.75" hidden="false" customHeight="false" outlineLevel="0" collapsed="false">
      <c r="A245" s="30"/>
      <c r="B245" s="32"/>
      <c r="C245" s="30"/>
      <c r="D245" s="30"/>
      <c r="E245" s="30"/>
      <c r="G245" s="30"/>
      <c r="H245" s="30"/>
      <c r="I245" s="30"/>
      <c r="J245" s="30"/>
      <c r="K245" s="30"/>
      <c r="L245" s="30"/>
      <c r="M245" s="30"/>
      <c r="N245" s="30"/>
      <c r="O245" s="30"/>
      <c r="P245" s="30"/>
      <c r="Q245" s="30"/>
      <c r="R245" s="30"/>
      <c r="S245" s="30"/>
      <c r="T245" s="30"/>
      <c r="U245" s="30"/>
      <c r="V245" s="30"/>
      <c r="W245" s="30"/>
      <c r="X245" s="30"/>
      <c r="Y245" s="30"/>
      <c r="Z245" s="30"/>
      <c r="AA245" s="30"/>
    </row>
    <row r="246" customFormat="false" ht="15.75" hidden="false" customHeight="false" outlineLevel="0" collapsed="false">
      <c r="A246" s="30"/>
      <c r="B246" s="32"/>
      <c r="C246" s="30"/>
      <c r="D246" s="30"/>
      <c r="E246" s="30"/>
      <c r="G246" s="30"/>
      <c r="H246" s="30"/>
      <c r="I246" s="30"/>
      <c r="J246" s="30"/>
      <c r="K246" s="30"/>
      <c r="L246" s="30"/>
      <c r="M246" s="30"/>
      <c r="N246" s="30"/>
      <c r="O246" s="30"/>
      <c r="P246" s="30"/>
      <c r="Q246" s="30"/>
      <c r="R246" s="30"/>
      <c r="S246" s="30"/>
      <c r="T246" s="30"/>
      <c r="U246" s="30"/>
      <c r="V246" s="30"/>
      <c r="W246" s="30"/>
      <c r="X246" s="30"/>
      <c r="Y246" s="30"/>
      <c r="Z246" s="30"/>
      <c r="AA246" s="30"/>
    </row>
    <row r="247" customFormat="false" ht="15.75" hidden="false" customHeight="false" outlineLevel="0" collapsed="false">
      <c r="A247" s="30"/>
      <c r="B247" s="32"/>
      <c r="C247" s="30"/>
      <c r="D247" s="30"/>
      <c r="E247" s="30"/>
      <c r="G247" s="30"/>
      <c r="H247" s="30"/>
      <c r="I247" s="30"/>
      <c r="J247" s="30"/>
      <c r="K247" s="30"/>
      <c r="L247" s="30"/>
      <c r="M247" s="30"/>
      <c r="N247" s="30"/>
      <c r="O247" s="30"/>
      <c r="P247" s="30"/>
      <c r="Q247" s="30"/>
      <c r="R247" s="30"/>
      <c r="S247" s="30"/>
      <c r="T247" s="30"/>
      <c r="U247" s="30"/>
      <c r="V247" s="30"/>
      <c r="W247" s="30"/>
      <c r="X247" s="30"/>
      <c r="Y247" s="30"/>
      <c r="Z247" s="30"/>
      <c r="AA247" s="30"/>
    </row>
    <row r="248" customFormat="false" ht="15.75" hidden="false" customHeight="false" outlineLevel="0" collapsed="false">
      <c r="A248" s="30"/>
      <c r="B248" s="32"/>
      <c r="C248" s="30"/>
      <c r="D248" s="30"/>
      <c r="E248" s="30"/>
      <c r="G248" s="30"/>
      <c r="H248" s="30"/>
      <c r="I248" s="30"/>
      <c r="J248" s="30"/>
      <c r="K248" s="30"/>
      <c r="L248" s="30"/>
      <c r="M248" s="30"/>
      <c r="N248" s="30"/>
      <c r="O248" s="30"/>
      <c r="P248" s="30"/>
      <c r="Q248" s="30"/>
      <c r="R248" s="30"/>
      <c r="S248" s="30"/>
      <c r="T248" s="30"/>
      <c r="U248" s="30"/>
      <c r="V248" s="30"/>
      <c r="W248" s="30"/>
      <c r="X248" s="30"/>
      <c r="Y248" s="30"/>
      <c r="Z248" s="30"/>
      <c r="AA248" s="30"/>
    </row>
    <row r="249" customFormat="false" ht="15.75" hidden="false" customHeight="false" outlineLevel="0" collapsed="false">
      <c r="A249" s="30"/>
      <c r="B249" s="32"/>
      <c r="C249" s="30"/>
      <c r="D249" s="30"/>
      <c r="E249" s="30"/>
      <c r="G249" s="30"/>
      <c r="H249" s="30"/>
      <c r="I249" s="30"/>
      <c r="J249" s="30"/>
      <c r="K249" s="30"/>
      <c r="L249" s="30"/>
      <c r="M249" s="30"/>
      <c r="N249" s="30"/>
      <c r="O249" s="30"/>
      <c r="P249" s="30"/>
      <c r="Q249" s="30"/>
      <c r="R249" s="30"/>
      <c r="S249" s="30"/>
      <c r="T249" s="30"/>
      <c r="U249" s="30"/>
      <c r="V249" s="30"/>
      <c r="W249" s="30"/>
      <c r="X249" s="30"/>
      <c r="Y249" s="30"/>
      <c r="Z249" s="30"/>
      <c r="AA249" s="30"/>
    </row>
    <row r="250" customFormat="false" ht="15.75" hidden="false" customHeight="false" outlineLevel="0" collapsed="false">
      <c r="A250" s="30"/>
      <c r="B250" s="32"/>
      <c r="C250" s="30"/>
      <c r="D250" s="30"/>
      <c r="E250" s="30"/>
      <c r="G250" s="30"/>
      <c r="H250" s="30"/>
      <c r="I250" s="30"/>
      <c r="J250" s="30"/>
      <c r="K250" s="30"/>
      <c r="L250" s="30"/>
      <c r="M250" s="30"/>
      <c r="N250" s="30"/>
      <c r="O250" s="30"/>
      <c r="P250" s="30"/>
      <c r="Q250" s="30"/>
      <c r="R250" s="30"/>
      <c r="S250" s="30"/>
      <c r="T250" s="30"/>
      <c r="U250" s="30"/>
      <c r="V250" s="30"/>
      <c r="W250" s="30"/>
      <c r="X250" s="30"/>
      <c r="Y250" s="30"/>
      <c r="Z250" s="30"/>
      <c r="AA250" s="30"/>
    </row>
    <row r="251" customFormat="false" ht="15.75" hidden="false" customHeight="false" outlineLevel="0" collapsed="false">
      <c r="A251" s="30"/>
      <c r="B251" s="32"/>
      <c r="C251" s="30"/>
      <c r="D251" s="30"/>
      <c r="E251" s="30"/>
      <c r="G251" s="30"/>
      <c r="H251" s="30"/>
      <c r="I251" s="30"/>
      <c r="J251" s="30"/>
      <c r="K251" s="30"/>
      <c r="L251" s="30"/>
      <c r="M251" s="30"/>
      <c r="N251" s="30"/>
      <c r="O251" s="30"/>
      <c r="P251" s="30"/>
      <c r="Q251" s="30"/>
      <c r="R251" s="30"/>
      <c r="S251" s="30"/>
      <c r="T251" s="30"/>
      <c r="U251" s="30"/>
      <c r="V251" s="30"/>
      <c r="W251" s="30"/>
      <c r="X251" s="30"/>
      <c r="Y251" s="30"/>
      <c r="Z251" s="30"/>
      <c r="AA251" s="30"/>
    </row>
    <row r="252" customFormat="false" ht="15.75" hidden="false" customHeight="false" outlineLevel="0" collapsed="false">
      <c r="A252" s="30"/>
      <c r="B252" s="32"/>
      <c r="C252" s="30"/>
      <c r="D252" s="30"/>
      <c r="E252" s="30"/>
      <c r="G252" s="30"/>
      <c r="H252" s="30"/>
      <c r="I252" s="30"/>
      <c r="J252" s="30"/>
      <c r="K252" s="30"/>
      <c r="L252" s="30"/>
      <c r="M252" s="30"/>
      <c r="N252" s="30"/>
      <c r="O252" s="30"/>
      <c r="P252" s="30"/>
      <c r="Q252" s="30"/>
      <c r="R252" s="30"/>
      <c r="S252" s="30"/>
      <c r="T252" s="30"/>
      <c r="U252" s="30"/>
      <c r="V252" s="30"/>
      <c r="W252" s="30"/>
      <c r="X252" s="30"/>
      <c r="Y252" s="30"/>
      <c r="Z252" s="30"/>
      <c r="AA252" s="30"/>
    </row>
    <row r="253" customFormat="false" ht="15.75" hidden="false" customHeight="false" outlineLevel="0" collapsed="false">
      <c r="A253" s="30"/>
      <c r="B253" s="32"/>
      <c r="C253" s="30"/>
      <c r="D253" s="30"/>
      <c r="E253" s="30"/>
      <c r="G253" s="30"/>
      <c r="H253" s="30"/>
      <c r="I253" s="30"/>
      <c r="J253" s="30"/>
      <c r="K253" s="30"/>
      <c r="L253" s="30"/>
      <c r="M253" s="30"/>
      <c r="N253" s="30"/>
      <c r="O253" s="30"/>
      <c r="P253" s="30"/>
      <c r="Q253" s="30"/>
      <c r="R253" s="30"/>
      <c r="S253" s="30"/>
      <c r="T253" s="30"/>
      <c r="U253" s="30"/>
      <c r="V253" s="30"/>
      <c r="W253" s="30"/>
      <c r="X253" s="30"/>
      <c r="Y253" s="30"/>
      <c r="Z253" s="30"/>
      <c r="AA253" s="30"/>
    </row>
    <row r="254" customFormat="false" ht="15.75" hidden="false" customHeight="false" outlineLevel="0" collapsed="false">
      <c r="A254" s="30"/>
      <c r="B254" s="32"/>
      <c r="C254" s="30"/>
      <c r="D254" s="30"/>
      <c r="E254" s="30"/>
      <c r="G254" s="30"/>
      <c r="H254" s="30"/>
      <c r="I254" s="30"/>
      <c r="J254" s="30"/>
      <c r="K254" s="30"/>
      <c r="L254" s="30"/>
      <c r="M254" s="30"/>
      <c r="N254" s="30"/>
      <c r="O254" s="30"/>
      <c r="P254" s="30"/>
      <c r="Q254" s="30"/>
      <c r="R254" s="30"/>
      <c r="S254" s="30"/>
      <c r="T254" s="30"/>
      <c r="U254" s="30"/>
      <c r="V254" s="30"/>
      <c r="W254" s="30"/>
      <c r="X254" s="30"/>
      <c r="Y254" s="30"/>
      <c r="Z254" s="30"/>
      <c r="AA254" s="30"/>
    </row>
    <row r="255" customFormat="false" ht="15.75" hidden="false" customHeight="false" outlineLevel="0" collapsed="false">
      <c r="A255" s="30"/>
      <c r="B255" s="32"/>
      <c r="C255" s="30"/>
      <c r="D255" s="30"/>
      <c r="E255" s="30"/>
      <c r="G255" s="30"/>
      <c r="H255" s="30"/>
      <c r="I255" s="30"/>
      <c r="J255" s="30"/>
      <c r="K255" s="30"/>
      <c r="L255" s="30"/>
      <c r="M255" s="30"/>
      <c r="N255" s="30"/>
      <c r="O255" s="30"/>
      <c r="P255" s="30"/>
      <c r="Q255" s="30"/>
      <c r="R255" s="30"/>
      <c r="S255" s="30"/>
      <c r="T255" s="30"/>
      <c r="U255" s="30"/>
      <c r="V255" s="30"/>
      <c r="W255" s="30"/>
      <c r="X255" s="30"/>
      <c r="Y255" s="30"/>
      <c r="Z255" s="30"/>
      <c r="AA255" s="30"/>
    </row>
    <row r="256" customFormat="false" ht="15.75" hidden="false" customHeight="false" outlineLevel="0" collapsed="false">
      <c r="A256" s="30"/>
      <c r="B256" s="32"/>
      <c r="C256" s="30"/>
      <c r="D256" s="30"/>
      <c r="E256" s="30"/>
      <c r="G256" s="30"/>
      <c r="H256" s="30"/>
      <c r="I256" s="30"/>
      <c r="J256" s="30"/>
      <c r="K256" s="30"/>
      <c r="L256" s="30"/>
      <c r="M256" s="30"/>
      <c r="N256" s="30"/>
      <c r="O256" s="30"/>
      <c r="P256" s="30"/>
      <c r="Q256" s="30"/>
      <c r="R256" s="30"/>
      <c r="S256" s="30"/>
      <c r="T256" s="30"/>
      <c r="U256" s="30"/>
      <c r="V256" s="30"/>
      <c r="W256" s="30"/>
      <c r="X256" s="30"/>
      <c r="Y256" s="30"/>
      <c r="Z256" s="30"/>
      <c r="AA256" s="30"/>
    </row>
    <row r="257" customFormat="false" ht="15.75" hidden="false" customHeight="false" outlineLevel="0" collapsed="false">
      <c r="A257" s="30"/>
      <c r="B257" s="32"/>
      <c r="C257" s="30"/>
      <c r="D257" s="30"/>
      <c r="E257" s="30"/>
      <c r="G257" s="30"/>
      <c r="H257" s="30"/>
      <c r="I257" s="30"/>
      <c r="J257" s="30"/>
      <c r="K257" s="30"/>
      <c r="L257" s="30"/>
      <c r="M257" s="30"/>
      <c r="N257" s="30"/>
      <c r="O257" s="30"/>
      <c r="P257" s="30"/>
      <c r="Q257" s="30"/>
      <c r="R257" s="30"/>
      <c r="S257" s="30"/>
      <c r="T257" s="30"/>
      <c r="U257" s="30"/>
      <c r="V257" s="30"/>
      <c r="W257" s="30"/>
      <c r="X257" s="30"/>
      <c r="Y257" s="30"/>
      <c r="Z257" s="30"/>
      <c r="AA257" s="30"/>
    </row>
    <row r="258" customFormat="false" ht="15.75" hidden="false" customHeight="false" outlineLevel="0" collapsed="false">
      <c r="A258" s="30"/>
      <c r="B258" s="32"/>
      <c r="C258" s="30"/>
      <c r="D258" s="30"/>
      <c r="E258" s="30"/>
      <c r="G258" s="30"/>
      <c r="H258" s="30"/>
      <c r="I258" s="30"/>
      <c r="J258" s="30"/>
      <c r="K258" s="30"/>
      <c r="L258" s="30"/>
      <c r="M258" s="30"/>
      <c r="N258" s="30"/>
      <c r="O258" s="30"/>
      <c r="P258" s="30"/>
      <c r="Q258" s="30"/>
      <c r="R258" s="30"/>
      <c r="S258" s="30"/>
      <c r="T258" s="30"/>
      <c r="U258" s="30"/>
      <c r="V258" s="30"/>
      <c r="W258" s="30"/>
      <c r="X258" s="30"/>
      <c r="Y258" s="30"/>
      <c r="Z258" s="30"/>
      <c r="AA258" s="30"/>
    </row>
    <row r="259" customFormat="false" ht="15.75" hidden="false" customHeight="false" outlineLevel="0" collapsed="false">
      <c r="A259" s="30"/>
      <c r="B259" s="32"/>
      <c r="C259" s="30"/>
      <c r="D259" s="30"/>
      <c r="E259" s="30"/>
      <c r="G259" s="30"/>
      <c r="H259" s="30"/>
      <c r="I259" s="30"/>
      <c r="J259" s="30"/>
      <c r="K259" s="30"/>
      <c r="L259" s="30"/>
      <c r="M259" s="30"/>
      <c r="N259" s="30"/>
      <c r="O259" s="30"/>
      <c r="P259" s="30"/>
      <c r="Q259" s="30"/>
      <c r="R259" s="30"/>
      <c r="S259" s="30"/>
      <c r="T259" s="30"/>
      <c r="U259" s="30"/>
      <c r="V259" s="30"/>
      <c r="W259" s="30"/>
      <c r="X259" s="30"/>
      <c r="Y259" s="30"/>
      <c r="Z259" s="30"/>
      <c r="AA259" s="30"/>
    </row>
    <row r="260" customFormat="false" ht="15.75" hidden="false" customHeight="false" outlineLevel="0" collapsed="false">
      <c r="A260" s="30"/>
      <c r="B260" s="32"/>
      <c r="C260" s="30"/>
      <c r="D260" s="30"/>
      <c r="E260" s="30"/>
      <c r="G260" s="30"/>
      <c r="H260" s="30"/>
      <c r="I260" s="30"/>
      <c r="J260" s="30"/>
      <c r="K260" s="30"/>
      <c r="L260" s="30"/>
      <c r="M260" s="30"/>
      <c r="N260" s="30"/>
      <c r="O260" s="30"/>
      <c r="P260" s="30"/>
      <c r="Q260" s="30"/>
      <c r="R260" s="30"/>
      <c r="S260" s="30"/>
      <c r="T260" s="30"/>
      <c r="U260" s="30"/>
      <c r="V260" s="30"/>
      <c r="W260" s="30"/>
      <c r="X260" s="30"/>
      <c r="Y260" s="30"/>
      <c r="Z260" s="30"/>
      <c r="AA260" s="30"/>
    </row>
    <row r="261" customFormat="false" ht="15.75" hidden="false" customHeight="false" outlineLevel="0" collapsed="false">
      <c r="A261" s="30"/>
      <c r="B261" s="32"/>
      <c r="C261" s="30"/>
      <c r="D261" s="30"/>
      <c r="E261" s="30"/>
      <c r="G261" s="30"/>
      <c r="H261" s="30"/>
      <c r="I261" s="30"/>
      <c r="J261" s="30"/>
      <c r="K261" s="30"/>
      <c r="L261" s="30"/>
      <c r="M261" s="30"/>
      <c r="N261" s="30"/>
      <c r="O261" s="30"/>
      <c r="P261" s="30"/>
      <c r="Q261" s="30"/>
      <c r="R261" s="30"/>
      <c r="S261" s="30"/>
      <c r="T261" s="30"/>
      <c r="U261" s="30"/>
      <c r="V261" s="30"/>
      <c r="W261" s="30"/>
      <c r="X261" s="30"/>
      <c r="Y261" s="30"/>
      <c r="Z261" s="30"/>
      <c r="AA261" s="30"/>
    </row>
    <row r="262" customFormat="false" ht="15.75" hidden="false" customHeight="false" outlineLevel="0" collapsed="false">
      <c r="A262" s="30"/>
      <c r="B262" s="32"/>
      <c r="C262" s="30"/>
      <c r="D262" s="30"/>
      <c r="E262" s="30"/>
      <c r="G262" s="30"/>
      <c r="H262" s="30"/>
      <c r="I262" s="30"/>
      <c r="J262" s="30"/>
      <c r="K262" s="30"/>
      <c r="L262" s="30"/>
      <c r="M262" s="30"/>
      <c r="N262" s="30"/>
      <c r="O262" s="30"/>
      <c r="P262" s="30"/>
      <c r="Q262" s="30"/>
      <c r="R262" s="30"/>
      <c r="S262" s="30"/>
      <c r="T262" s="30"/>
      <c r="U262" s="30"/>
      <c r="V262" s="30"/>
      <c r="W262" s="30"/>
      <c r="X262" s="30"/>
      <c r="Y262" s="30"/>
      <c r="Z262" s="30"/>
      <c r="AA262" s="30"/>
    </row>
    <row r="263" customFormat="false" ht="15.75" hidden="false" customHeight="false" outlineLevel="0" collapsed="false">
      <c r="A263" s="30"/>
      <c r="B263" s="32"/>
      <c r="C263" s="30"/>
      <c r="D263" s="30"/>
      <c r="E263" s="30"/>
      <c r="G263" s="30"/>
      <c r="H263" s="30"/>
      <c r="I263" s="30"/>
      <c r="J263" s="30"/>
      <c r="K263" s="30"/>
      <c r="L263" s="30"/>
      <c r="M263" s="30"/>
      <c r="N263" s="30"/>
      <c r="O263" s="30"/>
      <c r="P263" s="30"/>
      <c r="Q263" s="30"/>
      <c r="R263" s="30"/>
      <c r="S263" s="30"/>
      <c r="T263" s="30"/>
      <c r="U263" s="30"/>
      <c r="V263" s="30"/>
      <c r="W263" s="30"/>
      <c r="X263" s="30"/>
      <c r="Y263" s="30"/>
      <c r="Z263" s="30"/>
      <c r="AA263" s="30"/>
    </row>
    <row r="264" customFormat="false" ht="15.75" hidden="false" customHeight="false" outlineLevel="0" collapsed="false">
      <c r="A264" s="30"/>
      <c r="B264" s="32"/>
      <c r="C264" s="30"/>
      <c r="D264" s="30"/>
      <c r="E264" s="30"/>
      <c r="G264" s="30"/>
      <c r="H264" s="30"/>
      <c r="I264" s="30"/>
      <c r="J264" s="30"/>
      <c r="K264" s="30"/>
      <c r="L264" s="30"/>
      <c r="M264" s="30"/>
      <c r="N264" s="30"/>
      <c r="O264" s="30"/>
      <c r="P264" s="30"/>
      <c r="Q264" s="30"/>
      <c r="R264" s="30"/>
      <c r="S264" s="30"/>
      <c r="T264" s="30"/>
      <c r="U264" s="30"/>
      <c r="V264" s="30"/>
      <c r="W264" s="30"/>
      <c r="X264" s="30"/>
      <c r="Y264" s="30"/>
      <c r="Z264" s="30"/>
      <c r="AA264" s="30"/>
    </row>
    <row r="265" customFormat="false" ht="15.75" hidden="false" customHeight="false" outlineLevel="0" collapsed="false">
      <c r="A265" s="30"/>
      <c r="B265" s="32"/>
      <c r="C265" s="30"/>
      <c r="D265" s="30"/>
      <c r="E265" s="30"/>
      <c r="G265" s="30"/>
      <c r="H265" s="30"/>
      <c r="I265" s="30"/>
      <c r="J265" s="30"/>
      <c r="K265" s="30"/>
      <c r="L265" s="30"/>
      <c r="M265" s="30"/>
      <c r="N265" s="30"/>
      <c r="O265" s="30"/>
      <c r="P265" s="30"/>
      <c r="Q265" s="30"/>
      <c r="R265" s="30"/>
      <c r="S265" s="30"/>
      <c r="T265" s="30"/>
      <c r="U265" s="30"/>
      <c r="V265" s="30"/>
      <c r="W265" s="30"/>
      <c r="X265" s="30"/>
      <c r="Y265" s="30"/>
      <c r="Z265" s="30"/>
      <c r="AA265" s="30"/>
    </row>
    <row r="266" customFormat="false" ht="15.75" hidden="false" customHeight="false" outlineLevel="0" collapsed="false">
      <c r="A266" s="30"/>
      <c r="B266" s="32"/>
      <c r="C266" s="30"/>
      <c r="D266" s="30"/>
      <c r="E266" s="30"/>
      <c r="G266" s="30"/>
      <c r="H266" s="30"/>
      <c r="I266" s="30"/>
      <c r="J266" s="30"/>
      <c r="K266" s="30"/>
      <c r="L266" s="30"/>
      <c r="M266" s="30"/>
      <c r="N266" s="30"/>
      <c r="O266" s="30"/>
      <c r="P266" s="30"/>
      <c r="Q266" s="30"/>
      <c r="R266" s="30"/>
      <c r="S266" s="30"/>
      <c r="T266" s="30"/>
      <c r="U266" s="30"/>
      <c r="V266" s="30"/>
      <c r="W266" s="30"/>
      <c r="X266" s="30"/>
      <c r="Y266" s="30"/>
      <c r="Z266" s="30"/>
      <c r="AA266" s="30"/>
    </row>
    <row r="267" customFormat="false" ht="15.75" hidden="false" customHeight="false" outlineLevel="0" collapsed="false">
      <c r="A267" s="30"/>
      <c r="B267" s="32"/>
      <c r="C267" s="30"/>
      <c r="D267" s="30"/>
      <c r="E267" s="30"/>
      <c r="G267" s="30"/>
      <c r="H267" s="30"/>
      <c r="I267" s="30"/>
      <c r="J267" s="30"/>
      <c r="K267" s="30"/>
      <c r="L267" s="30"/>
      <c r="M267" s="30"/>
      <c r="N267" s="30"/>
      <c r="O267" s="30"/>
      <c r="P267" s="30"/>
      <c r="Q267" s="30"/>
      <c r="R267" s="30"/>
      <c r="S267" s="30"/>
      <c r="T267" s="30"/>
      <c r="U267" s="30"/>
      <c r="V267" s="30"/>
      <c r="W267" s="30"/>
      <c r="X267" s="30"/>
      <c r="Y267" s="30"/>
      <c r="Z267" s="30"/>
      <c r="AA267" s="30"/>
    </row>
    <row r="268" customFormat="false" ht="15.75" hidden="false" customHeight="false" outlineLevel="0" collapsed="false">
      <c r="A268" s="30"/>
      <c r="B268" s="32"/>
      <c r="C268" s="30"/>
      <c r="D268" s="30"/>
      <c r="E268" s="30"/>
      <c r="G268" s="30"/>
      <c r="H268" s="30"/>
      <c r="I268" s="30"/>
      <c r="J268" s="30"/>
      <c r="K268" s="30"/>
      <c r="L268" s="30"/>
      <c r="M268" s="30"/>
      <c r="N268" s="30"/>
      <c r="O268" s="30"/>
      <c r="P268" s="30"/>
      <c r="Q268" s="30"/>
      <c r="R268" s="30"/>
      <c r="S268" s="30"/>
      <c r="T268" s="30"/>
      <c r="U268" s="30"/>
      <c r="V268" s="30"/>
      <c r="W268" s="30"/>
      <c r="X268" s="30"/>
      <c r="Y268" s="30"/>
      <c r="Z268" s="30"/>
      <c r="AA268" s="30"/>
    </row>
    <row r="269" customFormat="false" ht="15.75" hidden="false" customHeight="false" outlineLevel="0" collapsed="false">
      <c r="A269" s="30"/>
      <c r="B269" s="32"/>
      <c r="C269" s="30"/>
      <c r="D269" s="30"/>
      <c r="E269" s="30"/>
      <c r="G269" s="30"/>
      <c r="H269" s="30"/>
      <c r="I269" s="30"/>
      <c r="J269" s="30"/>
      <c r="K269" s="30"/>
      <c r="L269" s="30"/>
      <c r="M269" s="30"/>
      <c r="N269" s="30"/>
      <c r="O269" s="30"/>
      <c r="P269" s="30"/>
      <c r="Q269" s="30"/>
      <c r="R269" s="30"/>
      <c r="S269" s="30"/>
      <c r="T269" s="30"/>
      <c r="U269" s="30"/>
      <c r="V269" s="30"/>
      <c r="W269" s="30"/>
      <c r="X269" s="30"/>
      <c r="Y269" s="30"/>
      <c r="Z269" s="30"/>
      <c r="AA269" s="30"/>
    </row>
    <row r="270" customFormat="false" ht="15.75" hidden="false" customHeight="false" outlineLevel="0" collapsed="false">
      <c r="A270" s="30"/>
      <c r="B270" s="32"/>
      <c r="C270" s="30"/>
      <c r="D270" s="30"/>
      <c r="E270" s="30"/>
      <c r="G270" s="30"/>
      <c r="H270" s="30"/>
      <c r="I270" s="30"/>
      <c r="J270" s="30"/>
      <c r="K270" s="30"/>
      <c r="L270" s="30"/>
      <c r="M270" s="30"/>
      <c r="N270" s="30"/>
      <c r="O270" s="30"/>
      <c r="P270" s="30"/>
      <c r="Q270" s="30"/>
      <c r="R270" s="30"/>
      <c r="S270" s="30"/>
      <c r="T270" s="30"/>
      <c r="U270" s="30"/>
      <c r="V270" s="30"/>
      <c r="W270" s="30"/>
      <c r="X270" s="30"/>
      <c r="Y270" s="30"/>
      <c r="Z270" s="30"/>
      <c r="AA270" s="30"/>
    </row>
    <row r="271" customFormat="false" ht="15.75" hidden="false" customHeight="false" outlineLevel="0" collapsed="false">
      <c r="A271" s="30"/>
      <c r="B271" s="32"/>
      <c r="C271" s="30"/>
      <c r="D271" s="30"/>
      <c r="E271" s="30"/>
      <c r="G271" s="30"/>
      <c r="H271" s="30"/>
      <c r="I271" s="30"/>
      <c r="J271" s="30"/>
      <c r="K271" s="30"/>
      <c r="L271" s="30"/>
      <c r="M271" s="30"/>
      <c r="N271" s="30"/>
      <c r="O271" s="30"/>
      <c r="P271" s="30"/>
      <c r="Q271" s="30"/>
      <c r="R271" s="30"/>
      <c r="S271" s="30"/>
      <c r="T271" s="30"/>
      <c r="U271" s="30"/>
      <c r="V271" s="30"/>
      <c r="W271" s="30"/>
      <c r="X271" s="30"/>
      <c r="Y271" s="30"/>
      <c r="Z271" s="30"/>
      <c r="AA271" s="30"/>
    </row>
    <row r="272" customFormat="false" ht="15.75" hidden="false" customHeight="false" outlineLevel="0" collapsed="false">
      <c r="A272" s="30"/>
      <c r="B272" s="32"/>
      <c r="C272" s="30"/>
      <c r="D272" s="30"/>
      <c r="E272" s="30"/>
      <c r="G272" s="30"/>
      <c r="H272" s="30"/>
      <c r="I272" s="30"/>
      <c r="J272" s="30"/>
      <c r="K272" s="30"/>
      <c r="L272" s="30"/>
      <c r="M272" s="30"/>
      <c r="N272" s="30"/>
      <c r="O272" s="30"/>
      <c r="P272" s="30"/>
      <c r="Q272" s="30"/>
      <c r="R272" s="30"/>
      <c r="S272" s="30"/>
      <c r="T272" s="30"/>
      <c r="U272" s="30"/>
      <c r="V272" s="30"/>
      <c r="W272" s="30"/>
      <c r="X272" s="30"/>
      <c r="Y272" s="30"/>
      <c r="Z272" s="30"/>
      <c r="AA272" s="30"/>
    </row>
    <row r="273" customFormat="false" ht="15.75" hidden="false" customHeight="false" outlineLevel="0" collapsed="false">
      <c r="A273" s="30"/>
      <c r="B273" s="32"/>
      <c r="C273" s="30"/>
      <c r="D273" s="30"/>
      <c r="E273" s="30"/>
      <c r="G273" s="30"/>
      <c r="H273" s="30"/>
      <c r="I273" s="30"/>
      <c r="J273" s="30"/>
      <c r="K273" s="30"/>
      <c r="L273" s="30"/>
      <c r="M273" s="30"/>
      <c r="N273" s="30"/>
      <c r="O273" s="30"/>
      <c r="P273" s="30"/>
      <c r="Q273" s="30"/>
      <c r="R273" s="30"/>
      <c r="S273" s="30"/>
      <c r="T273" s="30"/>
      <c r="U273" s="30"/>
      <c r="V273" s="30"/>
      <c r="W273" s="30"/>
      <c r="X273" s="30"/>
      <c r="Y273" s="30"/>
      <c r="Z273" s="30"/>
      <c r="AA273" s="30"/>
    </row>
    <row r="274" customFormat="false" ht="15.75" hidden="false" customHeight="false" outlineLevel="0" collapsed="false">
      <c r="A274" s="30"/>
      <c r="B274" s="32"/>
      <c r="C274" s="30"/>
      <c r="D274" s="30"/>
      <c r="E274" s="30"/>
      <c r="G274" s="30"/>
      <c r="H274" s="30"/>
      <c r="I274" s="30"/>
      <c r="J274" s="30"/>
      <c r="K274" s="30"/>
      <c r="L274" s="30"/>
      <c r="M274" s="30"/>
      <c r="N274" s="30"/>
      <c r="O274" s="30"/>
      <c r="P274" s="30"/>
      <c r="Q274" s="30"/>
      <c r="R274" s="30"/>
      <c r="S274" s="30"/>
      <c r="T274" s="30"/>
      <c r="U274" s="30"/>
      <c r="V274" s="30"/>
      <c r="W274" s="30"/>
      <c r="X274" s="30"/>
      <c r="Y274" s="30"/>
      <c r="Z274" s="30"/>
      <c r="AA274" s="30"/>
    </row>
    <row r="275" customFormat="false" ht="15.75" hidden="false" customHeight="false" outlineLevel="0" collapsed="false">
      <c r="A275" s="30"/>
      <c r="B275" s="32"/>
      <c r="C275" s="30"/>
      <c r="D275" s="30"/>
      <c r="E275" s="30"/>
      <c r="G275" s="30"/>
      <c r="H275" s="30"/>
      <c r="I275" s="30"/>
      <c r="J275" s="30"/>
      <c r="K275" s="30"/>
      <c r="L275" s="30"/>
      <c r="M275" s="30"/>
      <c r="N275" s="30"/>
      <c r="O275" s="30"/>
      <c r="P275" s="30"/>
      <c r="Q275" s="30"/>
      <c r="R275" s="30"/>
      <c r="S275" s="30"/>
      <c r="T275" s="30"/>
      <c r="U275" s="30"/>
      <c r="V275" s="30"/>
      <c r="W275" s="30"/>
      <c r="X275" s="30"/>
      <c r="Y275" s="30"/>
      <c r="Z275" s="30"/>
      <c r="AA275" s="30"/>
    </row>
    <row r="276" customFormat="false" ht="15.75" hidden="false" customHeight="false" outlineLevel="0" collapsed="false">
      <c r="A276" s="30"/>
      <c r="B276" s="32"/>
      <c r="C276" s="30"/>
      <c r="D276" s="30"/>
      <c r="E276" s="30"/>
      <c r="G276" s="30"/>
      <c r="H276" s="30"/>
      <c r="I276" s="30"/>
      <c r="J276" s="30"/>
      <c r="K276" s="30"/>
      <c r="L276" s="30"/>
      <c r="M276" s="30"/>
      <c r="N276" s="30"/>
      <c r="O276" s="30"/>
      <c r="P276" s="30"/>
      <c r="Q276" s="30"/>
      <c r="R276" s="30"/>
      <c r="S276" s="30"/>
      <c r="T276" s="30"/>
      <c r="U276" s="30"/>
      <c r="V276" s="30"/>
      <c r="W276" s="30"/>
      <c r="X276" s="30"/>
      <c r="Y276" s="30"/>
      <c r="Z276" s="30"/>
      <c r="AA276" s="30"/>
    </row>
    <row r="277" customFormat="false" ht="15.75" hidden="false" customHeight="false" outlineLevel="0" collapsed="false">
      <c r="A277" s="30"/>
      <c r="B277" s="32"/>
      <c r="C277" s="30"/>
      <c r="D277" s="30"/>
      <c r="E277" s="30"/>
      <c r="G277" s="30"/>
      <c r="H277" s="30"/>
      <c r="I277" s="30"/>
      <c r="J277" s="30"/>
      <c r="K277" s="30"/>
      <c r="L277" s="30"/>
      <c r="M277" s="30"/>
      <c r="N277" s="30"/>
      <c r="O277" s="30"/>
      <c r="P277" s="30"/>
      <c r="Q277" s="30"/>
      <c r="R277" s="30"/>
      <c r="S277" s="30"/>
      <c r="T277" s="30"/>
      <c r="U277" s="30"/>
      <c r="V277" s="30"/>
      <c r="W277" s="30"/>
      <c r="X277" s="30"/>
      <c r="Y277" s="30"/>
      <c r="Z277" s="30"/>
      <c r="AA277" s="30"/>
    </row>
    <row r="278" customFormat="false" ht="15.75" hidden="false" customHeight="false" outlineLevel="0" collapsed="false">
      <c r="A278" s="30"/>
      <c r="B278" s="32"/>
      <c r="C278" s="30"/>
      <c r="D278" s="30"/>
      <c r="E278" s="30"/>
      <c r="G278" s="30"/>
      <c r="H278" s="30"/>
      <c r="I278" s="30"/>
      <c r="J278" s="30"/>
      <c r="K278" s="30"/>
      <c r="L278" s="30"/>
      <c r="M278" s="30"/>
      <c r="N278" s="30"/>
      <c r="O278" s="30"/>
      <c r="P278" s="30"/>
      <c r="Q278" s="30"/>
      <c r="R278" s="30"/>
      <c r="S278" s="30"/>
      <c r="T278" s="30"/>
      <c r="U278" s="30"/>
      <c r="V278" s="30"/>
      <c r="W278" s="30"/>
      <c r="X278" s="30"/>
      <c r="Y278" s="30"/>
      <c r="Z278" s="30"/>
      <c r="AA278" s="30"/>
    </row>
    <row r="279" customFormat="false" ht="15.75" hidden="false" customHeight="false" outlineLevel="0" collapsed="false">
      <c r="A279" s="30"/>
      <c r="B279" s="32"/>
      <c r="C279" s="30"/>
      <c r="D279" s="30"/>
      <c r="E279" s="30"/>
      <c r="G279" s="30"/>
      <c r="H279" s="30"/>
      <c r="I279" s="30"/>
      <c r="J279" s="30"/>
      <c r="K279" s="30"/>
      <c r="L279" s="30"/>
      <c r="M279" s="30"/>
      <c r="N279" s="30"/>
      <c r="O279" s="30"/>
      <c r="P279" s="30"/>
      <c r="Q279" s="30"/>
      <c r="R279" s="30"/>
      <c r="S279" s="30"/>
      <c r="T279" s="30"/>
      <c r="U279" s="30"/>
      <c r="V279" s="30"/>
      <c r="W279" s="30"/>
      <c r="X279" s="30"/>
      <c r="Y279" s="30"/>
      <c r="Z279" s="30"/>
      <c r="AA279" s="30"/>
    </row>
    <row r="280" customFormat="false" ht="15.75" hidden="false" customHeight="false" outlineLevel="0" collapsed="false">
      <c r="A280" s="30"/>
      <c r="B280" s="32"/>
      <c r="C280" s="30"/>
      <c r="D280" s="30"/>
      <c r="E280" s="30"/>
      <c r="G280" s="30"/>
      <c r="H280" s="30"/>
      <c r="I280" s="30"/>
      <c r="J280" s="30"/>
      <c r="K280" s="30"/>
      <c r="L280" s="30"/>
      <c r="M280" s="30"/>
      <c r="N280" s="30"/>
      <c r="O280" s="30"/>
      <c r="P280" s="30"/>
      <c r="Q280" s="30"/>
      <c r="R280" s="30"/>
      <c r="S280" s="30"/>
      <c r="T280" s="30"/>
      <c r="U280" s="30"/>
      <c r="V280" s="30"/>
      <c r="W280" s="30"/>
      <c r="X280" s="30"/>
      <c r="Y280" s="30"/>
      <c r="Z280" s="30"/>
      <c r="AA280" s="30"/>
    </row>
    <row r="281" customFormat="false" ht="15.75" hidden="false" customHeight="false" outlineLevel="0" collapsed="false">
      <c r="A281" s="30"/>
      <c r="B281" s="32"/>
      <c r="C281" s="30"/>
      <c r="D281" s="30"/>
      <c r="E281" s="30"/>
      <c r="G281" s="30"/>
      <c r="H281" s="30"/>
      <c r="I281" s="30"/>
      <c r="J281" s="30"/>
      <c r="K281" s="30"/>
      <c r="L281" s="30"/>
      <c r="M281" s="30"/>
      <c r="N281" s="30"/>
      <c r="O281" s="30"/>
      <c r="P281" s="30"/>
      <c r="Q281" s="30"/>
      <c r="R281" s="30"/>
      <c r="S281" s="30"/>
      <c r="T281" s="30"/>
      <c r="U281" s="30"/>
      <c r="V281" s="30"/>
      <c r="W281" s="30"/>
      <c r="X281" s="30"/>
      <c r="Y281" s="30"/>
      <c r="Z281" s="30"/>
      <c r="AA281" s="30"/>
    </row>
    <row r="282" customFormat="false" ht="15.75" hidden="false" customHeight="false" outlineLevel="0" collapsed="false">
      <c r="A282" s="30"/>
      <c r="B282" s="32"/>
      <c r="C282" s="30"/>
      <c r="D282" s="30"/>
      <c r="E282" s="30"/>
      <c r="G282" s="30"/>
      <c r="H282" s="30"/>
      <c r="I282" s="30"/>
      <c r="J282" s="30"/>
      <c r="K282" s="30"/>
      <c r="L282" s="30"/>
      <c r="M282" s="30"/>
      <c r="N282" s="30"/>
      <c r="O282" s="30"/>
      <c r="P282" s="30"/>
      <c r="Q282" s="30"/>
      <c r="R282" s="30"/>
      <c r="S282" s="30"/>
      <c r="T282" s="30"/>
      <c r="U282" s="30"/>
      <c r="V282" s="30"/>
      <c r="W282" s="30"/>
      <c r="X282" s="30"/>
      <c r="Y282" s="30"/>
      <c r="Z282" s="30"/>
      <c r="AA282" s="30"/>
    </row>
    <row r="283" customFormat="false" ht="15.75" hidden="false" customHeight="false" outlineLevel="0" collapsed="false">
      <c r="A283" s="30"/>
      <c r="B283" s="32"/>
      <c r="C283" s="30"/>
      <c r="D283" s="30"/>
      <c r="E283" s="30"/>
      <c r="G283" s="30"/>
      <c r="H283" s="30"/>
      <c r="I283" s="30"/>
      <c r="J283" s="30"/>
      <c r="K283" s="30"/>
      <c r="L283" s="30"/>
      <c r="M283" s="30"/>
      <c r="N283" s="30"/>
      <c r="O283" s="30"/>
      <c r="P283" s="30"/>
      <c r="Q283" s="30"/>
      <c r="R283" s="30"/>
      <c r="S283" s="30"/>
      <c r="T283" s="30"/>
      <c r="U283" s="30"/>
      <c r="V283" s="30"/>
      <c r="W283" s="30"/>
      <c r="X283" s="30"/>
      <c r="Y283" s="30"/>
      <c r="Z283" s="30"/>
      <c r="AA283" s="30"/>
    </row>
    <row r="284" customFormat="false" ht="15.75" hidden="false" customHeight="false" outlineLevel="0" collapsed="false">
      <c r="A284" s="30"/>
      <c r="B284" s="32"/>
      <c r="C284" s="30"/>
      <c r="D284" s="30"/>
      <c r="E284" s="30"/>
      <c r="G284" s="30"/>
      <c r="H284" s="30"/>
      <c r="I284" s="30"/>
      <c r="J284" s="30"/>
      <c r="K284" s="30"/>
      <c r="L284" s="30"/>
      <c r="M284" s="30"/>
      <c r="N284" s="30"/>
      <c r="O284" s="30"/>
      <c r="P284" s="30"/>
      <c r="Q284" s="30"/>
      <c r="R284" s="30"/>
      <c r="S284" s="30"/>
      <c r="T284" s="30"/>
      <c r="U284" s="30"/>
      <c r="V284" s="30"/>
      <c r="W284" s="30"/>
      <c r="X284" s="30"/>
      <c r="Y284" s="30"/>
      <c r="Z284" s="30"/>
      <c r="AA284" s="30"/>
    </row>
    <row r="285" customFormat="false" ht="15.75" hidden="false" customHeight="false" outlineLevel="0" collapsed="false">
      <c r="A285" s="30"/>
      <c r="B285" s="32"/>
      <c r="C285" s="30"/>
      <c r="D285" s="30"/>
      <c r="E285" s="30"/>
      <c r="G285" s="30"/>
      <c r="H285" s="30"/>
      <c r="I285" s="30"/>
      <c r="J285" s="30"/>
      <c r="K285" s="30"/>
      <c r="L285" s="30"/>
      <c r="M285" s="30"/>
      <c r="N285" s="30"/>
      <c r="O285" s="30"/>
      <c r="P285" s="30"/>
      <c r="Q285" s="30"/>
      <c r="R285" s="30"/>
      <c r="S285" s="30"/>
      <c r="T285" s="30"/>
      <c r="U285" s="30"/>
      <c r="V285" s="30"/>
      <c r="W285" s="30"/>
      <c r="X285" s="30"/>
      <c r="Y285" s="30"/>
      <c r="Z285" s="30"/>
      <c r="AA285" s="30"/>
    </row>
    <row r="286" customFormat="false" ht="15.75" hidden="false" customHeight="false" outlineLevel="0" collapsed="false">
      <c r="A286" s="30"/>
      <c r="B286" s="32"/>
      <c r="C286" s="30"/>
      <c r="D286" s="30"/>
      <c r="E286" s="30"/>
      <c r="G286" s="30"/>
      <c r="H286" s="30"/>
      <c r="I286" s="30"/>
      <c r="J286" s="30"/>
      <c r="K286" s="30"/>
      <c r="L286" s="30"/>
      <c r="M286" s="30"/>
      <c r="N286" s="30"/>
      <c r="O286" s="30"/>
      <c r="P286" s="30"/>
      <c r="Q286" s="30"/>
      <c r="R286" s="30"/>
      <c r="S286" s="30"/>
      <c r="T286" s="30"/>
      <c r="U286" s="30"/>
      <c r="V286" s="30"/>
      <c r="W286" s="30"/>
      <c r="X286" s="30"/>
      <c r="Y286" s="30"/>
      <c r="Z286" s="30"/>
      <c r="AA286" s="30"/>
    </row>
    <row r="287" customFormat="false" ht="15.75" hidden="false" customHeight="false" outlineLevel="0" collapsed="false">
      <c r="A287" s="30"/>
      <c r="B287" s="32"/>
      <c r="C287" s="30"/>
      <c r="D287" s="30"/>
      <c r="E287" s="30"/>
      <c r="G287" s="30"/>
      <c r="H287" s="30"/>
      <c r="I287" s="30"/>
      <c r="J287" s="30"/>
      <c r="K287" s="30"/>
      <c r="L287" s="30"/>
      <c r="M287" s="30"/>
      <c r="N287" s="30"/>
      <c r="O287" s="30"/>
      <c r="P287" s="30"/>
      <c r="Q287" s="30"/>
      <c r="R287" s="30"/>
      <c r="S287" s="30"/>
      <c r="T287" s="30"/>
      <c r="U287" s="30"/>
      <c r="V287" s="30"/>
      <c r="W287" s="30"/>
      <c r="X287" s="30"/>
      <c r="Y287" s="30"/>
      <c r="Z287" s="30"/>
      <c r="AA287" s="30"/>
    </row>
    <row r="288" customFormat="false" ht="15.75" hidden="false" customHeight="false" outlineLevel="0" collapsed="false">
      <c r="A288" s="30"/>
      <c r="B288" s="32"/>
      <c r="C288" s="30"/>
      <c r="D288" s="30"/>
      <c r="E288" s="30"/>
      <c r="G288" s="30"/>
      <c r="H288" s="30"/>
      <c r="I288" s="30"/>
      <c r="J288" s="30"/>
      <c r="K288" s="30"/>
      <c r="L288" s="30"/>
      <c r="M288" s="30"/>
      <c r="N288" s="30"/>
      <c r="O288" s="30"/>
      <c r="P288" s="30"/>
      <c r="Q288" s="30"/>
      <c r="R288" s="30"/>
      <c r="S288" s="30"/>
      <c r="T288" s="30"/>
      <c r="U288" s="30"/>
      <c r="V288" s="30"/>
      <c r="W288" s="30"/>
      <c r="X288" s="30"/>
      <c r="Y288" s="30"/>
      <c r="Z288" s="30"/>
      <c r="AA288" s="30"/>
    </row>
    <row r="289" customFormat="false" ht="15.75" hidden="false" customHeight="false" outlineLevel="0" collapsed="false">
      <c r="A289" s="30"/>
      <c r="B289" s="32"/>
      <c r="C289" s="30"/>
      <c r="D289" s="30"/>
      <c r="E289" s="30"/>
      <c r="G289" s="30"/>
      <c r="H289" s="30"/>
      <c r="I289" s="30"/>
      <c r="J289" s="30"/>
      <c r="K289" s="30"/>
      <c r="L289" s="30"/>
      <c r="M289" s="30"/>
      <c r="N289" s="30"/>
      <c r="O289" s="30"/>
      <c r="P289" s="30"/>
      <c r="Q289" s="30"/>
      <c r="R289" s="30"/>
      <c r="S289" s="30"/>
      <c r="T289" s="30"/>
      <c r="U289" s="30"/>
      <c r="V289" s="30"/>
      <c r="W289" s="30"/>
      <c r="X289" s="30"/>
      <c r="Y289" s="30"/>
      <c r="Z289" s="30"/>
      <c r="AA289" s="30"/>
    </row>
    <row r="290" customFormat="false" ht="15.75" hidden="false" customHeight="false" outlineLevel="0" collapsed="false">
      <c r="A290" s="30"/>
      <c r="B290" s="32"/>
      <c r="C290" s="30"/>
      <c r="D290" s="30"/>
      <c r="E290" s="30"/>
      <c r="G290" s="30"/>
      <c r="H290" s="30"/>
      <c r="I290" s="30"/>
      <c r="J290" s="30"/>
      <c r="K290" s="30"/>
      <c r="L290" s="30"/>
      <c r="M290" s="30"/>
      <c r="N290" s="30"/>
      <c r="O290" s="30"/>
      <c r="P290" s="30"/>
      <c r="Q290" s="30"/>
      <c r="R290" s="30"/>
      <c r="S290" s="30"/>
      <c r="T290" s="30"/>
      <c r="U290" s="30"/>
      <c r="V290" s="30"/>
      <c r="W290" s="30"/>
      <c r="X290" s="30"/>
      <c r="Y290" s="30"/>
      <c r="Z290" s="30"/>
      <c r="AA290" s="30"/>
    </row>
    <row r="291" customFormat="false" ht="15.75" hidden="false" customHeight="false" outlineLevel="0" collapsed="false">
      <c r="A291" s="30"/>
      <c r="B291" s="32"/>
      <c r="C291" s="30"/>
      <c r="D291" s="30"/>
      <c r="E291" s="30"/>
      <c r="G291" s="30"/>
      <c r="H291" s="30"/>
      <c r="I291" s="30"/>
      <c r="J291" s="30"/>
      <c r="K291" s="30"/>
      <c r="L291" s="30"/>
      <c r="M291" s="30"/>
      <c r="N291" s="30"/>
      <c r="O291" s="30"/>
      <c r="P291" s="30"/>
      <c r="Q291" s="30"/>
      <c r="R291" s="30"/>
      <c r="S291" s="30"/>
      <c r="T291" s="30"/>
      <c r="U291" s="30"/>
      <c r="V291" s="30"/>
      <c r="W291" s="30"/>
      <c r="X291" s="30"/>
      <c r="Y291" s="30"/>
      <c r="Z291" s="30"/>
      <c r="AA291" s="30"/>
    </row>
    <row r="292" customFormat="false" ht="15.75" hidden="false" customHeight="false" outlineLevel="0" collapsed="false">
      <c r="A292" s="30"/>
      <c r="B292" s="32"/>
      <c r="C292" s="30"/>
      <c r="D292" s="30"/>
      <c r="E292" s="30"/>
      <c r="G292" s="30"/>
      <c r="H292" s="30"/>
      <c r="I292" s="30"/>
      <c r="J292" s="30"/>
      <c r="K292" s="30"/>
      <c r="L292" s="30"/>
      <c r="M292" s="30"/>
      <c r="N292" s="30"/>
      <c r="O292" s="30"/>
      <c r="P292" s="30"/>
      <c r="Q292" s="30"/>
      <c r="R292" s="30"/>
      <c r="S292" s="30"/>
      <c r="T292" s="30"/>
      <c r="U292" s="30"/>
      <c r="V292" s="30"/>
      <c r="W292" s="30"/>
      <c r="X292" s="30"/>
      <c r="Y292" s="30"/>
      <c r="Z292" s="30"/>
      <c r="AA292" s="30"/>
    </row>
    <row r="293" customFormat="false" ht="15.75" hidden="false" customHeight="false" outlineLevel="0" collapsed="false">
      <c r="A293" s="30"/>
      <c r="B293" s="32"/>
      <c r="C293" s="30"/>
      <c r="D293" s="30"/>
      <c r="E293" s="30"/>
      <c r="G293" s="30"/>
      <c r="H293" s="30"/>
      <c r="I293" s="30"/>
      <c r="J293" s="30"/>
      <c r="K293" s="30"/>
      <c r="L293" s="30"/>
      <c r="M293" s="30"/>
      <c r="N293" s="30"/>
      <c r="O293" s="30"/>
      <c r="P293" s="30"/>
      <c r="Q293" s="30"/>
      <c r="R293" s="30"/>
      <c r="S293" s="30"/>
      <c r="T293" s="30"/>
      <c r="U293" s="30"/>
      <c r="V293" s="30"/>
      <c r="W293" s="30"/>
      <c r="X293" s="30"/>
      <c r="Y293" s="30"/>
      <c r="Z293" s="30"/>
      <c r="AA293" s="30"/>
    </row>
    <row r="294" customFormat="false" ht="15.75" hidden="false" customHeight="false" outlineLevel="0" collapsed="false">
      <c r="A294" s="30"/>
      <c r="B294" s="32"/>
      <c r="C294" s="30"/>
      <c r="D294" s="30"/>
      <c r="E294" s="30"/>
      <c r="G294" s="30"/>
      <c r="H294" s="30"/>
      <c r="I294" s="30"/>
      <c r="J294" s="30"/>
      <c r="K294" s="30"/>
      <c r="L294" s="30"/>
      <c r="M294" s="30"/>
      <c r="N294" s="30"/>
      <c r="O294" s="30"/>
      <c r="P294" s="30"/>
      <c r="Q294" s="30"/>
      <c r="R294" s="30"/>
      <c r="S294" s="30"/>
      <c r="T294" s="30"/>
      <c r="U294" s="30"/>
      <c r="V294" s="30"/>
      <c r="W294" s="30"/>
      <c r="X294" s="30"/>
      <c r="Y294" s="30"/>
      <c r="Z294" s="30"/>
      <c r="AA294" s="30"/>
    </row>
    <row r="295" customFormat="false" ht="15.75" hidden="false" customHeight="false" outlineLevel="0" collapsed="false">
      <c r="A295" s="30"/>
      <c r="B295" s="32"/>
      <c r="C295" s="30"/>
      <c r="D295" s="30"/>
      <c r="E295" s="30"/>
      <c r="G295" s="30"/>
      <c r="H295" s="30"/>
      <c r="I295" s="30"/>
      <c r="J295" s="30"/>
      <c r="K295" s="30"/>
      <c r="L295" s="30"/>
      <c r="M295" s="30"/>
      <c r="N295" s="30"/>
      <c r="O295" s="30"/>
      <c r="P295" s="30"/>
      <c r="Q295" s="30"/>
      <c r="R295" s="30"/>
      <c r="S295" s="30"/>
      <c r="T295" s="30"/>
      <c r="U295" s="30"/>
      <c r="V295" s="30"/>
      <c r="W295" s="30"/>
      <c r="X295" s="30"/>
      <c r="Y295" s="30"/>
      <c r="Z295" s="30"/>
      <c r="AA295" s="30"/>
    </row>
    <row r="296" customFormat="false" ht="15.75" hidden="false" customHeight="false" outlineLevel="0" collapsed="false">
      <c r="A296" s="30"/>
      <c r="B296" s="32"/>
      <c r="C296" s="30"/>
      <c r="D296" s="30"/>
      <c r="E296" s="30"/>
      <c r="G296" s="30"/>
      <c r="H296" s="30"/>
      <c r="I296" s="30"/>
      <c r="J296" s="30"/>
      <c r="K296" s="30"/>
      <c r="L296" s="30"/>
      <c r="M296" s="30"/>
      <c r="N296" s="30"/>
      <c r="O296" s="30"/>
      <c r="P296" s="30"/>
      <c r="Q296" s="30"/>
      <c r="R296" s="30"/>
      <c r="S296" s="30"/>
      <c r="T296" s="30"/>
      <c r="U296" s="30"/>
      <c r="V296" s="30"/>
      <c r="W296" s="30"/>
      <c r="X296" s="30"/>
      <c r="Y296" s="30"/>
      <c r="Z296" s="30"/>
      <c r="AA296" s="30"/>
    </row>
    <row r="297" customFormat="false" ht="15.75" hidden="false" customHeight="false" outlineLevel="0" collapsed="false">
      <c r="A297" s="30"/>
      <c r="B297" s="32"/>
      <c r="C297" s="30"/>
      <c r="D297" s="30"/>
      <c r="E297" s="30"/>
      <c r="G297" s="30"/>
      <c r="H297" s="30"/>
      <c r="I297" s="30"/>
      <c r="J297" s="30"/>
      <c r="K297" s="30"/>
      <c r="L297" s="30"/>
      <c r="M297" s="30"/>
      <c r="N297" s="30"/>
      <c r="O297" s="30"/>
      <c r="P297" s="30"/>
      <c r="Q297" s="30"/>
      <c r="R297" s="30"/>
      <c r="S297" s="30"/>
      <c r="T297" s="30"/>
      <c r="U297" s="30"/>
      <c r="V297" s="30"/>
      <c r="W297" s="30"/>
      <c r="X297" s="30"/>
      <c r="Y297" s="30"/>
      <c r="Z297" s="30"/>
      <c r="AA297" s="30"/>
    </row>
    <row r="298" customFormat="false" ht="15.75" hidden="false" customHeight="false" outlineLevel="0" collapsed="false">
      <c r="A298" s="30"/>
      <c r="B298" s="32"/>
      <c r="C298" s="30"/>
      <c r="D298" s="30"/>
      <c r="E298" s="30"/>
      <c r="G298" s="30"/>
      <c r="H298" s="30"/>
      <c r="I298" s="30"/>
      <c r="J298" s="30"/>
      <c r="K298" s="30"/>
      <c r="L298" s="30"/>
      <c r="M298" s="30"/>
      <c r="N298" s="30"/>
      <c r="O298" s="30"/>
      <c r="P298" s="30"/>
      <c r="Q298" s="30"/>
      <c r="R298" s="30"/>
      <c r="S298" s="30"/>
      <c r="T298" s="30"/>
      <c r="U298" s="30"/>
      <c r="V298" s="30"/>
      <c r="W298" s="30"/>
      <c r="X298" s="30"/>
      <c r="Y298" s="30"/>
      <c r="Z298" s="30"/>
      <c r="AA298" s="30"/>
    </row>
    <row r="299" customFormat="false" ht="15.75" hidden="false" customHeight="false" outlineLevel="0" collapsed="false">
      <c r="A299" s="30"/>
      <c r="B299" s="32"/>
      <c r="C299" s="30"/>
      <c r="D299" s="30"/>
      <c r="E299" s="30"/>
      <c r="G299" s="30"/>
      <c r="H299" s="30"/>
      <c r="I299" s="30"/>
      <c r="J299" s="30"/>
      <c r="K299" s="30"/>
      <c r="L299" s="30"/>
      <c r="M299" s="30"/>
      <c r="N299" s="30"/>
      <c r="O299" s="30"/>
      <c r="P299" s="30"/>
      <c r="Q299" s="30"/>
      <c r="R299" s="30"/>
      <c r="S299" s="30"/>
      <c r="T299" s="30"/>
      <c r="U299" s="30"/>
      <c r="V299" s="30"/>
      <c r="W299" s="30"/>
      <c r="X299" s="30"/>
      <c r="Y299" s="30"/>
      <c r="Z299" s="30"/>
      <c r="AA299" s="30"/>
    </row>
    <row r="300" customFormat="false" ht="15.75" hidden="false" customHeight="false" outlineLevel="0" collapsed="false">
      <c r="A300" s="30"/>
      <c r="B300" s="32"/>
      <c r="C300" s="30"/>
      <c r="D300" s="30"/>
      <c r="E300" s="30"/>
      <c r="G300" s="30"/>
      <c r="H300" s="30"/>
      <c r="I300" s="30"/>
      <c r="J300" s="30"/>
      <c r="K300" s="30"/>
      <c r="L300" s="30"/>
      <c r="M300" s="30"/>
      <c r="N300" s="30"/>
      <c r="O300" s="30"/>
      <c r="P300" s="30"/>
      <c r="Q300" s="30"/>
      <c r="R300" s="30"/>
      <c r="S300" s="30"/>
      <c r="T300" s="30"/>
      <c r="U300" s="30"/>
      <c r="V300" s="30"/>
      <c r="W300" s="30"/>
      <c r="X300" s="30"/>
      <c r="Y300" s="30"/>
      <c r="Z300" s="30"/>
      <c r="AA300" s="30"/>
    </row>
    <row r="301" customFormat="false" ht="15.75" hidden="false" customHeight="false" outlineLevel="0" collapsed="false">
      <c r="A301" s="30"/>
      <c r="B301" s="32"/>
      <c r="C301" s="30"/>
      <c r="D301" s="30"/>
      <c r="E301" s="30"/>
      <c r="G301" s="30"/>
      <c r="H301" s="30"/>
      <c r="I301" s="30"/>
      <c r="J301" s="30"/>
      <c r="K301" s="30"/>
      <c r="L301" s="30"/>
      <c r="M301" s="30"/>
      <c r="N301" s="30"/>
      <c r="O301" s="30"/>
      <c r="P301" s="30"/>
      <c r="Q301" s="30"/>
      <c r="R301" s="30"/>
      <c r="S301" s="30"/>
      <c r="T301" s="30"/>
      <c r="U301" s="30"/>
      <c r="V301" s="30"/>
      <c r="W301" s="30"/>
      <c r="X301" s="30"/>
      <c r="Y301" s="30"/>
      <c r="Z301" s="30"/>
      <c r="AA301" s="30"/>
    </row>
    <row r="302" customFormat="false" ht="15.75" hidden="false" customHeight="false" outlineLevel="0" collapsed="false">
      <c r="A302" s="30"/>
      <c r="B302" s="32"/>
      <c r="C302" s="30"/>
      <c r="D302" s="30"/>
      <c r="E302" s="30"/>
      <c r="G302" s="30"/>
      <c r="H302" s="30"/>
      <c r="I302" s="30"/>
      <c r="J302" s="30"/>
      <c r="K302" s="30"/>
      <c r="L302" s="30"/>
      <c r="M302" s="30"/>
      <c r="N302" s="30"/>
      <c r="O302" s="30"/>
      <c r="P302" s="30"/>
      <c r="Q302" s="30"/>
      <c r="R302" s="30"/>
      <c r="S302" s="30"/>
      <c r="T302" s="30"/>
      <c r="U302" s="30"/>
      <c r="V302" s="30"/>
      <c r="W302" s="30"/>
      <c r="X302" s="30"/>
      <c r="Y302" s="30"/>
      <c r="Z302" s="30"/>
      <c r="AA302" s="30"/>
    </row>
    <row r="303" customFormat="false" ht="15.75" hidden="false" customHeight="false" outlineLevel="0" collapsed="false">
      <c r="A303" s="30"/>
      <c r="B303" s="32"/>
      <c r="C303" s="30"/>
      <c r="D303" s="30"/>
      <c r="E303" s="30"/>
      <c r="G303" s="30"/>
      <c r="H303" s="30"/>
      <c r="I303" s="30"/>
      <c r="J303" s="30"/>
      <c r="K303" s="30"/>
      <c r="L303" s="30"/>
      <c r="M303" s="30"/>
      <c r="N303" s="30"/>
      <c r="O303" s="30"/>
      <c r="P303" s="30"/>
      <c r="Q303" s="30"/>
      <c r="R303" s="30"/>
      <c r="S303" s="30"/>
      <c r="T303" s="30"/>
      <c r="U303" s="30"/>
      <c r="V303" s="30"/>
      <c r="W303" s="30"/>
      <c r="X303" s="30"/>
      <c r="Y303" s="30"/>
      <c r="Z303" s="30"/>
      <c r="AA303" s="30"/>
    </row>
    <row r="304" customFormat="false" ht="15.75" hidden="false" customHeight="false" outlineLevel="0" collapsed="false">
      <c r="A304" s="30"/>
      <c r="B304" s="32"/>
      <c r="C304" s="30"/>
      <c r="D304" s="30"/>
      <c r="E304" s="30"/>
      <c r="G304" s="30"/>
      <c r="H304" s="30"/>
      <c r="I304" s="30"/>
      <c r="J304" s="30"/>
      <c r="K304" s="30"/>
      <c r="L304" s="30"/>
      <c r="M304" s="30"/>
      <c r="N304" s="30"/>
      <c r="O304" s="30"/>
      <c r="P304" s="30"/>
      <c r="Q304" s="30"/>
      <c r="R304" s="30"/>
      <c r="S304" s="30"/>
      <c r="T304" s="30"/>
      <c r="U304" s="30"/>
      <c r="V304" s="30"/>
      <c r="W304" s="30"/>
      <c r="X304" s="30"/>
      <c r="Y304" s="30"/>
      <c r="Z304" s="30"/>
      <c r="AA304" s="30"/>
    </row>
    <row r="305" customFormat="false" ht="15.75" hidden="false" customHeight="false" outlineLevel="0" collapsed="false">
      <c r="A305" s="30"/>
      <c r="B305" s="32"/>
      <c r="C305" s="30"/>
      <c r="D305" s="30"/>
      <c r="E305" s="30"/>
      <c r="G305" s="30"/>
      <c r="H305" s="30"/>
      <c r="I305" s="30"/>
      <c r="J305" s="30"/>
      <c r="K305" s="30"/>
      <c r="L305" s="30"/>
      <c r="M305" s="30"/>
      <c r="N305" s="30"/>
      <c r="O305" s="30"/>
      <c r="P305" s="30"/>
      <c r="Q305" s="30"/>
      <c r="R305" s="30"/>
      <c r="S305" s="30"/>
      <c r="T305" s="30"/>
      <c r="U305" s="30"/>
      <c r="V305" s="30"/>
      <c r="W305" s="30"/>
      <c r="X305" s="30"/>
      <c r="Y305" s="30"/>
      <c r="Z305" s="30"/>
      <c r="AA305" s="30"/>
    </row>
    <row r="306" customFormat="false" ht="15.75" hidden="false" customHeight="false" outlineLevel="0" collapsed="false">
      <c r="A306" s="30"/>
      <c r="B306" s="32"/>
      <c r="C306" s="30"/>
      <c r="D306" s="30"/>
      <c r="E306" s="30"/>
      <c r="G306" s="30"/>
      <c r="H306" s="30"/>
      <c r="I306" s="30"/>
      <c r="J306" s="30"/>
      <c r="K306" s="30"/>
      <c r="L306" s="30"/>
      <c r="M306" s="30"/>
      <c r="N306" s="30"/>
      <c r="O306" s="30"/>
      <c r="P306" s="30"/>
      <c r="Q306" s="30"/>
      <c r="R306" s="30"/>
      <c r="S306" s="30"/>
      <c r="T306" s="30"/>
      <c r="U306" s="30"/>
      <c r="V306" s="30"/>
      <c r="W306" s="30"/>
      <c r="X306" s="30"/>
      <c r="Y306" s="30"/>
      <c r="Z306" s="30"/>
      <c r="AA306" s="30"/>
    </row>
    <row r="307" customFormat="false" ht="15.75" hidden="false" customHeight="false" outlineLevel="0" collapsed="false">
      <c r="A307" s="30"/>
      <c r="B307" s="32"/>
      <c r="C307" s="30"/>
      <c r="D307" s="30"/>
      <c r="E307" s="30"/>
      <c r="G307" s="30"/>
      <c r="H307" s="30"/>
      <c r="I307" s="30"/>
      <c r="J307" s="30"/>
      <c r="K307" s="30"/>
      <c r="L307" s="30"/>
      <c r="M307" s="30"/>
      <c r="N307" s="30"/>
      <c r="O307" s="30"/>
      <c r="P307" s="30"/>
      <c r="Q307" s="30"/>
      <c r="R307" s="30"/>
      <c r="S307" s="30"/>
      <c r="T307" s="30"/>
      <c r="U307" s="30"/>
      <c r="V307" s="30"/>
      <c r="W307" s="30"/>
      <c r="X307" s="30"/>
      <c r="Y307" s="30"/>
      <c r="Z307" s="30"/>
      <c r="AA307" s="30"/>
    </row>
    <row r="308" customFormat="false" ht="15.75" hidden="false" customHeight="false" outlineLevel="0" collapsed="false">
      <c r="A308" s="30"/>
      <c r="B308" s="32"/>
      <c r="C308" s="30"/>
      <c r="D308" s="30"/>
      <c r="E308" s="30"/>
      <c r="G308" s="30"/>
      <c r="H308" s="30"/>
      <c r="I308" s="30"/>
      <c r="J308" s="30"/>
      <c r="K308" s="30"/>
      <c r="L308" s="30"/>
      <c r="M308" s="30"/>
      <c r="N308" s="30"/>
      <c r="O308" s="30"/>
      <c r="P308" s="30"/>
      <c r="Q308" s="30"/>
      <c r="R308" s="30"/>
      <c r="S308" s="30"/>
      <c r="T308" s="30"/>
      <c r="U308" s="30"/>
      <c r="V308" s="30"/>
      <c r="W308" s="30"/>
      <c r="X308" s="30"/>
      <c r="Y308" s="30"/>
      <c r="Z308" s="30"/>
      <c r="AA308" s="30"/>
    </row>
    <row r="309" customFormat="false" ht="15.75" hidden="false" customHeight="false" outlineLevel="0" collapsed="false">
      <c r="A309" s="30"/>
      <c r="B309" s="32"/>
      <c r="C309" s="30"/>
      <c r="D309" s="30"/>
      <c r="E309" s="30"/>
      <c r="G309" s="30"/>
      <c r="H309" s="30"/>
      <c r="I309" s="30"/>
      <c r="J309" s="30"/>
      <c r="K309" s="30"/>
      <c r="L309" s="30"/>
      <c r="M309" s="30"/>
      <c r="N309" s="30"/>
      <c r="O309" s="30"/>
      <c r="P309" s="30"/>
      <c r="Q309" s="30"/>
      <c r="R309" s="30"/>
      <c r="S309" s="30"/>
      <c r="T309" s="30"/>
      <c r="U309" s="30"/>
      <c r="V309" s="30"/>
      <c r="W309" s="30"/>
      <c r="X309" s="30"/>
      <c r="Y309" s="30"/>
      <c r="Z309" s="30"/>
      <c r="AA309" s="30"/>
    </row>
    <row r="310" customFormat="false" ht="15.75" hidden="false" customHeight="false" outlineLevel="0" collapsed="false">
      <c r="A310" s="30"/>
      <c r="B310" s="32"/>
      <c r="C310" s="30"/>
      <c r="D310" s="30"/>
      <c r="E310" s="30"/>
      <c r="G310" s="30"/>
      <c r="H310" s="30"/>
      <c r="I310" s="30"/>
      <c r="J310" s="30"/>
      <c r="K310" s="30"/>
      <c r="L310" s="30"/>
      <c r="M310" s="30"/>
      <c r="N310" s="30"/>
      <c r="O310" s="30"/>
      <c r="P310" s="30"/>
      <c r="Q310" s="30"/>
      <c r="R310" s="30"/>
      <c r="S310" s="30"/>
      <c r="T310" s="30"/>
      <c r="U310" s="30"/>
      <c r="V310" s="30"/>
      <c r="W310" s="30"/>
      <c r="X310" s="30"/>
      <c r="Y310" s="30"/>
      <c r="Z310" s="30"/>
      <c r="AA310" s="30"/>
    </row>
    <row r="311" customFormat="false" ht="15.75" hidden="false" customHeight="false" outlineLevel="0" collapsed="false">
      <c r="A311" s="30"/>
      <c r="B311" s="32"/>
      <c r="C311" s="30"/>
      <c r="D311" s="30"/>
      <c r="E311" s="30"/>
      <c r="G311" s="30"/>
      <c r="H311" s="30"/>
      <c r="I311" s="30"/>
      <c r="J311" s="30"/>
      <c r="K311" s="30"/>
      <c r="L311" s="30"/>
      <c r="M311" s="30"/>
      <c r="N311" s="30"/>
      <c r="O311" s="30"/>
      <c r="P311" s="30"/>
      <c r="Q311" s="30"/>
      <c r="R311" s="30"/>
      <c r="S311" s="30"/>
      <c r="T311" s="30"/>
      <c r="U311" s="30"/>
      <c r="V311" s="30"/>
      <c r="W311" s="30"/>
      <c r="X311" s="30"/>
      <c r="Y311" s="30"/>
      <c r="Z311" s="30"/>
      <c r="AA311" s="30"/>
    </row>
    <row r="312" customFormat="false" ht="15.75" hidden="false" customHeight="false" outlineLevel="0" collapsed="false">
      <c r="A312" s="30"/>
      <c r="B312" s="32"/>
      <c r="C312" s="30"/>
      <c r="D312" s="30"/>
      <c r="E312" s="30"/>
      <c r="G312" s="30"/>
      <c r="H312" s="30"/>
      <c r="I312" s="30"/>
      <c r="J312" s="30"/>
      <c r="K312" s="30"/>
      <c r="L312" s="30"/>
      <c r="M312" s="30"/>
      <c r="N312" s="30"/>
      <c r="O312" s="30"/>
      <c r="P312" s="30"/>
      <c r="Q312" s="30"/>
      <c r="R312" s="30"/>
      <c r="S312" s="30"/>
      <c r="T312" s="30"/>
      <c r="U312" s="30"/>
      <c r="V312" s="30"/>
      <c r="W312" s="30"/>
      <c r="X312" s="30"/>
      <c r="Y312" s="30"/>
      <c r="Z312" s="30"/>
      <c r="AA312" s="30"/>
    </row>
    <row r="313" customFormat="false" ht="15.75" hidden="false" customHeight="false" outlineLevel="0" collapsed="false">
      <c r="A313" s="30"/>
      <c r="B313" s="32"/>
      <c r="C313" s="30"/>
      <c r="D313" s="30"/>
      <c r="E313" s="30"/>
      <c r="G313" s="30"/>
      <c r="H313" s="30"/>
      <c r="I313" s="30"/>
      <c r="J313" s="30"/>
      <c r="K313" s="30"/>
      <c r="L313" s="30"/>
      <c r="M313" s="30"/>
      <c r="N313" s="30"/>
      <c r="O313" s="30"/>
      <c r="P313" s="30"/>
      <c r="Q313" s="30"/>
      <c r="R313" s="30"/>
      <c r="S313" s="30"/>
      <c r="T313" s="30"/>
      <c r="U313" s="30"/>
      <c r="V313" s="30"/>
      <c r="W313" s="30"/>
      <c r="X313" s="30"/>
      <c r="Y313" s="30"/>
      <c r="Z313" s="30"/>
      <c r="AA313" s="30"/>
    </row>
    <row r="314" customFormat="false" ht="15.75" hidden="false" customHeight="false" outlineLevel="0" collapsed="false">
      <c r="A314" s="30"/>
      <c r="B314" s="32"/>
      <c r="C314" s="30"/>
      <c r="D314" s="30"/>
      <c r="E314" s="30"/>
      <c r="G314" s="30"/>
      <c r="H314" s="30"/>
      <c r="I314" s="30"/>
      <c r="J314" s="30"/>
      <c r="K314" s="30"/>
      <c r="L314" s="30"/>
      <c r="M314" s="30"/>
      <c r="N314" s="30"/>
      <c r="O314" s="30"/>
      <c r="P314" s="30"/>
      <c r="Q314" s="30"/>
      <c r="R314" s="30"/>
      <c r="S314" s="30"/>
      <c r="T314" s="30"/>
      <c r="U314" s="30"/>
      <c r="V314" s="30"/>
      <c r="W314" s="30"/>
      <c r="X314" s="30"/>
      <c r="Y314" s="30"/>
      <c r="Z314" s="30"/>
      <c r="AA314" s="30"/>
    </row>
    <row r="315" customFormat="false" ht="15.75" hidden="false" customHeight="false" outlineLevel="0" collapsed="false">
      <c r="A315" s="30"/>
      <c r="B315" s="32"/>
      <c r="C315" s="30"/>
      <c r="D315" s="30"/>
      <c r="E315" s="30"/>
      <c r="G315" s="30"/>
      <c r="H315" s="30"/>
      <c r="I315" s="30"/>
      <c r="J315" s="30"/>
      <c r="K315" s="30"/>
      <c r="L315" s="30"/>
      <c r="M315" s="30"/>
      <c r="N315" s="30"/>
      <c r="O315" s="30"/>
      <c r="P315" s="30"/>
      <c r="Q315" s="30"/>
      <c r="R315" s="30"/>
      <c r="S315" s="30"/>
      <c r="T315" s="30"/>
      <c r="U315" s="30"/>
      <c r="V315" s="30"/>
      <c r="W315" s="30"/>
      <c r="X315" s="30"/>
      <c r="Y315" s="30"/>
      <c r="Z315" s="30"/>
      <c r="AA315" s="30"/>
    </row>
    <row r="316" customFormat="false" ht="15.75" hidden="false" customHeight="false" outlineLevel="0" collapsed="false">
      <c r="A316" s="30"/>
      <c r="B316" s="32"/>
      <c r="C316" s="30"/>
      <c r="D316" s="30"/>
      <c r="E316" s="30"/>
      <c r="G316" s="30"/>
      <c r="H316" s="30"/>
      <c r="I316" s="30"/>
      <c r="J316" s="30"/>
      <c r="K316" s="30"/>
      <c r="L316" s="30"/>
      <c r="M316" s="30"/>
      <c r="N316" s="30"/>
      <c r="O316" s="30"/>
      <c r="P316" s="30"/>
      <c r="Q316" s="30"/>
      <c r="R316" s="30"/>
      <c r="S316" s="30"/>
      <c r="T316" s="30"/>
      <c r="U316" s="30"/>
      <c r="V316" s="30"/>
      <c r="W316" s="30"/>
      <c r="X316" s="30"/>
      <c r="Y316" s="30"/>
      <c r="Z316" s="30"/>
      <c r="AA316" s="30"/>
    </row>
    <row r="317" customFormat="false" ht="15.75" hidden="false" customHeight="false" outlineLevel="0" collapsed="false">
      <c r="A317" s="30"/>
      <c r="B317" s="32"/>
      <c r="C317" s="30"/>
      <c r="D317" s="30"/>
      <c r="E317" s="30"/>
      <c r="G317" s="30"/>
      <c r="H317" s="30"/>
      <c r="I317" s="30"/>
      <c r="J317" s="30"/>
      <c r="K317" s="30"/>
      <c r="L317" s="30"/>
      <c r="M317" s="30"/>
      <c r="N317" s="30"/>
      <c r="O317" s="30"/>
      <c r="P317" s="30"/>
      <c r="Q317" s="30"/>
      <c r="R317" s="30"/>
      <c r="S317" s="30"/>
      <c r="T317" s="30"/>
      <c r="U317" s="30"/>
      <c r="V317" s="30"/>
      <c r="W317" s="30"/>
      <c r="X317" s="30"/>
      <c r="Y317" s="30"/>
      <c r="Z317" s="30"/>
      <c r="AA317" s="30"/>
    </row>
    <row r="318" customFormat="false" ht="15.75" hidden="false" customHeight="false" outlineLevel="0" collapsed="false">
      <c r="A318" s="30"/>
      <c r="B318" s="32"/>
      <c r="C318" s="30"/>
      <c r="D318" s="30"/>
      <c r="E318" s="30"/>
      <c r="G318" s="30"/>
      <c r="H318" s="30"/>
      <c r="I318" s="30"/>
      <c r="J318" s="30"/>
      <c r="K318" s="30"/>
      <c r="L318" s="30"/>
      <c r="M318" s="30"/>
      <c r="N318" s="30"/>
      <c r="O318" s="30"/>
      <c r="P318" s="30"/>
      <c r="Q318" s="30"/>
      <c r="R318" s="30"/>
      <c r="S318" s="30"/>
      <c r="T318" s="30"/>
      <c r="U318" s="30"/>
      <c r="V318" s="30"/>
      <c r="W318" s="30"/>
      <c r="X318" s="30"/>
      <c r="Y318" s="30"/>
      <c r="Z318" s="30"/>
      <c r="AA318" s="30"/>
    </row>
    <row r="319" customFormat="false" ht="15.75" hidden="false" customHeight="false" outlineLevel="0" collapsed="false">
      <c r="A319" s="30"/>
      <c r="B319" s="32"/>
      <c r="C319" s="30"/>
      <c r="D319" s="30"/>
      <c r="E319" s="30"/>
      <c r="G319" s="30"/>
      <c r="H319" s="30"/>
      <c r="I319" s="30"/>
      <c r="J319" s="30"/>
      <c r="K319" s="30"/>
      <c r="L319" s="30"/>
      <c r="M319" s="30"/>
      <c r="N319" s="30"/>
      <c r="O319" s="30"/>
      <c r="P319" s="30"/>
      <c r="Q319" s="30"/>
      <c r="R319" s="30"/>
      <c r="S319" s="30"/>
      <c r="T319" s="30"/>
      <c r="U319" s="30"/>
      <c r="V319" s="30"/>
      <c r="W319" s="30"/>
      <c r="X319" s="30"/>
      <c r="Y319" s="30"/>
      <c r="Z319" s="30"/>
      <c r="AA319" s="30"/>
    </row>
    <row r="320" customFormat="false" ht="15.75" hidden="false" customHeight="false" outlineLevel="0" collapsed="false">
      <c r="A320" s="30"/>
      <c r="B320" s="32"/>
      <c r="C320" s="30"/>
      <c r="D320" s="30"/>
      <c r="E320" s="30"/>
      <c r="G320" s="30"/>
      <c r="H320" s="30"/>
      <c r="I320" s="30"/>
      <c r="J320" s="30"/>
      <c r="K320" s="30"/>
      <c r="L320" s="30"/>
      <c r="M320" s="30"/>
      <c r="N320" s="30"/>
      <c r="O320" s="30"/>
      <c r="P320" s="30"/>
      <c r="Q320" s="30"/>
      <c r="R320" s="30"/>
      <c r="S320" s="30"/>
      <c r="T320" s="30"/>
      <c r="U320" s="30"/>
      <c r="V320" s="30"/>
      <c r="W320" s="30"/>
      <c r="X320" s="30"/>
      <c r="Y320" s="30"/>
      <c r="Z320" s="30"/>
      <c r="AA320" s="30"/>
    </row>
    <row r="321" customFormat="false" ht="15.75" hidden="false" customHeight="false" outlineLevel="0" collapsed="false">
      <c r="A321" s="30"/>
      <c r="B321" s="32"/>
      <c r="C321" s="30"/>
      <c r="D321" s="30"/>
      <c r="E321" s="30"/>
      <c r="G321" s="30"/>
      <c r="H321" s="30"/>
      <c r="I321" s="30"/>
      <c r="J321" s="30"/>
      <c r="K321" s="30"/>
      <c r="L321" s="30"/>
      <c r="M321" s="30"/>
      <c r="N321" s="30"/>
      <c r="O321" s="30"/>
      <c r="P321" s="30"/>
      <c r="Q321" s="30"/>
      <c r="R321" s="30"/>
      <c r="S321" s="30"/>
      <c r="T321" s="30"/>
      <c r="U321" s="30"/>
      <c r="V321" s="30"/>
      <c r="W321" s="30"/>
      <c r="X321" s="30"/>
      <c r="Y321" s="30"/>
      <c r="Z321" s="30"/>
      <c r="AA321" s="30"/>
    </row>
    <row r="322" customFormat="false" ht="15.75" hidden="false" customHeight="false" outlineLevel="0" collapsed="false">
      <c r="A322" s="30"/>
      <c r="B322" s="32"/>
      <c r="C322" s="30"/>
      <c r="D322" s="30"/>
      <c r="E322" s="30"/>
      <c r="G322" s="30"/>
      <c r="H322" s="30"/>
      <c r="I322" s="30"/>
      <c r="J322" s="30"/>
      <c r="K322" s="30"/>
      <c r="L322" s="30"/>
      <c r="M322" s="30"/>
      <c r="N322" s="30"/>
      <c r="O322" s="30"/>
      <c r="P322" s="30"/>
      <c r="Q322" s="30"/>
      <c r="R322" s="30"/>
      <c r="S322" s="30"/>
      <c r="T322" s="30"/>
      <c r="U322" s="30"/>
      <c r="V322" s="30"/>
      <c r="W322" s="30"/>
      <c r="X322" s="30"/>
      <c r="Y322" s="30"/>
      <c r="Z322" s="30"/>
      <c r="AA322" s="30"/>
    </row>
    <row r="323" customFormat="false" ht="15.75" hidden="false" customHeight="false" outlineLevel="0" collapsed="false">
      <c r="A323" s="30"/>
      <c r="B323" s="32"/>
      <c r="C323" s="30"/>
      <c r="D323" s="30"/>
      <c r="E323" s="30"/>
      <c r="G323" s="30"/>
      <c r="H323" s="30"/>
      <c r="I323" s="30"/>
      <c r="J323" s="30"/>
      <c r="K323" s="30"/>
      <c r="L323" s="30"/>
      <c r="M323" s="30"/>
      <c r="N323" s="30"/>
      <c r="O323" s="30"/>
      <c r="P323" s="30"/>
      <c r="Q323" s="30"/>
      <c r="R323" s="30"/>
      <c r="S323" s="30"/>
      <c r="T323" s="30"/>
      <c r="U323" s="30"/>
      <c r="V323" s="30"/>
      <c r="W323" s="30"/>
      <c r="X323" s="30"/>
      <c r="Y323" s="30"/>
      <c r="Z323" s="30"/>
      <c r="AA323" s="30"/>
    </row>
    <row r="324" customFormat="false" ht="15.75" hidden="false" customHeight="false" outlineLevel="0" collapsed="false">
      <c r="A324" s="30"/>
      <c r="B324" s="32"/>
      <c r="C324" s="30"/>
      <c r="D324" s="30"/>
      <c r="E324" s="30"/>
      <c r="G324" s="30"/>
      <c r="H324" s="30"/>
      <c r="I324" s="30"/>
      <c r="J324" s="30"/>
      <c r="K324" s="30"/>
      <c r="L324" s="30"/>
      <c r="M324" s="30"/>
      <c r="N324" s="30"/>
      <c r="O324" s="30"/>
      <c r="P324" s="30"/>
      <c r="Q324" s="30"/>
      <c r="R324" s="30"/>
      <c r="S324" s="30"/>
      <c r="T324" s="30"/>
      <c r="U324" s="30"/>
      <c r="V324" s="30"/>
      <c r="W324" s="30"/>
      <c r="X324" s="30"/>
      <c r="Y324" s="30"/>
      <c r="Z324" s="30"/>
      <c r="AA324" s="30"/>
    </row>
    <row r="325" customFormat="false" ht="15.75" hidden="false" customHeight="false" outlineLevel="0" collapsed="false">
      <c r="A325" s="30"/>
      <c r="B325" s="32"/>
      <c r="C325" s="30"/>
      <c r="D325" s="30"/>
      <c r="E325" s="30"/>
      <c r="G325" s="30"/>
      <c r="H325" s="30"/>
      <c r="I325" s="30"/>
      <c r="J325" s="30"/>
      <c r="K325" s="30"/>
      <c r="L325" s="30"/>
      <c r="M325" s="30"/>
      <c r="N325" s="30"/>
      <c r="O325" s="30"/>
      <c r="P325" s="30"/>
      <c r="Q325" s="30"/>
      <c r="R325" s="30"/>
      <c r="S325" s="30"/>
      <c r="T325" s="30"/>
      <c r="U325" s="30"/>
      <c r="V325" s="30"/>
      <c r="W325" s="30"/>
      <c r="X325" s="30"/>
      <c r="Y325" s="30"/>
      <c r="Z325" s="30"/>
      <c r="AA325" s="30"/>
    </row>
    <row r="326" customFormat="false" ht="15.75" hidden="false" customHeight="false" outlineLevel="0" collapsed="false">
      <c r="A326" s="30"/>
      <c r="B326" s="32"/>
      <c r="C326" s="30"/>
      <c r="D326" s="30"/>
      <c r="E326" s="30"/>
      <c r="G326" s="30"/>
      <c r="H326" s="30"/>
      <c r="I326" s="30"/>
      <c r="J326" s="30"/>
      <c r="K326" s="30"/>
      <c r="L326" s="30"/>
      <c r="M326" s="30"/>
      <c r="N326" s="30"/>
      <c r="O326" s="30"/>
      <c r="P326" s="30"/>
      <c r="Q326" s="30"/>
      <c r="R326" s="30"/>
      <c r="S326" s="30"/>
      <c r="T326" s="30"/>
      <c r="U326" s="30"/>
      <c r="V326" s="30"/>
      <c r="W326" s="30"/>
      <c r="X326" s="30"/>
      <c r="Y326" s="30"/>
      <c r="Z326" s="30"/>
      <c r="AA326" s="30"/>
    </row>
    <row r="327" customFormat="false" ht="15.75" hidden="false" customHeight="false" outlineLevel="0" collapsed="false">
      <c r="A327" s="30"/>
      <c r="B327" s="32"/>
      <c r="C327" s="30"/>
      <c r="D327" s="30"/>
      <c r="E327" s="30"/>
      <c r="G327" s="30"/>
      <c r="H327" s="30"/>
      <c r="I327" s="30"/>
      <c r="J327" s="30"/>
      <c r="K327" s="30"/>
      <c r="L327" s="30"/>
      <c r="M327" s="30"/>
      <c r="N327" s="30"/>
      <c r="O327" s="30"/>
      <c r="P327" s="30"/>
      <c r="Q327" s="30"/>
      <c r="R327" s="30"/>
      <c r="S327" s="30"/>
      <c r="T327" s="30"/>
      <c r="U327" s="30"/>
      <c r="V327" s="30"/>
      <c r="W327" s="30"/>
      <c r="X327" s="30"/>
      <c r="Y327" s="30"/>
      <c r="Z327" s="30"/>
      <c r="AA327" s="30"/>
    </row>
    <row r="328" customFormat="false" ht="15.75" hidden="false" customHeight="false" outlineLevel="0" collapsed="false">
      <c r="A328" s="30"/>
      <c r="B328" s="32"/>
      <c r="C328" s="30"/>
      <c r="D328" s="30"/>
      <c r="E328" s="30"/>
      <c r="G328" s="30"/>
      <c r="H328" s="30"/>
      <c r="I328" s="30"/>
      <c r="J328" s="30"/>
      <c r="K328" s="30"/>
      <c r="L328" s="30"/>
      <c r="M328" s="30"/>
      <c r="N328" s="30"/>
      <c r="O328" s="30"/>
      <c r="P328" s="30"/>
      <c r="Q328" s="30"/>
      <c r="R328" s="30"/>
      <c r="S328" s="30"/>
      <c r="T328" s="30"/>
      <c r="U328" s="30"/>
      <c r="V328" s="30"/>
      <c r="W328" s="30"/>
      <c r="X328" s="30"/>
      <c r="Y328" s="30"/>
      <c r="Z328" s="30"/>
      <c r="AA328" s="30"/>
    </row>
    <row r="329" customFormat="false" ht="15.75" hidden="false" customHeight="false" outlineLevel="0" collapsed="false">
      <c r="A329" s="30"/>
      <c r="B329" s="32"/>
      <c r="C329" s="30"/>
      <c r="D329" s="30"/>
      <c r="E329" s="30"/>
      <c r="G329" s="30"/>
      <c r="H329" s="30"/>
      <c r="I329" s="30"/>
      <c r="J329" s="30"/>
      <c r="K329" s="30"/>
      <c r="L329" s="30"/>
      <c r="M329" s="30"/>
      <c r="N329" s="30"/>
      <c r="O329" s="30"/>
      <c r="P329" s="30"/>
      <c r="Q329" s="30"/>
      <c r="R329" s="30"/>
      <c r="S329" s="30"/>
      <c r="T329" s="30"/>
      <c r="U329" s="30"/>
      <c r="V329" s="30"/>
      <c r="W329" s="30"/>
      <c r="X329" s="30"/>
      <c r="Y329" s="30"/>
      <c r="Z329" s="30"/>
      <c r="AA329" s="30"/>
    </row>
    <row r="330" customFormat="false" ht="15.75" hidden="false" customHeight="false" outlineLevel="0" collapsed="false">
      <c r="A330" s="30"/>
      <c r="B330" s="32"/>
      <c r="C330" s="30"/>
      <c r="D330" s="30"/>
      <c r="E330" s="30"/>
      <c r="G330" s="30"/>
      <c r="H330" s="30"/>
      <c r="I330" s="30"/>
      <c r="J330" s="30"/>
      <c r="K330" s="30"/>
      <c r="L330" s="30"/>
      <c r="M330" s="30"/>
      <c r="N330" s="30"/>
      <c r="O330" s="30"/>
      <c r="P330" s="30"/>
      <c r="Q330" s="30"/>
      <c r="R330" s="30"/>
      <c r="S330" s="30"/>
      <c r="T330" s="30"/>
      <c r="U330" s="30"/>
      <c r="V330" s="30"/>
      <c r="W330" s="30"/>
      <c r="X330" s="30"/>
      <c r="Y330" s="30"/>
      <c r="Z330" s="30"/>
      <c r="AA330" s="30"/>
    </row>
    <row r="331" customFormat="false" ht="15.75" hidden="false" customHeight="false" outlineLevel="0" collapsed="false">
      <c r="A331" s="30"/>
      <c r="B331" s="32"/>
      <c r="C331" s="30"/>
      <c r="D331" s="30"/>
      <c r="E331" s="30"/>
      <c r="G331" s="30"/>
      <c r="H331" s="30"/>
      <c r="I331" s="30"/>
      <c r="J331" s="30"/>
      <c r="K331" s="30"/>
      <c r="L331" s="30"/>
      <c r="M331" s="30"/>
      <c r="N331" s="30"/>
      <c r="O331" s="30"/>
      <c r="P331" s="30"/>
      <c r="Q331" s="30"/>
      <c r="R331" s="30"/>
      <c r="S331" s="30"/>
      <c r="T331" s="30"/>
      <c r="U331" s="30"/>
      <c r="V331" s="30"/>
      <c r="W331" s="30"/>
      <c r="X331" s="30"/>
      <c r="Y331" s="30"/>
      <c r="Z331" s="30"/>
      <c r="AA331" s="30"/>
    </row>
    <row r="332" customFormat="false" ht="15.75" hidden="false" customHeight="false" outlineLevel="0" collapsed="false">
      <c r="A332" s="30"/>
      <c r="B332" s="32"/>
      <c r="C332" s="30"/>
      <c r="D332" s="30"/>
      <c r="E332" s="30"/>
      <c r="G332" s="30"/>
      <c r="H332" s="30"/>
      <c r="I332" s="30"/>
      <c r="J332" s="30"/>
      <c r="K332" s="30"/>
      <c r="L332" s="30"/>
      <c r="M332" s="30"/>
      <c r="N332" s="30"/>
      <c r="O332" s="30"/>
      <c r="P332" s="30"/>
      <c r="Q332" s="30"/>
      <c r="R332" s="30"/>
      <c r="S332" s="30"/>
      <c r="T332" s="30"/>
      <c r="U332" s="30"/>
      <c r="V332" s="30"/>
      <c r="W332" s="30"/>
      <c r="X332" s="30"/>
      <c r="Y332" s="30"/>
      <c r="Z332" s="30"/>
      <c r="AA332" s="30"/>
    </row>
    <row r="333" customFormat="false" ht="15.75" hidden="false" customHeight="false" outlineLevel="0" collapsed="false">
      <c r="A333" s="30"/>
      <c r="B333" s="32"/>
      <c r="C333" s="30"/>
      <c r="D333" s="30"/>
      <c r="E333" s="30"/>
      <c r="G333" s="30"/>
      <c r="H333" s="30"/>
      <c r="I333" s="30"/>
      <c r="J333" s="30"/>
      <c r="K333" s="30"/>
      <c r="L333" s="30"/>
      <c r="M333" s="30"/>
      <c r="N333" s="30"/>
      <c r="O333" s="30"/>
      <c r="P333" s="30"/>
      <c r="Q333" s="30"/>
      <c r="R333" s="30"/>
      <c r="S333" s="30"/>
      <c r="T333" s="30"/>
      <c r="U333" s="30"/>
      <c r="V333" s="30"/>
      <c r="W333" s="30"/>
      <c r="X333" s="30"/>
      <c r="Y333" s="30"/>
      <c r="Z333" s="30"/>
      <c r="AA333" s="30"/>
    </row>
    <row r="334" customFormat="false" ht="15.75" hidden="false" customHeight="false" outlineLevel="0" collapsed="false">
      <c r="A334" s="30"/>
      <c r="B334" s="32"/>
      <c r="C334" s="30"/>
      <c r="D334" s="30"/>
      <c r="E334" s="30"/>
      <c r="G334" s="30"/>
      <c r="H334" s="30"/>
      <c r="I334" s="30"/>
      <c r="J334" s="30"/>
      <c r="K334" s="30"/>
      <c r="L334" s="30"/>
      <c r="M334" s="30"/>
      <c r="N334" s="30"/>
      <c r="O334" s="30"/>
      <c r="P334" s="30"/>
      <c r="Q334" s="30"/>
      <c r="R334" s="30"/>
      <c r="S334" s="30"/>
      <c r="T334" s="30"/>
      <c r="U334" s="30"/>
      <c r="V334" s="30"/>
      <c r="W334" s="30"/>
      <c r="X334" s="30"/>
      <c r="Y334" s="30"/>
      <c r="Z334" s="30"/>
      <c r="AA334" s="30"/>
    </row>
    <row r="335" customFormat="false" ht="15.75" hidden="false" customHeight="false" outlineLevel="0" collapsed="false">
      <c r="A335" s="30"/>
      <c r="B335" s="32"/>
      <c r="C335" s="30"/>
      <c r="D335" s="30"/>
      <c r="E335" s="30"/>
      <c r="G335" s="30"/>
      <c r="H335" s="30"/>
      <c r="I335" s="30"/>
      <c r="J335" s="30"/>
      <c r="K335" s="30"/>
      <c r="L335" s="30"/>
      <c r="M335" s="30"/>
      <c r="N335" s="30"/>
      <c r="O335" s="30"/>
      <c r="P335" s="30"/>
      <c r="Q335" s="30"/>
      <c r="R335" s="30"/>
      <c r="S335" s="30"/>
      <c r="T335" s="30"/>
      <c r="U335" s="30"/>
      <c r="V335" s="30"/>
      <c r="W335" s="30"/>
      <c r="X335" s="30"/>
      <c r="Y335" s="30"/>
      <c r="Z335" s="30"/>
      <c r="AA335" s="30"/>
    </row>
    <row r="336" customFormat="false" ht="15.75" hidden="false" customHeight="false" outlineLevel="0" collapsed="false">
      <c r="A336" s="30"/>
      <c r="B336" s="32"/>
      <c r="C336" s="30"/>
      <c r="D336" s="30"/>
      <c r="E336" s="30"/>
      <c r="G336" s="30"/>
      <c r="H336" s="30"/>
      <c r="I336" s="30"/>
      <c r="J336" s="30"/>
      <c r="K336" s="30"/>
      <c r="L336" s="30"/>
      <c r="M336" s="30"/>
      <c r="N336" s="30"/>
      <c r="O336" s="30"/>
      <c r="P336" s="30"/>
      <c r="Q336" s="30"/>
      <c r="R336" s="30"/>
      <c r="S336" s="30"/>
      <c r="T336" s="30"/>
      <c r="U336" s="30"/>
      <c r="V336" s="30"/>
      <c r="W336" s="30"/>
      <c r="X336" s="30"/>
      <c r="Y336" s="30"/>
      <c r="Z336" s="30"/>
      <c r="AA336" s="30"/>
    </row>
    <row r="337" customFormat="false" ht="15.75" hidden="false" customHeight="false" outlineLevel="0" collapsed="false">
      <c r="A337" s="30"/>
      <c r="B337" s="32"/>
      <c r="C337" s="30"/>
      <c r="D337" s="30"/>
      <c r="E337" s="30"/>
      <c r="G337" s="30"/>
      <c r="H337" s="30"/>
      <c r="I337" s="30"/>
      <c r="J337" s="30"/>
      <c r="K337" s="30"/>
      <c r="L337" s="30"/>
      <c r="M337" s="30"/>
      <c r="N337" s="30"/>
      <c r="O337" s="30"/>
      <c r="P337" s="30"/>
      <c r="Q337" s="30"/>
      <c r="R337" s="30"/>
      <c r="S337" s="30"/>
      <c r="T337" s="30"/>
      <c r="U337" s="30"/>
      <c r="V337" s="30"/>
      <c r="W337" s="30"/>
      <c r="X337" s="30"/>
      <c r="Y337" s="30"/>
      <c r="Z337" s="30"/>
      <c r="AA337" s="30"/>
    </row>
    <row r="338" customFormat="false" ht="15.75" hidden="false" customHeight="false" outlineLevel="0" collapsed="false">
      <c r="A338" s="30"/>
      <c r="B338" s="32"/>
      <c r="C338" s="30"/>
      <c r="D338" s="30"/>
      <c r="E338" s="30"/>
      <c r="G338" s="30"/>
      <c r="H338" s="30"/>
      <c r="I338" s="30"/>
      <c r="J338" s="30"/>
      <c r="K338" s="30"/>
      <c r="L338" s="30"/>
      <c r="M338" s="30"/>
      <c r="N338" s="30"/>
      <c r="O338" s="30"/>
      <c r="P338" s="30"/>
      <c r="Q338" s="30"/>
      <c r="R338" s="30"/>
      <c r="S338" s="30"/>
      <c r="T338" s="30"/>
      <c r="U338" s="30"/>
      <c r="V338" s="30"/>
      <c r="W338" s="30"/>
      <c r="X338" s="30"/>
      <c r="Y338" s="30"/>
      <c r="Z338" s="30"/>
      <c r="AA338" s="30"/>
    </row>
    <row r="339" customFormat="false" ht="15.75" hidden="false" customHeight="false" outlineLevel="0" collapsed="false">
      <c r="A339" s="30"/>
      <c r="B339" s="32"/>
      <c r="C339" s="30"/>
      <c r="D339" s="30"/>
      <c r="E339" s="30"/>
      <c r="G339" s="30"/>
      <c r="H339" s="30"/>
      <c r="I339" s="30"/>
      <c r="J339" s="30"/>
      <c r="K339" s="30"/>
      <c r="L339" s="30"/>
      <c r="M339" s="30"/>
      <c r="N339" s="30"/>
      <c r="O339" s="30"/>
      <c r="P339" s="30"/>
      <c r="Q339" s="30"/>
      <c r="R339" s="30"/>
      <c r="S339" s="30"/>
      <c r="T339" s="30"/>
      <c r="U339" s="30"/>
      <c r="V339" s="30"/>
      <c r="W339" s="30"/>
      <c r="X339" s="30"/>
      <c r="Y339" s="30"/>
      <c r="Z339" s="30"/>
      <c r="AA339" s="30"/>
    </row>
    <row r="340" customFormat="false" ht="15.75" hidden="false" customHeight="false" outlineLevel="0" collapsed="false">
      <c r="A340" s="30"/>
      <c r="B340" s="32"/>
      <c r="C340" s="30"/>
      <c r="D340" s="30"/>
      <c r="E340" s="30"/>
      <c r="G340" s="30"/>
      <c r="H340" s="30"/>
      <c r="I340" s="30"/>
      <c r="J340" s="30"/>
      <c r="K340" s="30"/>
      <c r="L340" s="30"/>
      <c r="M340" s="30"/>
      <c r="N340" s="30"/>
      <c r="O340" s="30"/>
      <c r="P340" s="30"/>
      <c r="Q340" s="30"/>
      <c r="R340" s="30"/>
      <c r="S340" s="30"/>
      <c r="T340" s="30"/>
      <c r="U340" s="30"/>
      <c r="V340" s="30"/>
      <c r="W340" s="30"/>
      <c r="X340" s="30"/>
      <c r="Y340" s="30"/>
      <c r="Z340" s="30"/>
      <c r="AA340" s="30"/>
    </row>
    <row r="341" customFormat="false" ht="15.75" hidden="false" customHeight="false" outlineLevel="0" collapsed="false">
      <c r="A341" s="30"/>
      <c r="B341" s="32"/>
      <c r="C341" s="30"/>
      <c r="D341" s="30"/>
      <c r="E341" s="30"/>
      <c r="G341" s="30"/>
      <c r="H341" s="30"/>
      <c r="I341" s="30"/>
      <c r="J341" s="30"/>
      <c r="K341" s="30"/>
      <c r="L341" s="30"/>
      <c r="M341" s="30"/>
      <c r="N341" s="30"/>
      <c r="O341" s="30"/>
      <c r="P341" s="30"/>
      <c r="Q341" s="30"/>
      <c r="R341" s="30"/>
      <c r="S341" s="30"/>
      <c r="T341" s="30"/>
      <c r="U341" s="30"/>
      <c r="V341" s="30"/>
      <c r="W341" s="30"/>
      <c r="X341" s="30"/>
      <c r="Y341" s="30"/>
      <c r="Z341" s="30"/>
      <c r="AA341" s="30"/>
    </row>
    <row r="342" customFormat="false" ht="15.75" hidden="false" customHeight="false" outlineLevel="0" collapsed="false">
      <c r="A342" s="30"/>
      <c r="B342" s="32"/>
      <c r="C342" s="30"/>
      <c r="D342" s="30"/>
      <c r="E342" s="30"/>
      <c r="G342" s="30"/>
      <c r="H342" s="30"/>
      <c r="I342" s="30"/>
      <c r="J342" s="30"/>
      <c r="K342" s="30"/>
      <c r="L342" s="30"/>
      <c r="M342" s="30"/>
      <c r="N342" s="30"/>
      <c r="O342" s="30"/>
      <c r="P342" s="30"/>
      <c r="Q342" s="30"/>
      <c r="R342" s="30"/>
      <c r="S342" s="30"/>
      <c r="T342" s="30"/>
      <c r="U342" s="30"/>
      <c r="V342" s="30"/>
      <c r="W342" s="30"/>
      <c r="X342" s="30"/>
      <c r="Y342" s="30"/>
      <c r="Z342" s="30"/>
      <c r="AA342" s="30"/>
    </row>
    <row r="343" customFormat="false" ht="15.75" hidden="false" customHeight="false" outlineLevel="0" collapsed="false">
      <c r="A343" s="30"/>
      <c r="B343" s="32"/>
      <c r="C343" s="30"/>
      <c r="D343" s="30"/>
      <c r="E343" s="30"/>
      <c r="G343" s="30"/>
      <c r="H343" s="30"/>
      <c r="I343" s="30"/>
      <c r="J343" s="30"/>
      <c r="K343" s="30"/>
      <c r="L343" s="30"/>
      <c r="M343" s="30"/>
      <c r="N343" s="30"/>
      <c r="O343" s="30"/>
      <c r="P343" s="30"/>
      <c r="Q343" s="30"/>
      <c r="R343" s="30"/>
      <c r="S343" s="30"/>
      <c r="T343" s="30"/>
      <c r="U343" s="30"/>
      <c r="V343" s="30"/>
      <c r="W343" s="30"/>
      <c r="X343" s="30"/>
      <c r="Y343" s="30"/>
      <c r="Z343" s="30"/>
      <c r="AA343" s="30"/>
    </row>
    <row r="344" customFormat="false" ht="15.75" hidden="false" customHeight="false" outlineLevel="0" collapsed="false">
      <c r="A344" s="30"/>
      <c r="B344" s="32"/>
      <c r="C344" s="30"/>
      <c r="D344" s="30"/>
      <c r="E344" s="30"/>
      <c r="G344" s="30"/>
      <c r="H344" s="30"/>
      <c r="I344" s="30"/>
      <c r="J344" s="30"/>
      <c r="K344" s="30"/>
      <c r="L344" s="30"/>
      <c r="M344" s="30"/>
      <c r="N344" s="30"/>
      <c r="O344" s="30"/>
      <c r="P344" s="30"/>
      <c r="Q344" s="30"/>
      <c r="R344" s="30"/>
      <c r="S344" s="30"/>
      <c r="T344" s="30"/>
      <c r="U344" s="30"/>
      <c r="V344" s="30"/>
      <c r="W344" s="30"/>
      <c r="X344" s="30"/>
      <c r="Y344" s="30"/>
      <c r="Z344" s="30"/>
      <c r="AA344" s="30"/>
    </row>
    <row r="345" customFormat="false" ht="15.75" hidden="false" customHeight="false" outlineLevel="0" collapsed="false">
      <c r="A345" s="30"/>
      <c r="B345" s="32"/>
      <c r="C345" s="30"/>
      <c r="D345" s="30"/>
      <c r="E345" s="30"/>
      <c r="G345" s="30"/>
      <c r="H345" s="30"/>
      <c r="I345" s="30"/>
      <c r="J345" s="30"/>
      <c r="K345" s="30"/>
      <c r="L345" s="30"/>
      <c r="M345" s="30"/>
      <c r="N345" s="30"/>
      <c r="O345" s="30"/>
      <c r="P345" s="30"/>
      <c r="Q345" s="30"/>
      <c r="R345" s="30"/>
      <c r="S345" s="30"/>
      <c r="T345" s="30"/>
      <c r="U345" s="30"/>
      <c r="V345" s="30"/>
      <c r="W345" s="30"/>
      <c r="X345" s="30"/>
      <c r="Y345" s="30"/>
      <c r="Z345" s="30"/>
      <c r="AA345" s="30"/>
    </row>
    <row r="346" customFormat="false" ht="15.75" hidden="false" customHeight="false" outlineLevel="0" collapsed="false">
      <c r="A346" s="30"/>
      <c r="B346" s="32"/>
      <c r="C346" s="30"/>
      <c r="D346" s="30"/>
      <c r="E346" s="30"/>
      <c r="G346" s="30"/>
      <c r="H346" s="30"/>
      <c r="I346" s="30"/>
      <c r="J346" s="30"/>
      <c r="K346" s="30"/>
      <c r="L346" s="30"/>
      <c r="M346" s="30"/>
      <c r="N346" s="30"/>
      <c r="O346" s="30"/>
      <c r="P346" s="30"/>
      <c r="Q346" s="30"/>
      <c r="R346" s="30"/>
      <c r="S346" s="30"/>
      <c r="T346" s="30"/>
      <c r="U346" s="30"/>
      <c r="V346" s="30"/>
      <c r="W346" s="30"/>
      <c r="X346" s="30"/>
      <c r="Y346" s="30"/>
      <c r="Z346" s="30"/>
      <c r="AA346" s="30"/>
    </row>
    <row r="347" customFormat="false" ht="15.75" hidden="false" customHeight="false" outlineLevel="0" collapsed="false">
      <c r="A347" s="30"/>
      <c r="B347" s="32"/>
      <c r="C347" s="30"/>
      <c r="D347" s="30"/>
      <c r="E347" s="30"/>
      <c r="G347" s="30"/>
      <c r="H347" s="30"/>
      <c r="I347" s="30"/>
      <c r="J347" s="30"/>
      <c r="K347" s="30"/>
      <c r="L347" s="30"/>
      <c r="M347" s="30"/>
      <c r="N347" s="30"/>
      <c r="O347" s="30"/>
      <c r="P347" s="30"/>
      <c r="Q347" s="30"/>
      <c r="R347" s="30"/>
      <c r="S347" s="30"/>
      <c r="T347" s="30"/>
      <c r="U347" s="30"/>
      <c r="V347" s="30"/>
      <c r="W347" s="30"/>
      <c r="X347" s="30"/>
      <c r="Y347" s="30"/>
      <c r="Z347" s="30"/>
      <c r="AA347" s="30"/>
    </row>
    <row r="348" customFormat="false" ht="15.75" hidden="false" customHeight="false" outlineLevel="0" collapsed="false">
      <c r="A348" s="30"/>
      <c r="B348" s="32"/>
      <c r="C348" s="30"/>
      <c r="D348" s="30"/>
      <c r="E348" s="30"/>
      <c r="G348" s="30"/>
      <c r="H348" s="30"/>
      <c r="I348" s="30"/>
      <c r="J348" s="30"/>
      <c r="K348" s="30"/>
      <c r="L348" s="30"/>
      <c r="M348" s="30"/>
      <c r="N348" s="30"/>
      <c r="O348" s="30"/>
      <c r="P348" s="30"/>
      <c r="Q348" s="30"/>
      <c r="R348" s="30"/>
      <c r="S348" s="30"/>
      <c r="T348" s="30"/>
      <c r="U348" s="30"/>
      <c r="V348" s="30"/>
      <c r="W348" s="30"/>
      <c r="X348" s="30"/>
      <c r="Y348" s="30"/>
      <c r="Z348" s="30"/>
      <c r="AA348" s="30"/>
    </row>
    <row r="349" customFormat="false" ht="15.75" hidden="false" customHeight="false" outlineLevel="0" collapsed="false">
      <c r="A349" s="30"/>
      <c r="B349" s="32"/>
      <c r="C349" s="30"/>
      <c r="D349" s="30"/>
      <c r="E349" s="30"/>
      <c r="G349" s="30"/>
      <c r="H349" s="30"/>
      <c r="I349" s="30"/>
      <c r="J349" s="30"/>
      <c r="K349" s="30"/>
      <c r="L349" s="30"/>
      <c r="M349" s="30"/>
      <c r="N349" s="30"/>
      <c r="O349" s="30"/>
      <c r="P349" s="30"/>
      <c r="Q349" s="30"/>
      <c r="R349" s="30"/>
      <c r="S349" s="30"/>
      <c r="T349" s="30"/>
      <c r="U349" s="30"/>
      <c r="V349" s="30"/>
      <c r="W349" s="30"/>
      <c r="X349" s="30"/>
      <c r="Y349" s="30"/>
      <c r="Z349" s="30"/>
      <c r="AA349" s="30"/>
    </row>
    <row r="350" customFormat="false" ht="15.75" hidden="false" customHeight="false" outlineLevel="0" collapsed="false">
      <c r="A350" s="30"/>
      <c r="B350" s="32"/>
      <c r="C350" s="30"/>
      <c r="D350" s="30"/>
      <c r="E350" s="30"/>
      <c r="G350" s="30"/>
      <c r="H350" s="30"/>
      <c r="I350" s="30"/>
      <c r="J350" s="30"/>
      <c r="K350" s="30"/>
      <c r="L350" s="30"/>
      <c r="M350" s="30"/>
      <c r="N350" s="30"/>
      <c r="O350" s="30"/>
      <c r="P350" s="30"/>
      <c r="Q350" s="30"/>
      <c r="R350" s="30"/>
      <c r="S350" s="30"/>
      <c r="T350" s="30"/>
      <c r="U350" s="30"/>
      <c r="V350" s="30"/>
      <c r="W350" s="30"/>
      <c r="X350" s="30"/>
      <c r="Y350" s="30"/>
      <c r="Z350" s="30"/>
      <c r="AA350" s="30"/>
    </row>
    <row r="351" customFormat="false" ht="15.75" hidden="false" customHeight="false" outlineLevel="0" collapsed="false">
      <c r="A351" s="30"/>
      <c r="B351" s="32"/>
      <c r="C351" s="30"/>
      <c r="D351" s="30"/>
      <c r="E351" s="30"/>
      <c r="G351" s="30"/>
      <c r="H351" s="30"/>
      <c r="I351" s="30"/>
      <c r="J351" s="30"/>
      <c r="K351" s="30"/>
      <c r="L351" s="30"/>
      <c r="M351" s="30"/>
      <c r="N351" s="30"/>
      <c r="O351" s="30"/>
      <c r="P351" s="30"/>
      <c r="Q351" s="30"/>
      <c r="R351" s="30"/>
      <c r="S351" s="30"/>
      <c r="T351" s="30"/>
      <c r="U351" s="30"/>
      <c r="V351" s="30"/>
      <c r="W351" s="30"/>
      <c r="X351" s="30"/>
      <c r="Y351" s="30"/>
      <c r="Z351" s="30"/>
      <c r="AA351" s="30"/>
    </row>
    <row r="352" customFormat="false" ht="15.75" hidden="false" customHeight="false" outlineLevel="0" collapsed="false">
      <c r="A352" s="30"/>
      <c r="B352" s="32"/>
      <c r="C352" s="30"/>
      <c r="D352" s="30"/>
      <c r="E352" s="30"/>
      <c r="G352" s="30"/>
      <c r="H352" s="30"/>
      <c r="I352" s="30"/>
      <c r="J352" s="30"/>
      <c r="K352" s="30"/>
      <c r="L352" s="30"/>
      <c r="M352" s="30"/>
      <c r="N352" s="30"/>
      <c r="O352" s="30"/>
      <c r="P352" s="30"/>
      <c r="Q352" s="30"/>
      <c r="R352" s="30"/>
      <c r="S352" s="30"/>
      <c r="T352" s="30"/>
      <c r="U352" s="30"/>
      <c r="V352" s="30"/>
      <c r="W352" s="30"/>
      <c r="X352" s="30"/>
      <c r="Y352" s="30"/>
      <c r="Z352" s="30"/>
      <c r="AA352" s="30"/>
    </row>
    <row r="353" customFormat="false" ht="15.75" hidden="false" customHeight="false" outlineLevel="0" collapsed="false">
      <c r="A353" s="30"/>
      <c r="B353" s="32"/>
      <c r="C353" s="30"/>
      <c r="D353" s="30"/>
      <c r="E353" s="30"/>
      <c r="G353" s="30"/>
      <c r="H353" s="30"/>
      <c r="I353" s="30"/>
      <c r="J353" s="30"/>
      <c r="K353" s="30"/>
      <c r="L353" s="30"/>
      <c r="M353" s="30"/>
      <c r="N353" s="30"/>
      <c r="O353" s="30"/>
      <c r="P353" s="30"/>
      <c r="Q353" s="30"/>
      <c r="R353" s="30"/>
      <c r="S353" s="30"/>
      <c r="T353" s="30"/>
      <c r="U353" s="30"/>
      <c r="V353" s="30"/>
      <c r="W353" s="30"/>
      <c r="X353" s="30"/>
      <c r="Y353" s="30"/>
      <c r="Z353" s="30"/>
      <c r="AA353" s="30"/>
    </row>
    <row r="354" customFormat="false" ht="15.75" hidden="false" customHeight="false" outlineLevel="0" collapsed="false">
      <c r="A354" s="30"/>
      <c r="B354" s="32"/>
      <c r="C354" s="30"/>
      <c r="D354" s="30"/>
      <c r="E354" s="30"/>
      <c r="G354" s="30"/>
      <c r="H354" s="30"/>
      <c r="I354" s="30"/>
      <c r="J354" s="30"/>
      <c r="K354" s="30"/>
      <c r="L354" s="30"/>
      <c r="M354" s="30"/>
      <c r="N354" s="30"/>
      <c r="O354" s="30"/>
      <c r="P354" s="30"/>
      <c r="Q354" s="30"/>
      <c r="R354" s="30"/>
      <c r="S354" s="30"/>
      <c r="T354" s="30"/>
      <c r="U354" s="30"/>
      <c r="V354" s="30"/>
      <c r="W354" s="30"/>
      <c r="X354" s="30"/>
      <c r="Y354" s="30"/>
      <c r="Z354" s="30"/>
      <c r="AA354" s="30"/>
    </row>
    <row r="355" customFormat="false" ht="15.75" hidden="false" customHeight="false" outlineLevel="0" collapsed="false">
      <c r="A355" s="30"/>
      <c r="B355" s="32"/>
      <c r="C355" s="30"/>
      <c r="D355" s="30"/>
      <c r="E355" s="30"/>
      <c r="G355" s="30"/>
      <c r="H355" s="30"/>
      <c r="I355" s="30"/>
      <c r="J355" s="30"/>
      <c r="K355" s="30"/>
      <c r="L355" s="30"/>
      <c r="M355" s="30"/>
      <c r="N355" s="30"/>
      <c r="O355" s="30"/>
      <c r="P355" s="30"/>
      <c r="Q355" s="30"/>
      <c r="R355" s="30"/>
      <c r="S355" s="30"/>
      <c r="T355" s="30"/>
      <c r="U355" s="30"/>
      <c r="V355" s="30"/>
      <c r="W355" s="30"/>
      <c r="X355" s="30"/>
      <c r="Y355" s="30"/>
      <c r="Z355" s="30"/>
      <c r="AA355" s="30"/>
    </row>
    <row r="356" customFormat="false" ht="15.75" hidden="false" customHeight="false" outlineLevel="0" collapsed="false">
      <c r="A356" s="30"/>
      <c r="B356" s="32"/>
      <c r="C356" s="30"/>
      <c r="D356" s="30"/>
      <c r="E356" s="30"/>
      <c r="G356" s="30"/>
      <c r="H356" s="30"/>
      <c r="I356" s="30"/>
      <c r="J356" s="30"/>
      <c r="K356" s="30"/>
      <c r="L356" s="30"/>
      <c r="M356" s="30"/>
      <c r="N356" s="30"/>
      <c r="O356" s="30"/>
      <c r="P356" s="30"/>
      <c r="Q356" s="30"/>
      <c r="R356" s="30"/>
      <c r="S356" s="30"/>
      <c r="T356" s="30"/>
      <c r="U356" s="30"/>
      <c r="V356" s="30"/>
      <c r="W356" s="30"/>
      <c r="X356" s="30"/>
      <c r="Y356" s="30"/>
      <c r="Z356" s="30"/>
      <c r="AA356" s="30"/>
    </row>
    <row r="357" customFormat="false" ht="15.75" hidden="false" customHeight="false" outlineLevel="0" collapsed="false">
      <c r="A357" s="30"/>
      <c r="B357" s="32"/>
      <c r="C357" s="30"/>
      <c r="D357" s="30"/>
      <c r="E357" s="30"/>
      <c r="G357" s="30"/>
      <c r="H357" s="30"/>
      <c r="I357" s="30"/>
      <c r="J357" s="30"/>
      <c r="K357" s="30"/>
      <c r="L357" s="30"/>
      <c r="M357" s="30"/>
      <c r="N357" s="30"/>
      <c r="O357" s="30"/>
      <c r="P357" s="30"/>
      <c r="Q357" s="30"/>
      <c r="R357" s="30"/>
      <c r="S357" s="30"/>
      <c r="T357" s="30"/>
      <c r="U357" s="30"/>
      <c r="V357" s="30"/>
      <c r="W357" s="30"/>
      <c r="X357" s="30"/>
      <c r="Y357" s="30"/>
      <c r="Z357" s="30"/>
      <c r="AA357" s="30"/>
    </row>
    <row r="358" customFormat="false" ht="15.75" hidden="false" customHeight="false" outlineLevel="0" collapsed="false">
      <c r="A358" s="30"/>
      <c r="B358" s="32"/>
      <c r="C358" s="30"/>
      <c r="D358" s="30"/>
      <c r="E358" s="30"/>
      <c r="G358" s="30"/>
      <c r="H358" s="30"/>
      <c r="I358" s="30"/>
      <c r="J358" s="30"/>
      <c r="K358" s="30"/>
      <c r="L358" s="30"/>
      <c r="M358" s="30"/>
      <c r="N358" s="30"/>
      <c r="O358" s="30"/>
      <c r="P358" s="30"/>
      <c r="Q358" s="30"/>
      <c r="R358" s="30"/>
      <c r="S358" s="30"/>
      <c r="T358" s="30"/>
      <c r="U358" s="30"/>
      <c r="V358" s="30"/>
      <c r="W358" s="30"/>
      <c r="X358" s="30"/>
      <c r="Y358" s="30"/>
      <c r="Z358" s="30"/>
      <c r="AA358" s="30"/>
    </row>
    <row r="359" customFormat="false" ht="15.75" hidden="false" customHeight="false" outlineLevel="0" collapsed="false">
      <c r="A359" s="30"/>
      <c r="B359" s="32"/>
      <c r="C359" s="30"/>
      <c r="D359" s="30"/>
      <c r="E359" s="30"/>
      <c r="G359" s="30"/>
      <c r="H359" s="30"/>
      <c r="I359" s="30"/>
      <c r="J359" s="30"/>
      <c r="K359" s="30"/>
      <c r="L359" s="30"/>
      <c r="M359" s="30"/>
      <c r="N359" s="30"/>
      <c r="O359" s="30"/>
      <c r="P359" s="30"/>
      <c r="Q359" s="30"/>
      <c r="R359" s="30"/>
      <c r="S359" s="30"/>
      <c r="T359" s="30"/>
      <c r="U359" s="30"/>
      <c r="V359" s="30"/>
      <c r="W359" s="30"/>
      <c r="X359" s="30"/>
      <c r="Y359" s="30"/>
      <c r="Z359" s="30"/>
      <c r="AA359" s="30"/>
    </row>
    <row r="360" customFormat="false" ht="15.75" hidden="false" customHeight="false" outlineLevel="0" collapsed="false">
      <c r="A360" s="30"/>
      <c r="B360" s="32"/>
      <c r="C360" s="30"/>
      <c r="D360" s="30"/>
      <c r="E360" s="30"/>
      <c r="G360" s="30"/>
      <c r="H360" s="30"/>
      <c r="I360" s="30"/>
      <c r="J360" s="30"/>
      <c r="K360" s="30"/>
      <c r="L360" s="30"/>
      <c r="M360" s="30"/>
      <c r="N360" s="30"/>
      <c r="O360" s="30"/>
      <c r="P360" s="30"/>
      <c r="Q360" s="30"/>
      <c r="R360" s="30"/>
      <c r="S360" s="30"/>
      <c r="T360" s="30"/>
      <c r="U360" s="30"/>
      <c r="V360" s="30"/>
      <c r="W360" s="30"/>
      <c r="X360" s="30"/>
      <c r="Y360" s="30"/>
      <c r="Z360" s="30"/>
      <c r="AA360" s="30"/>
    </row>
    <row r="361" customFormat="false" ht="15.75" hidden="false" customHeight="false" outlineLevel="0" collapsed="false">
      <c r="A361" s="30"/>
      <c r="B361" s="32"/>
      <c r="C361" s="30"/>
      <c r="D361" s="30"/>
      <c r="E361" s="30"/>
      <c r="G361" s="30"/>
      <c r="H361" s="30"/>
      <c r="I361" s="30"/>
      <c r="J361" s="30"/>
      <c r="K361" s="30"/>
      <c r="L361" s="30"/>
      <c r="M361" s="30"/>
      <c r="N361" s="30"/>
      <c r="O361" s="30"/>
      <c r="P361" s="30"/>
      <c r="Q361" s="30"/>
      <c r="R361" s="30"/>
      <c r="S361" s="30"/>
      <c r="T361" s="30"/>
      <c r="U361" s="30"/>
      <c r="V361" s="30"/>
      <c r="W361" s="30"/>
      <c r="X361" s="30"/>
      <c r="Y361" s="30"/>
      <c r="Z361" s="30"/>
      <c r="AA361" s="30"/>
    </row>
    <row r="362" customFormat="false" ht="15.75" hidden="false" customHeight="false" outlineLevel="0" collapsed="false">
      <c r="A362" s="30"/>
      <c r="B362" s="32"/>
      <c r="C362" s="30"/>
      <c r="D362" s="30"/>
      <c r="E362" s="30"/>
      <c r="G362" s="30"/>
      <c r="H362" s="30"/>
      <c r="I362" s="30"/>
      <c r="J362" s="30"/>
      <c r="K362" s="30"/>
      <c r="L362" s="30"/>
      <c r="M362" s="30"/>
      <c r="N362" s="30"/>
      <c r="O362" s="30"/>
      <c r="P362" s="30"/>
      <c r="Q362" s="30"/>
      <c r="R362" s="30"/>
      <c r="S362" s="30"/>
      <c r="T362" s="30"/>
      <c r="U362" s="30"/>
      <c r="V362" s="30"/>
      <c r="W362" s="30"/>
      <c r="X362" s="30"/>
      <c r="Y362" s="30"/>
      <c r="Z362" s="30"/>
      <c r="AA362" s="30"/>
    </row>
    <row r="363" customFormat="false" ht="15.75" hidden="false" customHeight="false" outlineLevel="0" collapsed="false">
      <c r="A363" s="30"/>
      <c r="B363" s="32"/>
      <c r="C363" s="30"/>
      <c r="D363" s="30"/>
      <c r="E363" s="30"/>
      <c r="G363" s="30"/>
      <c r="H363" s="30"/>
      <c r="I363" s="30"/>
      <c r="J363" s="30"/>
      <c r="K363" s="30"/>
      <c r="L363" s="30"/>
      <c r="M363" s="30"/>
      <c r="N363" s="30"/>
      <c r="O363" s="30"/>
      <c r="P363" s="30"/>
      <c r="Q363" s="30"/>
      <c r="R363" s="30"/>
      <c r="S363" s="30"/>
      <c r="T363" s="30"/>
      <c r="U363" s="30"/>
      <c r="V363" s="30"/>
      <c r="W363" s="30"/>
      <c r="X363" s="30"/>
      <c r="Y363" s="30"/>
      <c r="Z363" s="30"/>
      <c r="AA363" s="30"/>
    </row>
    <row r="364" customFormat="false" ht="15.75" hidden="false" customHeight="false" outlineLevel="0" collapsed="false">
      <c r="A364" s="30"/>
      <c r="B364" s="32"/>
      <c r="C364" s="30"/>
      <c r="D364" s="30"/>
      <c r="E364" s="30"/>
      <c r="G364" s="30"/>
      <c r="H364" s="30"/>
      <c r="I364" s="30"/>
      <c r="J364" s="30"/>
      <c r="K364" s="30"/>
      <c r="L364" s="30"/>
      <c r="M364" s="30"/>
      <c r="N364" s="30"/>
      <c r="O364" s="30"/>
      <c r="P364" s="30"/>
      <c r="Q364" s="30"/>
      <c r="R364" s="30"/>
      <c r="S364" s="30"/>
      <c r="T364" s="30"/>
      <c r="U364" s="30"/>
      <c r="V364" s="30"/>
      <c r="W364" s="30"/>
      <c r="X364" s="30"/>
      <c r="Y364" s="30"/>
      <c r="Z364" s="30"/>
      <c r="AA364" s="30"/>
    </row>
    <row r="365" customFormat="false" ht="15.75" hidden="false" customHeight="false" outlineLevel="0" collapsed="false">
      <c r="A365" s="30"/>
      <c r="B365" s="32"/>
      <c r="C365" s="30"/>
      <c r="D365" s="30"/>
      <c r="E365" s="30"/>
      <c r="G365" s="30"/>
      <c r="H365" s="30"/>
      <c r="I365" s="30"/>
      <c r="J365" s="30"/>
      <c r="K365" s="30"/>
      <c r="L365" s="30"/>
      <c r="M365" s="30"/>
      <c r="N365" s="30"/>
      <c r="O365" s="30"/>
      <c r="P365" s="30"/>
      <c r="Q365" s="30"/>
      <c r="R365" s="30"/>
      <c r="S365" s="30"/>
      <c r="T365" s="30"/>
      <c r="U365" s="30"/>
      <c r="V365" s="30"/>
      <c r="W365" s="30"/>
      <c r="X365" s="30"/>
      <c r="Y365" s="30"/>
      <c r="Z365" s="30"/>
      <c r="AA365" s="30"/>
    </row>
    <row r="366" customFormat="false" ht="15.75" hidden="false" customHeight="false" outlineLevel="0" collapsed="false">
      <c r="A366" s="30"/>
      <c r="B366" s="32"/>
      <c r="C366" s="30"/>
      <c r="D366" s="30"/>
      <c r="E366" s="30"/>
      <c r="G366" s="30"/>
      <c r="H366" s="30"/>
      <c r="I366" s="30"/>
      <c r="J366" s="30"/>
      <c r="K366" s="30"/>
      <c r="L366" s="30"/>
      <c r="M366" s="30"/>
      <c r="N366" s="30"/>
      <c r="O366" s="30"/>
      <c r="P366" s="30"/>
      <c r="Q366" s="30"/>
      <c r="R366" s="30"/>
      <c r="S366" s="30"/>
      <c r="T366" s="30"/>
      <c r="U366" s="30"/>
      <c r="V366" s="30"/>
      <c r="W366" s="30"/>
      <c r="X366" s="30"/>
      <c r="Y366" s="30"/>
      <c r="Z366" s="30"/>
      <c r="AA366" s="30"/>
    </row>
    <row r="367" customFormat="false" ht="15.75" hidden="false" customHeight="false" outlineLevel="0" collapsed="false">
      <c r="A367" s="30"/>
      <c r="B367" s="32"/>
      <c r="C367" s="30"/>
      <c r="D367" s="30"/>
      <c r="E367" s="30"/>
      <c r="G367" s="30"/>
      <c r="H367" s="30"/>
      <c r="I367" s="30"/>
      <c r="J367" s="30"/>
      <c r="K367" s="30"/>
      <c r="L367" s="30"/>
      <c r="M367" s="30"/>
      <c r="N367" s="30"/>
      <c r="O367" s="30"/>
      <c r="P367" s="30"/>
      <c r="Q367" s="30"/>
      <c r="R367" s="30"/>
      <c r="S367" s="30"/>
      <c r="T367" s="30"/>
      <c r="U367" s="30"/>
      <c r="V367" s="30"/>
      <c r="W367" s="30"/>
      <c r="X367" s="30"/>
      <c r="Y367" s="30"/>
      <c r="Z367" s="30"/>
      <c r="AA367" s="30"/>
    </row>
    <row r="368" customFormat="false" ht="15.75" hidden="false" customHeight="false" outlineLevel="0" collapsed="false">
      <c r="A368" s="30"/>
      <c r="B368" s="32"/>
      <c r="C368" s="30"/>
      <c r="D368" s="30"/>
      <c r="E368" s="30"/>
      <c r="G368" s="30"/>
      <c r="H368" s="30"/>
      <c r="I368" s="30"/>
      <c r="J368" s="30"/>
      <c r="K368" s="30"/>
      <c r="L368" s="30"/>
      <c r="M368" s="30"/>
      <c r="N368" s="30"/>
      <c r="O368" s="30"/>
      <c r="P368" s="30"/>
      <c r="Q368" s="30"/>
      <c r="R368" s="30"/>
      <c r="S368" s="30"/>
      <c r="T368" s="30"/>
      <c r="U368" s="30"/>
      <c r="V368" s="30"/>
      <c r="W368" s="30"/>
      <c r="X368" s="30"/>
      <c r="Y368" s="30"/>
      <c r="Z368" s="30"/>
      <c r="AA368" s="30"/>
    </row>
    <row r="369" customFormat="false" ht="15.75" hidden="false" customHeight="false" outlineLevel="0" collapsed="false">
      <c r="A369" s="30"/>
      <c r="B369" s="32"/>
      <c r="C369" s="30"/>
      <c r="D369" s="30"/>
      <c r="E369" s="30"/>
      <c r="G369" s="30"/>
      <c r="H369" s="30"/>
      <c r="I369" s="30"/>
      <c r="J369" s="30"/>
      <c r="K369" s="30"/>
      <c r="L369" s="30"/>
      <c r="M369" s="30"/>
      <c r="N369" s="30"/>
      <c r="O369" s="30"/>
      <c r="P369" s="30"/>
      <c r="Q369" s="30"/>
      <c r="R369" s="30"/>
      <c r="S369" s="30"/>
      <c r="T369" s="30"/>
      <c r="U369" s="30"/>
      <c r="V369" s="30"/>
      <c r="W369" s="30"/>
      <c r="X369" s="30"/>
      <c r="Y369" s="30"/>
      <c r="Z369" s="30"/>
      <c r="AA369" s="30"/>
    </row>
    <row r="370" customFormat="false" ht="15.75" hidden="false" customHeight="false" outlineLevel="0" collapsed="false">
      <c r="A370" s="30"/>
      <c r="B370" s="32"/>
      <c r="C370" s="30"/>
      <c r="D370" s="30"/>
      <c r="E370" s="30"/>
      <c r="G370" s="30"/>
      <c r="H370" s="30"/>
      <c r="I370" s="30"/>
      <c r="J370" s="30"/>
      <c r="K370" s="30"/>
      <c r="L370" s="30"/>
      <c r="M370" s="30"/>
      <c r="N370" s="30"/>
      <c r="O370" s="30"/>
      <c r="P370" s="30"/>
      <c r="Q370" s="30"/>
      <c r="R370" s="30"/>
      <c r="S370" s="30"/>
      <c r="T370" s="30"/>
      <c r="U370" s="30"/>
      <c r="V370" s="30"/>
      <c r="W370" s="30"/>
      <c r="X370" s="30"/>
      <c r="Y370" s="30"/>
      <c r="Z370" s="30"/>
      <c r="AA370" s="30"/>
    </row>
    <row r="371" customFormat="false" ht="15.75" hidden="false" customHeight="false" outlineLevel="0" collapsed="false">
      <c r="A371" s="30"/>
      <c r="B371" s="32"/>
      <c r="C371" s="30"/>
      <c r="D371" s="30"/>
      <c r="E371" s="30"/>
      <c r="G371" s="30"/>
      <c r="H371" s="30"/>
      <c r="I371" s="30"/>
      <c r="J371" s="30"/>
      <c r="K371" s="30"/>
      <c r="L371" s="30"/>
      <c r="M371" s="30"/>
      <c r="N371" s="30"/>
      <c r="O371" s="30"/>
      <c r="P371" s="30"/>
      <c r="Q371" s="30"/>
      <c r="R371" s="30"/>
      <c r="S371" s="30"/>
      <c r="T371" s="30"/>
      <c r="U371" s="30"/>
      <c r="V371" s="30"/>
      <c r="W371" s="30"/>
      <c r="X371" s="30"/>
      <c r="Y371" s="30"/>
      <c r="Z371" s="30"/>
      <c r="AA371" s="30"/>
    </row>
    <row r="372" customFormat="false" ht="15.75" hidden="false" customHeight="false" outlineLevel="0" collapsed="false">
      <c r="A372" s="30"/>
      <c r="B372" s="32"/>
      <c r="C372" s="30"/>
      <c r="D372" s="30"/>
      <c r="E372" s="30"/>
      <c r="G372" s="30"/>
      <c r="H372" s="30"/>
      <c r="I372" s="30"/>
      <c r="J372" s="30"/>
      <c r="K372" s="30"/>
      <c r="L372" s="30"/>
      <c r="M372" s="30"/>
      <c r="N372" s="30"/>
      <c r="O372" s="30"/>
      <c r="P372" s="30"/>
      <c r="Q372" s="30"/>
      <c r="R372" s="30"/>
      <c r="S372" s="30"/>
      <c r="T372" s="30"/>
      <c r="U372" s="30"/>
      <c r="V372" s="30"/>
      <c r="W372" s="30"/>
      <c r="X372" s="30"/>
      <c r="Y372" s="30"/>
      <c r="Z372" s="30"/>
      <c r="AA372" s="30"/>
    </row>
    <row r="373" customFormat="false" ht="15.75" hidden="false" customHeight="false" outlineLevel="0" collapsed="false">
      <c r="A373" s="30"/>
      <c r="B373" s="32"/>
      <c r="C373" s="30"/>
      <c r="D373" s="30"/>
      <c r="E373" s="30"/>
      <c r="G373" s="30"/>
      <c r="H373" s="30"/>
      <c r="I373" s="30"/>
      <c r="J373" s="30"/>
      <c r="K373" s="30"/>
      <c r="L373" s="30"/>
      <c r="M373" s="30"/>
      <c r="N373" s="30"/>
      <c r="O373" s="30"/>
      <c r="P373" s="30"/>
      <c r="Q373" s="30"/>
      <c r="R373" s="30"/>
      <c r="S373" s="30"/>
      <c r="T373" s="30"/>
      <c r="U373" s="30"/>
      <c r="V373" s="30"/>
      <c r="W373" s="30"/>
      <c r="X373" s="30"/>
      <c r="Y373" s="30"/>
      <c r="Z373" s="30"/>
      <c r="AA373" s="30"/>
    </row>
    <row r="374" customFormat="false" ht="15.75" hidden="false" customHeight="false" outlineLevel="0" collapsed="false">
      <c r="A374" s="30"/>
      <c r="B374" s="32"/>
      <c r="C374" s="30"/>
      <c r="D374" s="30"/>
      <c r="E374" s="30"/>
      <c r="G374" s="30"/>
      <c r="H374" s="30"/>
      <c r="I374" s="30"/>
      <c r="J374" s="30"/>
      <c r="K374" s="30"/>
      <c r="L374" s="30"/>
      <c r="M374" s="30"/>
      <c r="N374" s="30"/>
      <c r="O374" s="30"/>
      <c r="P374" s="30"/>
      <c r="Q374" s="30"/>
      <c r="R374" s="30"/>
      <c r="S374" s="30"/>
      <c r="T374" s="30"/>
      <c r="U374" s="30"/>
      <c r="V374" s="30"/>
      <c r="W374" s="30"/>
      <c r="X374" s="30"/>
      <c r="Y374" s="30"/>
      <c r="Z374" s="30"/>
      <c r="AA374" s="30"/>
    </row>
    <row r="375" customFormat="false" ht="15.75" hidden="false" customHeight="false" outlineLevel="0" collapsed="false">
      <c r="A375" s="30"/>
      <c r="B375" s="32"/>
      <c r="C375" s="30"/>
      <c r="D375" s="30"/>
      <c r="E375" s="30"/>
      <c r="G375" s="30"/>
      <c r="H375" s="30"/>
      <c r="I375" s="30"/>
      <c r="J375" s="30"/>
      <c r="K375" s="30"/>
      <c r="L375" s="30"/>
      <c r="M375" s="30"/>
      <c r="N375" s="30"/>
      <c r="O375" s="30"/>
      <c r="P375" s="30"/>
      <c r="Q375" s="30"/>
      <c r="R375" s="30"/>
      <c r="S375" s="30"/>
      <c r="T375" s="30"/>
      <c r="U375" s="30"/>
      <c r="V375" s="30"/>
      <c r="W375" s="30"/>
      <c r="X375" s="30"/>
      <c r="Y375" s="30"/>
      <c r="Z375" s="30"/>
      <c r="AA375" s="30"/>
    </row>
    <row r="376" customFormat="false" ht="15.75" hidden="false" customHeight="false" outlineLevel="0" collapsed="false">
      <c r="A376" s="30"/>
      <c r="B376" s="32"/>
      <c r="C376" s="30"/>
      <c r="D376" s="30"/>
      <c r="E376" s="30"/>
      <c r="G376" s="30"/>
      <c r="H376" s="30"/>
      <c r="I376" s="30"/>
      <c r="J376" s="30"/>
      <c r="K376" s="30"/>
      <c r="L376" s="30"/>
      <c r="M376" s="30"/>
      <c r="N376" s="30"/>
      <c r="O376" s="30"/>
      <c r="P376" s="30"/>
      <c r="Q376" s="30"/>
      <c r="R376" s="30"/>
      <c r="S376" s="30"/>
      <c r="T376" s="30"/>
      <c r="U376" s="30"/>
      <c r="V376" s="30"/>
      <c r="W376" s="30"/>
      <c r="X376" s="30"/>
      <c r="Y376" s="30"/>
      <c r="Z376" s="30"/>
      <c r="AA376" s="30"/>
    </row>
    <row r="377" customFormat="false" ht="15.75" hidden="false" customHeight="false" outlineLevel="0" collapsed="false">
      <c r="A377" s="30"/>
      <c r="B377" s="32"/>
      <c r="C377" s="30"/>
      <c r="D377" s="30"/>
      <c r="E377" s="30"/>
      <c r="G377" s="30"/>
      <c r="H377" s="30"/>
      <c r="I377" s="30"/>
      <c r="J377" s="30"/>
      <c r="K377" s="30"/>
      <c r="L377" s="30"/>
      <c r="M377" s="30"/>
      <c r="N377" s="30"/>
      <c r="O377" s="30"/>
      <c r="P377" s="30"/>
      <c r="Q377" s="30"/>
      <c r="R377" s="30"/>
      <c r="S377" s="30"/>
      <c r="T377" s="30"/>
      <c r="U377" s="30"/>
      <c r="V377" s="30"/>
      <c r="W377" s="30"/>
      <c r="X377" s="30"/>
      <c r="Y377" s="30"/>
      <c r="Z377" s="30"/>
      <c r="AA377" s="30"/>
    </row>
    <row r="378" customFormat="false" ht="15.75" hidden="false" customHeight="false" outlineLevel="0" collapsed="false">
      <c r="A378" s="30"/>
      <c r="B378" s="32"/>
      <c r="C378" s="30"/>
      <c r="D378" s="30"/>
      <c r="E378" s="30"/>
      <c r="G378" s="30"/>
      <c r="H378" s="30"/>
      <c r="I378" s="30"/>
      <c r="J378" s="30"/>
      <c r="K378" s="30"/>
      <c r="L378" s="30"/>
      <c r="M378" s="30"/>
      <c r="N378" s="30"/>
      <c r="O378" s="30"/>
      <c r="P378" s="30"/>
      <c r="Q378" s="30"/>
      <c r="R378" s="30"/>
      <c r="S378" s="30"/>
      <c r="T378" s="30"/>
      <c r="U378" s="30"/>
      <c r="V378" s="30"/>
      <c r="W378" s="30"/>
      <c r="X378" s="30"/>
      <c r="Y378" s="30"/>
      <c r="Z378" s="30"/>
      <c r="AA378" s="30"/>
    </row>
    <row r="379" customFormat="false" ht="15.75" hidden="false" customHeight="false" outlineLevel="0" collapsed="false">
      <c r="A379" s="30"/>
      <c r="B379" s="32"/>
      <c r="C379" s="30"/>
      <c r="D379" s="30"/>
      <c r="E379" s="30"/>
      <c r="G379" s="30"/>
      <c r="H379" s="30"/>
      <c r="I379" s="30"/>
      <c r="J379" s="30"/>
      <c r="K379" s="30"/>
      <c r="L379" s="30"/>
      <c r="M379" s="30"/>
      <c r="N379" s="30"/>
      <c r="O379" s="30"/>
      <c r="P379" s="30"/>
      <c r="Q379" s="30"/>
      <c r="R379" s="30"/>
      <c r="S379" s="30"/>
      <c r="T379" s="30"/>
      <c r="U379" s="30"/>
      <c r="V379" s="30"/>
      <c r="W379" s="30"/>
      <c r="X379" s="30"/>
      <c r="Y379" s="30"/>
      <c r="Z379" s="30"/>
      <c r="AA379" s="30"/>
    </row>
    <row r="380" customFormat="false" ht="15.75" hidden="false" customHeight="false" outlineLevel="0" collapsed="false">
      <c r="A380" s="30"/>
      <c r="B380" s="32"/>
      <c r="C380" s="30"/>
      <c r="D380" s="30"/>
      <c r="E380" s="30"/>
      <c r="G380" s="30"/>
      <c r="H380" s="30"/>
      <c r="I380" s="30"/>
      <c r="J380" s="30"/>
      <c r="K380" s="30"/>
      <c r="L380" s="30"/>
      <c r="M380" s="30"/>
      <c r="N380" s="30"/>
      <c r="O380" s="30"/>
      <c r="P380" s="30"/>
      <c r="Q380" s="30"/>
      <c r="R380" s="30"/>
      <c r="S380" s="30"/>
      <c r="T380" s="30"/>
      <c r="U380" s="30"/>
      <c r="V380" s="30"/>
      <c r="W380" s="30"/>
      <c r="X380" s="30"/>
      <c r="Y380" s="30"/>
      <c r="Z380" s="30"/>
      <c r="AA380" s="30"/>
    </row>
    <row r="381" customFormat="false" ht="15.75" hidden="false" customHeight="false" outlineLevel="0" collapsed="false">
      <c r="A381" s="30"/>
      <c r="B381" s="32"/>
      <c r="C381" s="30"/>
      <c r="D381" s="30"/>
      <c r="E381" s="30"/>
      <c r="G381" s="30"/>
      <c r="H381" s="30"/>
      <c r="I381" s="30"/>
      <c r="J381" s="30"/>
      <c r="K381" s="30"/>
      <c r="L381" s="30"/>
      <c r="M381" s="30"/>
      <c r="N381" s="30"/>
      <c r="O381" s="30"/>
      <c r="P381" s="30"/>
      <c r="Q381" s="30"/>
      <c r="R381" s="30"/>
      <c r="S381" s="30"/>
      <c r="T381" s="30"/>
      <c r="U381" s="30"/>
      <c r="V381" s="30"/>
      <c r="W381" s="30"/>
      <c r="X381" s="30"/>
      <c r="Y381" s="30"/>
      <c r="Z381" s="30"/>
      <c r="AA381" s="30"/>
    </row>
    <row r="382" customFormat="false" ht="15.75" hidden="false" customHeight="false" outlineLevel="0" collapsed="false">
      <c r="A382" s="30"/>
      <c r="B382" s="32"/>
      <c r="C382" s="30"/>
      <c r="D382" s="30"/>
      <c r="E382" s="30"/>
      <c r="G382" s="30"/>
      <c r="H382" s="30"/>
      <c r="I382" s="30"/>
      <c r="J382" s="30"/>
      <c r="K382" s="30"/>
      <c r="L382" s="30"/>
      <c r="M382" s="30"/>
      <c r="N382" s="30"/>
      <c r="O382" s="30"/>
      <c r="P382" s="30"/>
      <c r="Q382" s="30"/>
      <c r="R382" s="30"/>
      <c r="S382" s="30"/>
      <c r="T382" s="30"/>
      <c r="U382" s="30"/>
      <c r="V382" s="30"/>
      <c r="W382" s="30"/>
      <c r="X382" s="30"/>
      <c r="Y382" s="30"/>
      <c r="Z382" s="30"/>
      <c r="AA382" s="30"/>
    </row>
    <row r="383" customFormat="false" ht="15.75" hidden="false" customHeight="false" outlineLevel="0" collapsed="false">
      <c r="A383" s="30"/>
      <c r="B383" s="32"/>
      <c r="C383" s="30"/>
      <c r="D383" s="30"/>
      <c r="E383" s="30"/>
      <c r="G383" s="30"/>
      <c r="H383" s="30"/>
      <c r="I383" s="30"/>
      <c r="J383" s="30"/>
      <c r="K383" s="30"/>
      <c r="L383" s="30"/>
      <c r="M383" s="30"/>
      <c r="N383" s="30"/>
      <c r="O383" s="30"/>
      <c r="P383" s="30"/>
      <c r="Q383" s="30"/>
      <c r="R383" s="30"/>
      <c r="S383" s="30"/>
      <c r="T383" s="30"/>
      <c r="U383" s="30"/>
      <c r="V383" s="30"/>
      <c r="W383" s="30"/>
      <c r="X383" s="30"/>
      <c r="Y383" s="30"/>
      <c r="Z383" s="30"/>
      <c r="AA383" s="30"/>
    </row>
    <row r="384" customFormat="false" ht="15.75" hidden="false" customHeight="false" outlineLevel="0" collapsed="false">
      <c r="A384" s="30"/>
      <c r="B384" s="32"/>
      <c r="C384" s="30"/>
      <c r="D384" s="30"/>
      <c r="E384" s="30"/>
      <c r="G384" s="30"/>
      <c r="H384" s="30"/>
      <c r="I384" s="30"/>
      <c r="J384" s="30"/>
      <c r="K384" s="30"/>
      <c r="L384" s="30"/>
      <c r="M384" s="30"/>
      <c r="N384" s="30"/>
      <c r="O384" s="30"/>
      <c r="P384" s="30"/>
      <c r="Q384" s="30"/>
      <c r="R384" s="30"/>
      <c r="S384" s="30"/>
      <c r="T384" s="30"/>
      <c r="U384" s="30"/>
      <c r="V384" s="30"/>
      <c r="W384" s="30"/>
      <c r="X384" s="30"/>
      <c r="Y384" s="30"/>
      <c r="Z384" s="30"/>
      <c r="AA384" s="30"/>
    </row>
    <row r="385" customFormat="false" ht="15.75" hidden="false" customHeight="false" outlineLevel="0" collapsed="false">
      <c r="A385" s="30"/>
      <c r="B385" s="32"/>
      <c r="C385" s="30"/>
      <c r="D385" s="30"/>
      <c r="E385" s="30"/>
      <c r="G385" s="30"/>
      <c r="H385" s="30"/>
      <c r="I385" s="30"/>
      <c r="J385" s="30"/>
      <c r="K385" s="30"/>
      <c r="L385" s="30"/>
      <c r="M385" s="30"/>
      <c r="N385" s="30"/>
      <c r="O385" s="30"/>
      <c r="P385" s="30"/>
      <c r="Q385" s="30"/>
      <c r="R385" s="30"/>
      <c r="S385" s="30"/>
      <c r="T385" s="30"/>
      <c r="U385" s="30"/>
      <c r="V385" s="30"/>
      <c r="W385" s="30"/>
      <c r="X385" s="30"/>
      <c r="Y385" s="30"/>
      <c r="Z385" s="30"/>
      <c r="AA385" s="30"/>
    </row>
    <row r="386" customFormat="false" ht="15.75" hidden="false" customHeight="false" outlineLevel="0" collapsed="false">
      <c r="A386" s="30"/>
      <c r="B386" s="32"/>
      <c r="C386" s="30"/>
      <c r="D386" s="30"/>
      <c r="E386" s="30"/>
      <c r="G386" s="30"/>
      <c r="H386" s="30"/>
      <c r="I386" s="30"/>
      <c r="J386" s="30"/>
      <c r="K386" s="30"/>
      <c r="L386" s="30"/>
      <c r="M386" s="30"/>
      <c r="N386" s="30"/>
      <c r="O386" s="30"/>
      <c r="P386" s="30"/>
      <c r="Q386" s="30"/>
      <c r="R386" s="30"/>
      <c r="S386" s="30"/>
      <c r="T386" s="30"/>
      <c r="U386" s="30"/>
      <c r="V386" s="30"/>
      <c r="W386" s="30"/>
      <c r="X386" s="30"/>
      <c r="Y386" s="30"/>
      <c r="Z386" s="30"/>
      <c r="AA386" s="30"/>
    </row>
    <row r="387" customFormat="false" ht="15.75" hidden="false" customHeight="false" outlineLevel="0" collapsed="false">
      <c r="A387" s="30"/>
      <c r="B387" s="32"/>
      <c r="C387" s="30"/>
      <c r="D387" s="30"/>
      <c r="E387" s="30"/>
      <c r="G387" s="30"/>
      <c r="H387" s="30"/>
      <c r="I387" s="30"/>
      <c r="J387" s="30"/>
      <c r="K387" s="30"/>
      <c r="L387" s="30"/>
      <c r="M387" s="30"/>
      <c r="N387" s="30"/>
      <c r="O387" s="30"/>
      <c r="P387" s="30"/>
      <c r="Q387" s="30"/>
      <c r="R387" s="30"/>
      <c r="S387" s="30"/>
      <c r="T387" s="30"/>
      <c r="U387" s="30"/>
      <c r="V387" s="30"/>
      <c r="W387" s="30"/>
      <c r="X387" s="30"/>
      <c r="Y387" s="30"/>
      <c r="Z387" s="30"/>
      <c r="AA387" s="30"/>
    </row>
    <row r="388" customFormat="false" ht="15.75" hidden="false" customHeight="false" outlineLevel="0" collapsed="false">
      <c r="A388" s="30"/>
      <c r="B388" s="32"/>
      <c r="C388" s="30"/>
      <c r="D388" s="30"/>
      <c r="E388" s="30"/>
      <c r="G388" s="30"/>
      <c r="H388" s="30"/>
      <c r="I388" s="30"/>
      <c r="J388" s="30"/>
      <c r="K388" s="30"/>
      <c r="L388" s="30"/>
      <c r="M388" s="30"/>
      <c r="N388" s="30"/>
      <c r="O388" s="30"/>
      <c r="P388" s="30"/>
      <c r="Q388" s="30"/>
      <c r="R388" s="30"/>
      <c r="S388" s="30"/>
      <c r="T388" s="30"/>
      <c r="U388" s="30"/>
      <c r="V388" s="30"/>
      <c r="W388" s="30"/>
      <c r="X388" s="30"/>
      <c r="Y388" s="30"/>
      <c r="Z388" s="30"/>
      <c r="AA388" s="30"/>
    </row>
    <row r="389" customFormat="false" ht="15.75" hidden="false" customHeight="false" outlineLevel="0" collapsed="false">
      <c r="A389" s="30"/>
      <c r="B389" s="32"/>
      <c r="C389" s="30"/>
      <c r="D389" s="30"/>
      <c r="E389" s="30"/>
      <c r="G389" s="30"/>
      <c r="H389" s="30"/>
      <c r="I389" s="30"/>
      <c r="J389" s="30"/>
      <c r="K389" s="30"/>
      <c r="L389" s="30"/>
      <c r="M389" s="30"/>
      <c r="N389" s="30"/>
      <c r="O389" s="30"/>
      <c r="P389" s="30"/>
      <c r="Q389" s="30"/>
      <c r="R389" s="30"/>
      <c r="S389" s="30"/>
      <c r="T389" s="30"/>
      <c r="U389" s="30"/>
      <c r="V389" s="30"/>
      <c r="W389" s="30"/>
      <c r="X389" s="30"/>
      <c r="Y389" s="30"/>
      <c r="Z389" s="30"/>
      <c r="AA389" s="30"/>
    </row>
    <row r="390" customFormat="false" ht="15.75" hidden="false" customHeight="false" outlineLevel="0" collapsed="false">
      <c r="A390" s="30"/>
      <c r="B390" s="32"/>
      <c r="C390" s="30"/>
      <c r="D390" s="30"/>
      <c r="E390" s="30"/>
      <c r="G390" s="30"/>
      <c r="H390" s="30"/>
      <c r="I390" s="30"/>
      <c r="J390" s="30"/>
      <c r="K390" s="30"/>
      <c r="L390" s="30"/>
      <c r="M390" s="30"/>
      <c r="N390" s="30"/>
      <c r="O390" s="30"/>
      <c r="P390" s="30"/>
      <c r="Q390" s="30"/>
      <c r="R390" s="30"/>
      <c r="S390" s="30"/>
      <c r="T390" s="30"/>
      <c r="U390" s="30"/>
      <c r="V390" s="30"/>
      <c r="W390" s="30"/>
      <c r="X390" s="30"/>
      <c r="Y390" s="30"/>
      <c r="Z390" s="30"/>
      <c r="AA390" s="30"/>
    </row>
    <row r="391" customFormat="false" ht="15.75" hidden="false" customHeight="false" outlineLevel="0" collapsed="false">
      <c r="A391" s="30"/>
      <c r="B391" s="32"/>
      <c r="C391" s="30"/>
      <c r="D391" s="30"/>
      <c r="E391" s="30"/>
      <c r="G391" s="30"/>
      <c r="H391" s="30"/>
      <c r="I391" s="30"/>
      <c r="J391" s="30"/>
      <c r="K391" s="30"/>
      <c r="L391" s="30"/>
      <c r="M391" s="30"/>
      <c r="N391" s="30"/>
      <c r="O391" s="30"/>
      <c r="P391" s="30"/>
      <c r="Q391" s="30"/>
      <c r="R391" s="30"/>
      <c r="S391" s="30"/>
      <c r="T391" s="30"/>
      <c r="U391" s="30"/>
      <c r="V391" s="30"/>
      <c r="W391" s="30"/>
      <c r="X391" s="30"/>
      <c r="Y391" s="30"/>
      <c r="Z391" s="30"/>
      <c r="AA391" s="30"/>
    </row>
    <row r="392" customFormat="false" ht="15.75" hidden="false" customHeight="false" outlineLevel="0" collapsed="false">
      <c r="A392" s="30"/>
      <c r="B392" s="32"/>
      <c r="C392" s="30"/>
      <c r="D392" s="30"/>
      <c r="E392" s="30"/>
      <c r="G392" s="30"/>
      <c r="H392" s="30"/>
      <c r="I392" s="30"/>
      <c r="J392" s="30"/>
      <c r="K392" s="30"/>
      <c r="L392" s="30"/>
      <c r="M392" s="30"/>
      <c r="N392" s="30"/>
      <c r="O392" s="30"/>
      <c r="P392" s="30"/>
      <c r="Q392" s="30"/>
      <c r="R392" s="30"/>
      <c r="S392" s="30"/>
      <c r="T392" s="30"/>
      <c r="U392" s="30"/>
      <c r="V392" s="30"/>
      <c r="W392" s="30"/>
      <c r="X392" s="30"/>
      <c r="Y392" s="30"/>
      <c r="Z392" s="30"/>
      <c r="AA392" s="30"/>
    </row>
    <row r="393" customFormat="false" ht="15.75" hidden="false" customHeight="false" outlineLevel="0" collapsed="false">
      <c r="A393" s="30"/>
      <c r="B393" s="32"/>
      <c r="C393" s="30"/>
      <c r="D393" s="30"/>
      <c r="E393" s="30"/>
      <c r="G393" s="30"/>
      <c r="H393" s="30"/>
      <c r="I393" s="30"/>
      <c r="J393" s="30"/>
      <c r="K393" s="30"/>
      <c r="L393" s="30"/>
      <c r="M393" s="30"/>
      <c r="N393" s="30"/>
      <c r="O393" s="30"/>
      <c r="P393" s="30"/>
      <c r="Q393" s="30"/>
      <c r="R393" s="30"/>
      <c r="S393" s="30"/>
      <c r="T393" s="30"/>
      <c r="U393" s="30"/>
      <c r="V393" s="30"/>
      <c r="W393" s="30"/>
      <c r="X393" s="30"/>
      <c r="Y393" s="30"/>
      <c r="Z393" s="30"/>
      <c r="AA393" s="30"/>
    </row>
    <row r="394" customFormat="false" ht="15.75" hidden="false" customHeight="false" outlineLevel="0" collapsed="false">
      <c r="A394" s="30"/>
      <c r="B394" s="32"/>
      <c r="C394" s="30"/>
      <c r="D394" s="30"/>
      <c r="E394" s="30"/>
      <c r="G394" s="30"/>
      <c r="H394" s="30"/>
      <c r="I394" s="30"/>
      <c r="J394" s="30"/>
      <c r="K394" s="30"/>
      <c r="L394" s="30"/>
      <c r="M394" s="30"/>
      <c r="N394" s="30"/>
      <c r="O394" s="30"/>
      <c r="P394" s="30"/>
      <c r="Q394" s="30"/>
      <c r="R394" s="30"/>
      <c r="S394" s="30"/>
      <c r="T394" s="30"/>
      <c r="U394" s="30"/>
      <c r="V394" s="30"/>
      <c r="W394" s="30"/>
      <c r="X394" s="30"/>
      <c r="Y394" s="30"/>
      <c r="Z394" s="30"/>
      <c r="AA394" s="30"/>
    </row>
    <row r="395" customFormat="false" ht="15.75" hidden="false" customHeight="false" outlineLevel="0" collapsed="false">
      <c r="A395" s="30"/>
      <c r="B395" s="32"/>
      <c r="C395" s="30"/>
      <c r="D395" s="30"/>
      <c r="E395" s="30"/>
      <c r="G395" s="30"/>
      <c r="H395" s="30"/>
      <c r="I395" s="30"/>
      <c r="J395" s="30"/>
      <c r="K395" s="30"/>
      <c r="L395" s="30"/>
      <c r="M395" s="30"/>
      <c r="N395" s="30"/>
      <c r="O395" s="30"/>
      <c r="P395" s="30"/>
      <c r="Q395" s="30"/>
      <c r="R395" s="30"/>
      <c r="S395" s="30"/>
      <c r="T395" s="30"/>
      <c r="U395" s="30"/>
      <c r="V395" s="30"/>
      <c r="W395" s="30"/>
      <c r="X395" s="30"/>
      <c r="Y395" s="30"/>
      <c r="Z395" s="30"/>
      <c r="AA395" s="30"/>
    </row>
    <row r="396" customFormat="false" ht="15.75" hidden="false" customHeight="false" outlineLevel="0" collapsed="false">
      <c r="A396" s="30"/>
      <c r="B396" s="32"/>
      <c r="C396" s="30"/>
      <c r="D396" s="30"/>
      <c r="E396" s="30"/>
      <c r="G396" s="30"/>
      <c r="H396" s="30"/>
      <c r="I396" s="30"/>
      <c r="J396" s="30"/>
      <c r="K396" s="30"/>
      <c r="L396" s="30"/>
      <c r="M396" s="30"/>
      <c r="N396" s="30"/>
      <c r="O396" s="30"/>
      <c r="P396" s="30"/>
      <c r="Q396" s="30"/>
      <c r="R396" s="30"/>
      <c r="S396" s="30"/>
      <c r="T396" s="30"/>
      <c r="U396" s="30"/>
      <c r="V396" s="30"/>
      <c r="W396" s="30"/>
      <c r="X396" s="30"/>
      <c r="Y396" s="30"/>
      <c r="Z396" s="30"/>
      <c r="AA396" s="30"/>
    </row>
    <row r="397" customFormat="false" ht="15.75" hidden="false" customHeight="false" outlineLevel="0" collapsed="false">
      <c r="A397" s="30"/>
      <c r="B397" s="32"/>
      <c r="C397" s="30"/>
      <c r="D397" s="30"/>
      <c r="E397" s="30"/>
      <c r="G397" s="30"/>
      <c r="H397" s="30"/>
      <c r="I397" s="30"/>
      <c r="J397" s="30"/>
      <c r="K397" s="30"/>
      <c r="L397" s="30"/>
      <c r="M397" s="30"/>
      <c r="N397" s="30"/>
      <c r="O397" s="30"/>
      <c r="P397" s="30"/>
      <c r="Q397" s="30"/>
      <c r="R397" s="30"/>
      <c r="S397" s="30"/>
      <c r="T397" s="30"/>
      <c r="U397" s="30"/>
      <c r="V397" s="30"/>
      <c r="W397" s="30"/>
      <c r="X397" s="30"/>
      <c r="Y397" s="30"/>
      <c r="Z397" s="30"/>
      <c r="AA397" s="30"/>
    </row>
    <row r="398" customFormat="false" ht="15.75" hidden="false" customHeight="false" outlineLevel="0" collapsed="false">
      <c r="A398" s="30"/>
      <c r="B398" s="32"/>
      <c r="C398" s="30"/>
      <c r="D398" s="30"/>
      <c r="E398" s="30"/>
      <c r="G398" s="30"/>
      <c r="H398" s="30"/>
      <c r="I398" s="30"/>
      <c r="J398" s="30"/>
      <c r="K398" s="30"/>
      <c r="L398" s="30"/>
      <c r="M398" s="30"/>
      <c r="N398" s="30"/>
      <c r="O398" s="30"/>
      <c r="P398" s="30"/>
      <c r="Q398" s="30"/>
      <c r="R398" s="30"/>
      <c r="S398" s="30"/>
      <c r="T398" s="30"/>
      <c r="U398" s="30"/>
      <c r="V398" s="30"/>
      <c r="W398" s="30"/>
      <c r="X398" s="30"/>
      <c r="Y398" s="30"/>
      <c r="Z398" s="30"/>
      <c r="AA398" s="30"/>
    </row>
    <row r="399" customFormat="false" ht="15.75" hidden="false" customHeight="false" outlineLevel="0" collapsed="false">
      <c r="A399" s="30"/>
      <c r="B399" s="32"/>
      <c r="C399" s="30"/>
      <c r="D399" s="30"/>
      <c r="E399" s="30"/>
      <c r="G399" s="30"/>
      <c r="H399" s="30"/>
      <c r="I399" s="30"/>
      <c r="J399" s="30"/>
      <c r="K399" s="30"/>
      <c r="L399" s="30"/>
      <c r="M399" s="30"/>
      <c r="N399" s="30"/>
      <c r="O399" s="30"/>
      <c r="P399" s="30"/>
      <c r="Q399" s="30"/>
      <c r="R399" s="30"/>
      <c r="S399" s="30"/>
      <c r="T399" s="30"/>
      <c r="U399" s="30"/>
      <c r="V399" s="30"/>
      <c r="W399" s="30"/>
      <c r="X399" s="30"/>
      <c r="Y399" s="30"/>
      <c r="Z399" s="30"/>
      <c r="AA399" s="30"/>
    </row>
    <row r="400" customFormat="false" ht="15.75" hidden="false" customHeight="false" outlineLevel="0" collapsed="false">
      <c r="A400" s="30"/>
      <c r="B400" s="32"/>
      <c r="C400" s="30"/>
      <c r="D400" s="30"/>
      <c r="E400" s="30"/>
      <c r="G400" s="30"/>
      <c r="H400" s="30"/>
      <c r="I400" s="30"/>
      <c r="J400" s="30"/>
      <c r="K400" s="30"/>
      <c r="L400" s="30"/>
      <c r="M400" s="30"/>
      <c r="N400" s="30"/>
      <c r="O400" s="30"/>
      <c r="P400" s="30"/>
      <c r="Q400" s="30"/>
      <c r="R400" s="30"/>
      <c r="S400" s="30"/>
      <c r="T400" s="30"/>
      <c r="U400" s="30"/>
      <c r="V400" s="30"/>
      <c r="W400" s="30"/>
      <c r="X400" s="30"/>
      <c r="Y400" s="30"/>
      <c r="Z400" s="30"/>
      <c r="AA400" s="30"/>
    </row>
    <row r="401" customFormat="false" ht="15.75" hidden="false" customHeight="false" outlineLevel="0" collapsed="false">
      <c r="A401" s="30"/>
      <c r="B401" s="32"/>
      <c r="C401" s="30"/>
      <c r="D401" s="30"/>
      <c r="E401" s="30"/>
      <c r="G401" s="30"/>
      <c r="H401" s="30"/>
      <c r="I401" s="30"/>
      <c r="J401" s="30"/>
      <c r="K401" s="30"/>
      <c r="L401" s="30"/>
      <c r="M401" s="30"/>
      <c r="N401" s="30"/>
      <c r="O401" s="30"/>
      <c r="P401" s="30"/>
      <c r="Q401" s="30"/>
      <c r="R401" s="30"/>
      <c r="S401" s="30"/>
      <c r="T401" s="30"/>
      <c r="U401" s="30"/>
      <c r="V401" s="30"/>
      <c r="W401" s="30"/>
      <c r="X401" s="30"/>
      <c r="Y401" s="30"/>
      <c r="Z401" s="30"/>
      <c r="AA401" s="30"/>
    </row>
    <row r="402" customFormat="false" ht="15.75" hidden="false" customHeight="false" outlineLevel="0" collapsed="false">
      <c r="A402" s="30"/>
      <c r="B402" s="32"/>
      <c r="C402" s="30"/>
      <c r="D402" s="30"/>
      <c r="E402" s="30"/>
      <c r="G402" s="30"/>
      <c r="H402" s="30"/>
      <c r="I402" s="30"/>
      <c r="J402" s="30"/>
      <c r="K402" s="30"/>
      <c r="L402" s="30"/>
      <c r="M402" s="30"/>
      <c r="N402" s="30"/>
      <c r="O402" s="30"/>
      <c r="P402" s="30"/>
      <c r="Q402" s="30"/>
      <c r="R402" s="30"/>
      <c r="S402" s="30"/>
      <c r="T402" s="30"/>
      <c r="U402" s="30"/>
      <c r="V402" s="30"/>
      <c r="W402" s="30"/>
      <c r="X402" s="30"/>
      <c r="Y402" s="30"/>
      <c r="Z402" s="30"/>
      <c r="AA402" s="30"/>
    </row>
    <row r="403" customFormat="false" ht="15.75" hidden="false" customHeight="false" outlineLevel="0" collapsed="false">
      <c r="A403" s="30"/>
      <c r="B403" s="32"/>
      <c r="C403" s="30"/>
      <c r="D403" s="30"/>
      <c r="E403" s="30"/>
      <c r="G403" s="30"/>
      <c r="H403" s="30"/>
      <c r="I403" s="30"/>
      <c r="J403" s="30"/>
      <c r="K403" s="30"/>
      <c r="L403" s="30"/>
      <c r="M403" s="30"/>
      <c r="N403" s="30"/>
      <c r="O403" s="30"/>
      <c r="P403" s="30"/>
      <c r="Q403" s="30"/>
      <c r="R403" s="30"/>
      <c r="S403" s="30"/>
      <c r="T403" s="30"/>
      <c r="U403" s="30"/>
      <c r="V403" s="30"/>
      <c r="W403" s="30"/>
      <c r="X403" s="30"/>
      <c r="Y403" s="30"/>
      <c r="Z403" s="30"/>
      <c r="AA403" s="30"/>
    </row>
    <row r="404" customFormat="false" ht="15.75" hidden="false" customHeight="false" outlineLevel="0" collapsed="false">
      <c r="A404" s="30"/>
      <c r="B404" s="32"/>
      <c r="C404" s="30"/>
      <c r="D404" s="30"/>
      <c r="E404" s="30"/>
      <c r="G404" s="30"/>
      <c r="H404" s="30"/>
      <c r="I404" s="30"/>
      <c r="J404" s="30"/>
      <c r="K404" s="30"/>
      <c r="L404" s="30"/>
      <c r="M404" s="30"/>
      <c r="N404" s="30"/>
      <c r="O404" s="30"/>
      <c r="P404" s="30"/>
      <c r="Q404" s="30"/>
      <c r="R404" s="30"/>
      <c r="S404" s="30"/>
      <c r="T404" s="30"/>
      <c r="U404" s="30"/>
      <c r="V404" s="30"/>
      <c r="W404" s="30"/>
      <c r="X404" s="30"/>
      <c r="Y404" s="30"/>
      <c r="Z404" s="30"/>
      <c r="AA404" s="30"/>
    </row>
    <row r="405" customFormat="false" ht="15.75" hidden="false" customHeight="false" outlineLevel="0" collapsed="false">
      <c r="A405" s="30"/>
      <c r="B405" s="32"/>
      <c r="C405" s="30"/>
      <c r="D405" s="30"/>
      <c r="E405" s="30"/>
      <c r="G405" s="30"/>
      <c r="H405" s="30"/>
      <c r="I405" s="30"/>
      <c r="J405" s="30"/>
      <c r="K405" s="30"/>
      <c r="L405" s="30"/>
      <c r="M405" s="30"/>
      <c r="N405" s="30"/>
      <c r="O405" s="30"/>
      <c r="P405" s="30"/>
      <c r="Q405" s="30"/>
      <c r="R405" s="30"/>
      <c r="S405" s="30"/>
      <c r="T405" s="30"/>
      <c r="U405" s="30"/>
      <c r="V405" s="30"/>
      <c r="W405" s="30"/>
      <c r="X405" s="30"/>
      <c r="Y405" s="30"/>
      <c r="Z405" s="30"/>
      <c r="AA405" s="30"/>
    </row>
    <row r="406" customFormat="false" ht="15.75" hidden="false" customHeight="false" outlineLevel="0" collapsed="false">
      <c r="A406" s="30"/>
      <c r="B406" s="32"/>
      <c r="C406" s="30"/>
      <c r="D406" s="30"/>
      <c r="E406" s="30"/>
      <c r="G406" s="30"/>
      <c r="H406" s="30"/>
      <c r="I406" s="30"/>
      <c r="J406" s="30"/>
      <c r="K406" s="30"/>
      <c r="L406" s="30"/>
      <c r="M406" s="30"/>
      <c r="N406" s="30"/>
      <c r="O406" s="30"/>
      <c r="P406" s="30"/>
      <c r="Q406" s="30"/>
      <c r="R406" s="30"/>
      <c r="S406" s="30"/>
      <c r="T406" s="30"/>
      <c r="U406" s="30"/>
      <c r="V406" s="30"/>
      <c r="W406" s="30"/>
      <c r="X406" s="30"/>
      <c r="Y406" s="30"/>
      <c r="Z406" s="30"/>
      <c r="AA406" s="30"/>
    </row>
    <row r="407" customFormat="false" ht="15.75" hidden="false" customHeight="false" outlineLevel="0" collapsed="false">
      <c r="A407" s="30"/>
      <c r="B407" s="32"/>
      <c r="C407" s="30"/>
      <c r="D407" s="30"/>
      <c r="E407" s="30"/>
      <c r="G407" s="30"/>
      <c r="H407" s="30"/>
      <c r="I407" s="30"/>
      <c r="J407" s="30"/>
      <c r="K407" s="30"/>
      <c r="L407" s="30"/>
      <c r="M407" s="30"/>
      <c r="N407" s="30"/>
      <c r="O407" s="30"/>
      <c r="P407" s="30"/>
      <c r="Q407" s="30"/>
      <c r="R407" s="30"/>
      <c r="S407" s="30"/>
      <c r="T407" s="30"/>
      <c r="U407" s="30"/>
      <c r="V407" s="30"/>
      <c r="W407" s="30"/>
      <c r="X407" s="30"/>
      <c r="Y407" s="30"/>
      <c r="Z407" s="30"/>
      <c r="AA407" s="30"/>
    </row>
    <row r="408" customFormat="false" ht="15.75" hidden="false" customHeight="false" outlineLevel="0" collapsed="false">
      <c r="A408" s="30"/>
      <c r="B408" s="32"/>
      <c r="C408" s="30"/>
      <c r="D408" s="30"/>
      <c r="E408" s="30"/>
      <c r="G408" s="30"/>
      <c r="H408" s="30"/>
      <c r="I408" s="30"/>
      <c r="J408" s="30"/>
      <c r="K408" s="30"/>
      <c r="L408" s="30"/>
      <c r="M408" s="30"/>
      <c r="N408" s="30"/>
      <c r="O408" s="30"/>
      <c r="P408" s="30"/>
      <c r="Q408" s="30"/>
      <c r="R408" s="30"/>
      <c r="S408" s="30"/>
      <c r="T408" s="30"/>
      <c r="U408" s="30"/>
      <c r="V408" s="30"/>
      <c r="W408" s="30"/>
      <c r="X408" s="30"/>
      <c r="Y408" s="30"/>
      <c r="Z408" s="30"/>
      <c r="AA408" s="30"/>
    </row>
    <row r="409" customFormat="false" ht="15.75" hidden="false" customHeight="false" outlineLevel="0" collapsed="false">
      <c r="A409" s="30"/>
      <c r="B409" s="32"/>
      <c r="C409" s="30"/>
      <c r="D409" s="30"/>
      <c r="E409" s="30"/>
      <c r="G409" s="30"/>
      <c r="H409" s="30"/>
      <c r="I409" s="30"/>
      <c r="J409" s="30"/>
      <c r="K409" s="30"/>
      <c r="L409" s="30"/>
      <c r="M409" s="30"/>
      <c r="N409" s="30"/>
      <c r="O409" s="30"/>
      <c r="P409" s="30"/>
      <c r="Q409" s="30"/>
      <c r="R409" s="30"/>
      <c r="S409" s="30"/>
      <c r="T409" s="30"/>
      <c r="U409" s="30"/>
      <c r="V409" s="30"/>
      <c r="W409" s="30"/>
      <c r="X409" s="30"/>
      <c r="Y409" s="30"/>
      <c r="Z409" s="30"/>
      <c r="AA409" s="30"/>
    </row>
    <row r="410" customFormat="false" ht="15.75" hidden="false" customHeight="false" outlineLevel="0" collapsed="false">
      <c r="A410" s="30"/>
      <c r="B410" s="32"/>
      <c r="C410" s="30"/>
      <c r="D410" s="30"/>
      <c r="E410" s="30"/>
      <c r="G410" s="30"/>
      <c r="H410" s="30"/>
      <c r="I410" s="30"/>
      <c r="J410" s="30"/>
      <c r="K410" s="30"/>
      <c r="L410" s="30"/>
      <c r="M410" s="30"/>
      <c r="N410" s="30"/>
      <c r="O410" s="30"/>
      <c r="P410" s="30"/>
      <c r="Q410" s="30"/>
      <c r="R410" s="30"/>
      <c r="S410" s="30"/>
      <c r="T410" s="30"/>
      <c r="U410" s="30"/>
      <c r="V410" s="30"/>
      <c r="W410" s="30"/>
      <c r="X410" s="30"/>
      <c r="Y410" s="30"/>
      <c r="Z410" s="30"/>
      <c r="AA410" s="30"/>
    </row>
    <row r="411" customFormat="false" ht="15.75" hidden="false" customHeight="false" outlineLevel="0" collapsed="false">
      <c r="A411" s="30"/>
      <c r="B411" s="32"/>
      <c r="C411" s="30"/>
      <c r="D411" s="30"/>
      <c r="E411" s="30"/>
      <c r="G411" s="30"/>
      <c r="H411" s="30"/>
      <c r="I411" s="30"/>
      <c r="J411" s="30"/>
      <c r="K411" s="30"/>
      <c r="L411" s="30"/>
      <c r="M411" s="30"/>
      <c r="N411" s="30"/>
      <c r="O411" s="30"/>
      <c r="P411" s="30"/>
      <c r="Q411" s="30"/>
      <c r="R411" s="30"/>
      <c r="S411" s="30"/>
      <c r="T411" s="30"/>
      <c r="U411" s="30"/>
      <c r="V411" s="30"/>
      <c r="W411" s="30"/>
      <c r="X411" s="30"/>
      <c r="Y411" s="30"/>
      <c r="Z411" s="30"/>
      <c r="AA411" s="30"/>
    </row>
    <row r="412" customFormat="false" ht="15.75" hidden="false" customHeight="false" outlineLevel="0" collapsed="false">
      <c r="A412" s="30"/>
      <c r="B412" s="32"/>
      <c r="C412" s="30"/>
      <c r="D412" s="30"/>
      <c r="E412" s="30"/>
      <c r="G412" s="30"/>
      <c r="H412" s="30"/>
      <c r="I412" s="30"/>
      <c r="J412" s="30"/>
      <c r="K412" s="30"/>
      <c r="L412" s="30"/>
      <c r="M412" s="30"/>
      <c r="N412" s="30"/>
      <c r="O412" s="30"/>
      <c r="P412" s="30"/>
      <c r="Q412" s="30"/>
      <c r="R412" s="30"/>
      <c r="S412" s="30"/>
      <c r="T412" s="30"/>
      <c r="U412" s="30"/>
      <c r="V412" s="30"/>
      <c r="W412" s="30"/>
      <c r="X412" s="30"/>
      <c r="Y412" s="30"/>
      <c r="Z412" s="30"/>
      <c r="AA412" s="30"/>
    </row>
    <row r="413" customFormat="false" ht="15.75" hidden="false" customHeight="false" outlineLevel="0" collapsed="false">
      <c r="A413" s="30"/>
      <c r="B413" s="32"/>
      <c r="C413" s="30"/>
      <c r="D413" s="30"/>
      <c r="E413" s="30"/>
      <c r="G413" s="30"/>
      <c r="H413" s="30"/>
      <c r="I413" s="30"/>
      <c r="J413" s="30"/>
      <c r="K413" s="30"/>
      <c r="L413" s="30"/>
      <c r="M413" s="30"/>
      <c r="N413" s="30"/>
      <c r="O413" s="30"/>
      <c r="P413" s="30"/>
      <c r="Q413" s="30"/>
      <c r="R413" s="30"/>
      <c r="S413" s="30"/>
      <c r="T413" s="30"/>
      <c r="U413" s="30"/>
      <c r="V413" s="30"/>
      <c r="W413" s="30"/>
      <c r="X413" s="30"/>
      <c r="Y413" s="30"/>
      <c r="Z413" s="30"/>
      <c r="AA413" s="30"/>
    </row>
    <row r="414" customFormat="false" ht="15.75" hidden="false" customHeight="false" outlineLevel="0" collapsed="false">
      <c r="A414" s="30"/>
      <c r="B414" s="32"/>
      <c r="C414" s="30"/>
      <c r="D414" s="30"/>
      <c r="E414" s="30"/>
      <c r="G414" s="30"/>
      <c r="H414" s="30"/>
      <c r="I414" s="30"/>
      <c r="J414" s="30"/>
      <c r="K414" s="30"/>
      <c r="L414" s="30"/>
      <c r="M414" s="30"/>
      <c r="N414" s="30"/>
      <c r="O414" s="30"/>
      <c r="P414" s="30"/>
      <c r="Q414" s="30"/>
      <c r="R414" s="30"/>
      <c r="S414" s="30"/>
      <c r="T414" s="30"/>
      <c r="U414" s="30"/>
      <c r="V414" s="30"/>
      <c r="W414" s="30"/>
      <c r="X414" s="30"/>
      <c r="Y414" s="30"/>
      <c r="Z414" s="30"/>
      <c r="AA414" s="30"/>
    </row>
    <row r="415" customFormat="false" ht="15.75" hidden="false" customHeight="false" outlineLevel="0" collapsed="false">
      <c r="A415" s="30"/>
      <c r="B415" s="32"/>
      <c r="C415" s="30"/>
      <c r="D415" s="30"/>
      <c r="E415" s="30"/>
      <c r="G415" s="30"/>
      <c r="H415" s="30"/>
      <c r="I415" s="30"/>
      <c r="J415" s="30"/>
      <c r="K415" s="30"/>
      <c r="L415" s="30"/>
      <c r="M415" s="30"/>
      <c r="N415" s="30"/>
      <c r="O415" s="30"/>
      <c r="P415" s="30"/>
      <c r="Q415" s="30"/>
      <c r="R415" s="30"/>
      <c r="S415" s="30"/>
      <c r="T415" s="30"/>
      <c r="U415" s="30"/>
      <c r="V415" s="30"/>
      <c r="W415" s="30"/>
      <c r="X415" s="30"/>
      <c r="Y415" s="30"/>
      <c r="Z415" s="30"/>
      <c r="AA415" s="30"/>
    </row>
    <row r="416" customFormat="false" ht="15.75" hidden="false" customHeight="false" outlineLevel="0" collapsed="false">
      <c r="A416" s="30"/>
      <c r="B416" s="32"/>
      <c r="C416" s="30"/>
      <c r="D416" s="30"/>
      <c r="E416" s="30"/>
      <c r="G416" s="30"/>
      <c r="H416" s="30"/>
      <c r="I416" s="30"/>
      <c r="J416" s="30"/>
      <c r="K416" s="30"/>
      <c r="L416" s="30"/>
      <c r="M416" s="30"/>
      <c r="N416" s="30"/>
      <c r="O416" s="30"/>
      <c r="P416" s="30"/>
      <c r="Q416" s="30"/>
      <c r="R416" s="30"/>
      <c r="S416" s="30"/>
      <c r="T416" s="30"/>
      <c r="U416" s="30"/>
      <c r="V416" s="30"/>
      <c r="W416" s="30"/>
      <c r="X416" s="30"/>
      <c r="Y416" s="30"/>
      <c r="Z416" s="30"/>
      <c r="AA416" s="30"/>
    </row>
    <row r="417" customFormat="false" ht="15.75" hidden="false" customHeight="false" outlineLevel="0" collapsed="false">
      <c r="A417" s="30"/>
      <c r="B417" s="32"/>
      <c r="C417" s="30"/>
      <c r="D417" s="30"/>
      <c r="E417" s="30"/>
      <c r="G417" s="30"/>
      <c r="H417" s="30"/>
      <c r="I417" s="30"/>
      <c r="J417" s="30"/>
      <c r="K417" s="30"/>
      <c r="L417" s="30"/>
      <c r="M417" s="30"/>
      <c r="N417" s="30"/>
      <c r="O417" s="30"/>
      <c r="P417" s="30"/>
      <c r="Q417" s="30"/>
      <c r="R417" s="30"/>
      <c r="S417" s="30"/>
      <c r="T417" s="30"/>
      <c r="U417" s="30"/>
      <c r="V417" s="30"/>
      <c r="W417" s="30"/>
      <c r="X417" s="30"/>
      <c r="Y417" s="30"/>
      <c r="Z417" s="30"/>
      <c r="AA417" s="30"/>
    </row>
    <row r="418" customFormat="false" ht="15.75" hidden="false" customHeight="false" outlineLevel="0" collapsed="false">
      <c r="A418" s="30"/>
      <c r="B418" s="32"/>
      <c r="C418" s="30"/>
      <c r="D418" s="30"/>
      <c r="E418" s="30"/>
      <c r="G418" s="30"/>
      <c r="H418" s="30"/>
      <c r="I418" s="30"/>
      <c r="J418" s="30"/>
      <c r="K418" s="30"/>
      <c r="L418" s="30"/>
      <c r="M418" s="30"/>
      <c r="N418" s="30"/>
      <c r="O418" s="30"/>
      <c r="P418" s="30"/>
      <c r="Q418" s="30"/>
      <c r="R418" s="30"/>
      <c r="S418" s="30"/>
      <c r="T418" s="30"/>
      <c r="U418" s="30"/>
      <c r="V418" s="30"/>
      <c r="W418" s="30"/>
      <c r="X418" s="30"/>
      <c r="Y418" s="30"/>
      <c r="Z418" s="30"/>
      <c r="AA418" s="30"/>
    </row>
    <row r="419" customFormat="false" ht="15.75" hidden="false" customHeight="false" outlineLevel="0" collapsed="false">
      <c r="A419" s="30"/>
      <c r="B419" s="32"/>
      <c r="C419" s="30"/>
      <c r="D419" s="30"/>
      <c r="E419" s="30"/>
      <c r="G419" s="30"/>
      <c r="H419" s="30"/>
      <c r="I419" s="30"/>
      <c r="J419" s="30"/>
      <c r="K419" s="30"/>
      <c r="L419" s="30"/>
      <c r="M419" s="30"/>
      <c r="N419" s="30"/>
      <c r="O419" s="30"/>
      <c r="P419" s="30"/>
      <c r="Q419" s="30"/>
      <c r="R419" s="30"/>
      <c r="S419" s="30"/>
      <c r="T419" s="30"/>
      <c r="U419" s="30"/>
      <c r="V419" s="30"/>
      <c r="W419" s="30"/>
      <c r="X419" s="30"/>
      <c r="Y419" s="30"/>
      <c r="Z419" s="30"/>
      <c r="AA419" s="30"/>
    </row>
    <row r="420" customFormat="false" ht="15.75" hidden="false" customHeight="false" outlineLevel="0" collapsed="false">
      <c r="A420" s="30"/>
      <c r="B420" s="32"/>
      <c r="C420" s="30"/>
      <c r="D420" s="30"/>
      <c r="E420" s="30"/>
      <c r="G420" s="30"/>
      <c r="H420" s="30"/>
      <c r="I420" s="30"/>
      <c r="J420" s="30"/>
      <c r="K420" s="30"/>
      <c r="L420" s="30"/>
      <c r="M420" s="30"/>
      <c r="N420" s="30"/>
      <c r="O420" s="30"/>
      <c r="P420" s="30"/>
      <c r="Q420" s="30"/>
      <c r="R420" s="30"/>
      <c r="S420" s="30"/>
      <c r="T420" s="30"/>
      <c r="U420" s="30"/>
      <c r="V420" s="30"/>
      <c r="W420" s="30"/>
      <c r="X420" s="30"/>
      <c r="Y420" s="30"/>
      <c r="Z420" s="30"/>
      <c r="AA420" s="30"/>
    </row>
    <row r="421" customFormat="false" ht="15.75" hidden="false" customHeight="false" outlineLevel="0" collapsed="false">
      <c r="A421" s="30"/>
      <c r="B421" s="32"/>
      <c r="C421" s="30"/>
      <c r="D421" s="30"/>
      <c r="E421" s="30"/>
      <c r="G421" s="30"/>
      <c r="H421" s="30"/>
      <c r="I421" s="30"/>
      <c r="J421" s="30"/>
      <c r="K421" s="30"/>
      <c r="L421" s="30"/>
      <c r="M421" s="30"/>
      <c r="N421" s="30"/>
      <c r="O421" s="30"/>
      <c r="P421" s="30"/>
      <c r="Q421" s="30"/>
      <c r="R421" s="30"/>
      <c r="S421" s="30"/>
      <c r="T421" s="30"/>
      <c r="U421" s="30"/>
      <c r="V421" s="30"/>
      <c r="W421" s="30"/>
      <c r="X421" s="30"/>
      <c r="Y421" s="30"/>
      <c r="Z421" s="30"/>
      <c r="AA421" s="30"/>
    </row>
    <row r="422" customFormat="false" ht="15.75" hidden="false" customHeight="false" outlineLevel="0" collapsed="false">
      <c r="A422" s="30"/>
      <c r="B422" s="32"/>
      <c r="C422" s="30"/>
      <c r="D422" s="30"/>
      <c r="E422" s="30"/>
      <c r="G422" s="30"/>
      <c r="H422" s="30"/>
      <c r="I422" s="30"/>
      <c r="J422" s="30"/>
      <c r="K422" s="30"/>
      <c r="L422" s="30"/>
      <c r="M422" s="30"/>
      <c r="N422" s="30"/>
      <c r="O422" s="30"/>
      <c r="P422" s="30"/>
      <c r="Q422" s="30"/>
      <c r="R422" s="30"/>
      <c r="S422" s="30"/>
      <c r="T422" s="30"/>
      <c r="U422" s="30"/>
      <c r="V422" s="30"/>
      <c r="W422" s="30"/>
      <c r="X422" s="30"/>
      <c r="Y422" s="30"/>
      <c r="Z422" s="30"/>
      <c r="AA422" s="30"/>
    </row>
    <row r="423" customFormat="false" ht="15.75" hidden="false" customHeight="false" outlineLevel="0" collapsed="false">
      <c r="A423" s="30"/>
      <c r="B423" s="32"/>
      <c r="C423" s="30"/>
      <c r="D423" s="30"/>
      <c r="E423" s="30"/>
      <c r="G423" s="30"/>
      <c r="H423" s="30"/>
      <c r="I423" s="30"/>
      <c r="J423" s="30"/>
      <c r="K423" s="30"/>
      <c r="L423" s="30"/>
      <c r="M423" s="30"/>
      <c r="N423" s="30"/>
      <c r="O423" s="30"/>
      <c r="P423" s="30"/>
      <c r="Q423" s="30"/>
      <c r="R423" s="30"/>
      <c r="S423" s="30"/>
      <c r="T423" s="30"/>
      <c r="U423" s="30"/>
      <c r="V423" s="30"/>
      <c r="W423" s="30"/>
      <c r="X423" s="30"/>
      <c r="Y423" s="30"/>
      <c r="Z423" s="30"/>
      <c r="AA423" s="30"/>
    </row>
    <row r="424" customFormat="false" ht="15.75" hidden="false" customHeight="false" outlineLevel="0" collapsed="false">
      <c r="A424" s="30"/>
      <c r="B424" s="32"/>
      <c r="C424" s="30"/>
      <c r="D424" s="30"/>
      <c r="E424" s="30"/>
      <c r="G424" s="30"/>
      <c r="H424" s="30"/>
      <c r="I424" s="30"/>
      <c r="J424" s="30"/>
      <c r="K424" s="30"/>
      <c r="L424" s="30"/>
      <c r="M424" s="30"/>
      <c r="N424" s="30"/>
      <c r="O424" s="30"/>
      <c r="P424" s="30"/>
      <c r="Q424" s="30"/>
      <c r="R424" s="30"/>
      <c r="S424" s="30"/>
      <c r="T424" s="30"/>
      <c r="U424" s="30"/>
      <c r="V424" s="30"/>
      <c r="W424" s="30"/>
      <c r="X424" s="30"/>
      <c r="Y424" s="30"/>
      <c r="Z424" s="30"/>
      <c r="AA424" s="30"/>
    </row>
    <row r="425" customFormat="false" ht="15.75" hidden="false" customHeight="false" outlineLevel="0" collapsed="false">
      <c r="A425" s="30"/>
      <c r="B425" s="32"/>
      <c r="C425" s="30"/>
      <c r="D425" s="30"/>
      <c r="E425" s="30"/>
      <c r="G425" s="30"/>
      <c r="H425" s="30"/>
      <c r="I425" s="30"/>
      <c r="J425" s="30"/>
      <c r="K425" s="30"/>
      <c r="L425" s="30"/>
      <c r="M425" s="30"/>
      <c r="N425" s="30"/>
      <c r="O425" s="30"/>
      <c r="P425" s="30"/>
      <c r="Q425" s="30"/>
      <c r="R425" s="30"/>
      <c r="S425" s="30"/>
      <c r="T425" s="30"/>
      <c r="U425" s="30"/>
      <c r="V425" s="30"/>
      <c r="W425" s="30"/>
      <c r="X425" s="30"/>
      <c r="Y425" s="30"/>
      <c r="Z425" s="30"/>
      <c r="AA425" s="30"/>
    </row>
    <row r="426" customFormat="false" ht="15.75" hidden="false" customHeight="false" outlineLevel="0" collapsed="false">
      <c r="A426" s="30"/>
      <c r="B426" s="32"/>
      <c r="C426" s="30"/>
      <c r="D426" s="30"/>
      <c r="E426" s="30"/>
      <c r="G426" s="30"/>
      <c r="H426" s="30"/>
      <c r="I426" s="30"/>
      <c r="J426" s="30"/>
      <c r="K426" s="30"/>
      <c r="L426" s="30"/>
      <c r="M426" s="30"/>
      <c r="N426" s="30"/>
      <c r="O426" s="30"/>
      <c r="P426" s="30"/>
      <c r="Q426" s="30"/>
      <c r="R426" s="30"/>
      <c r="S426" s="30"/>
      <c r="T426" s="30"/>
      <c r="U426" s="30"/>
      <c r="V426" s="30"/>
      <c r="W426" s="30"/>
      <c r="X426" s="30"/>
      <c r="Y426" s="30"/>
      <c r="Z426" s="30"/>
      <c r="AA426" s="30"/>
    </row>
    <row r="427" customFormat="false" ht="15.75" hidden="false" customHeight="false" outlineLevel="0" collapsed="false">
      <c r="A427" s="30"/>
      <c r="B427" s="32"/>
      <c r="C427" s="30"/>
      <c r="D427" s="30"/>
      <c r="E427" s="30"/>
      <c r="G427" s="30"/>
      <c r="H427" s="30"/>
      <c r="I427" s="30"/>
      <c r="J427" s="30"/>
      <c r="K427" s="30"/>
      <c r="L427" s="30"/>
      <c r="M427" s="30"/>
      <c r="N427" s="30"/>
      <c r="O427" s="30"/>
      <c r="P427" s="30"/>
      <c r="Q427" s="30"/>
      <c r="R427" s="30"/>
      <c r="S427" s="30"/>
      <c r="T427" s="30"/>
      <c r="U427" s="30"/>
      <c r="V427" s="30"/>
      <c r="W427" s="30"/>
      <c r="X427" s="30"/>
      <c r="Y427" s="30"/>
      <c r="Z427" s="30"/>
      <c r="AA427" s="30"/>
    </row>
    <row r="428" customFormat="false" ht="15.75" hidden="false" customHeight="false" outlineLevel="0" collapsed="false">
      <c r="A428" s="30"/>
      <c r="B428" s="32"/>
      <c r="C428" s="30"/>
      <c r="D428" s="30"/>
      <c r="E428" s="30"/>
      <c r="G428" s="30"/>
      <c r="H428" s="30"/>
      <c r="I428" s="30"/>
      <c r="J428" s="30"/>
      <c r="K428" s="30"/>
      <c r="L428" s="30"/>
      <c r="M428" s="30"/>
      <c r="N428" s="30"/>
      <c r="O428" s="30"/>
      <c r="P428" s="30"/>
      <c r="Q428" s="30"/>
      <c r="R428" s="30"/>
      <c r="S428" s="30"/>
      <c r="T428" s="30"/>
      <c r="U428" s="30"/>
      <c r="V428" s="30"/>
      <c r="W428" s="30"/>
      <c r="X428" s="30"/>
      <c r="Y428" s="30"/>
      <c r="Z428" s="30"/>
      <c r="AA428" s="30"/>
    </row>
    <row r="429" customFormat="false" ht="15.75" hidden="false" customHeight="false" outlineLevel="0" collapsed="false">
      <c r="A429" s="30"/>
      <c r="B429" s="32"/>
      <c r="C429" s="30"/>
      <c r="D429" s="30"/>
      <c r="E429" s="30"/>
      <c r="G429" s="30"/>
      <c r="H429" s="30"/>
      <c r="I429" s="30"/>
      <c r="J429" s="30"/>
      <c r="K429" s="30"/>
      <c r="L429" s="30"/>
      <c r="M429" s="30"/>
      <c r="N429" s="30"/>
      <c r="O429" s="30"/>
      <c r="P429" s="30"/>
      <c r="Q429" s="30"/>
      <c r="R429" s="30"/>
      <c r="S429" s="30"/>
      <c r="T429" s="30"/>
      <c r="U429" s="30"/>
      <c r="V429" s="30"/>
      <c r="W429" s="30"/>
      <c r="X429" s="30"/>
      <c r="Y429" s="30"/>
      <c r="Z429" s="30"/>
      <c r="AA429" s="30"/>
    </row>
    <row r="430" customFormat="false" ht="15.75" hidden="false" customHeight="false" outlineLevel="0" collapsed="false">
      <c r="A430" s="30"/>
      <c r="B430" s="32"/>
      <c r="C430" s="30"/>
      <c r="D430" s="30"/>
      <c r="E430" s="30"/>
      <c r="G430" s="30"/>
      <c r="H430" s="30"/>
      <c r="I430" s="30"/>
      <c r="J430" s="30"/>
      <c r="K430" s="30"/>
      <c r="L430" s="30"/>
      <c r="M430" s="30"/>
      <c r="N430" s="30"/>
      <c r="O430" s="30"/>
      <c r="P430" s="30"/>
      <c r="Q430" s="30"/>
      <c r="R430" s="30"/>
      <c r="S430" s="30"/>
      <c r="T430" s="30"/>
      <c r="U430" s="30"/>
      <c r="V430" s="30"/>
      <c r="W430" s="30"/>
      <c r="X430" s="30"/>
      <c r="Y430" s="30"/>
      <c r="Z430" s="30"/>
      <c r="AA430" s="30"/>
    </row>
    <row r="431" customFormat="false" ht="15.75" hidden="false" customHeight="false" outlineLevel="0" collapsed="false">
      <c r="A431" s="30"/>
      <c r="B431" s="32"/>
      <c r="C431" s="30"/>
      <c r="D431" s="30"/>
      <c r="E431" s="30"/>
      <c r="G431" s="30"/>
      <c r="H431" s="30"/>
      <c r="I431" s="30"/>
      <c r="J431" s="30"/>
      <c r="K431" s="30"/>
      <c r="L431" s="30"/>
      <c r="M431" s="30"/>
      <c r="N431" s="30"/>
      <c r="O431" s="30"/>
      <c r="P431" s="30"/>
      <c r="Q431" s="30"/>
      <c r="R431" s="30"/>
      <c r="S431" s="30"/>
      <c r="T431" s="30"/>
      <c r="U431" s="30"/>
      <c r="V431" s="30"/>
      <c r="W431" s="30"/>
      <c r="X431" s="30"/>
      <c r="Y431" s="30"/>
      <c r="Z431" s="30"/>
      <c r="AA431" s="30"/>
    </row>
    <row r="432" customFormat="false" ht="15.75" hidden="false" customHeight="false" outlineLevel="0" collapsed="false">
      <c r="A432" s="30"/>
      <c r="B432" s="32"/>
      <c r="C432" s="30"/>
      <c r="D432" s="30"/>
      <c r="E432" s="30"/>
      <c r="G432" s="30"/>
      <c r="H432" s="30"/>
      <c r="I432" s="30"/>
      <c r="J432" s="30"/>
      <c r="K432" s="30"/>
      <c r="L432" s="30"/>
      <c r="M432" s="30"/>
      <c r="N432" s="30"/>
      <c r="O432" s="30"/>
      <c r="P432" s="30"/>
      <c r="Q432" s="30"/>
      <c r="R432" s="30"/>
      <c r="S432" s="30"/>
      <c r="T432" s="30"/>
      <c r="U432" s="30"/>
      <c r="V432" s="30"/>
      <c r="W432" s="30"/>
      <c r="X432" s="30"/>
      <c r="Y432" s="30"/>
      <c r="Z432" s="30"/>
      <c r="AA432" s="30"/>
    </row>
    <row r="433" customFormat="false" ht="15.75" hidden="false" customHeight="false" outlineLevel="0" collapsed="false">
      <c r="A433" s="30"/>
      <c r="B433" s="32"/>
      <c r="C433" s="30"/>
      <c r="D433" s="30"/>
      <c r="E433" s="30"/>
      <c r="G433" s="30"/>
      <c r="H433" s="30"/>
      <c r="I433" s="30"/>
      <c r="J433" s="30"/>
      <c r="K433" s="30"/>
      <c r="L433" s="30"/>
      <c r="M433" s="30"/>
      <c r="N433" s="30"/>
      <c r="O433" s="30"/>
      <c r="P433" s="30"/>
      <c r="Q433" s="30"/>
      <c r="R433" s="30"/>
      <c r="S433" s="30"/>
      <c r="T433" s="30"/>
      <c r="U433" s="30"/>
      <c r="V433" s="30"/>
      <c r="W433" s="30"/>
      <c r="X433" s="30"/>
      <c r="Y433" s="30"/>
      <c r="Z433" s="30"/>
      <c r="AA433" s="30"/>
    </row>
    <row r="434" customFormat="false" ht="15.75" hidden="false" customHeight="false" outlineLevel="0" collapsed="false">
      <c r="A434" s="30"/>
      <c r="B434" s="32"/>
      <c r="C434" s="30"/>
      <c r="D434" s="30"/>
      <c r="E434" s="30"/>
      <c r="G434" s="30"/>
      <c r="H434" s="30"/>
      <c r="I434" s="30"/>
      <c r="J434" s="30"/>
      <c r="K434" s="30"/>
      <c r="L434" s="30"/>
      <c r="M434" s="30"/>
      <c r="N434" s="30"/>
      <c r="O434" s="30"/>
      <c r="P434" s="30"/>
      <c r="Q434" s="30"/>
      <c r="R434" s="30"/>
      <c r="S434" s="30"/>
      <c r="T434" s="30"/>
      <c r="U434" s="30"/>
      <c r="V434" s="30"/>
      <c r="W434" s="30"/>
      <c r="X434" s="30"/>
      <c r="Y434" s="30"/>
      <c r="Z434" s="30"/>
      <c r="AA434" s="30"/>
    </row>
    <row r="435" customFormat="false" ht="15.75" hidden="false" customHeight="false" outlineLevel="0" collapsed="false">
      <c r="A435" s="30"/>
      <c r="B435" s="32"/>
      <c r="C435" s="30"/>
      <c r="D435" s="30"/>
      <c r="E435" s="30"/>
      <c r="G435" s="30"/>
      <c r="H435" s="30"/>
      <c r="I435" s="30"/>
      <c r="J435" s="30"/>
      <c r="K435" s="30"/>
      <c r="L435" s="30"/>
      <c r="M435" s="30"/>
      <c r="N435" s="30"/>
      <c r="O435" s="30"/>
      <c r="P435" s="30"/>
      <c r="Q435" s="30"/>
      <c r="R435" s="30"/>
      <c r="S435" s="30"/>
      <c r="T435" s="30"/>
      <c r="U435" s="30"/>
      <c r="V435" s="30"/>
      <c r="W435" s="30"/>
      <c r="X435" s="30"/>
      <c r="Y435" s="30"/>
      <c r="Z435" s="30"/>
      <c r="AA435" s="30"/>
    </row>
    <row r="436" customFormat="false" ht="15.75" hidden="false" customHeight="false" outlineLevel="0" collapsed="false">
      <c r="A436" s="30"/>
      <c r="B436" s="32"/>
      <c r="C436" s="30"/>
      <c r="D436" s="30"/>
      <c r="E436" s="30"/>
      <c r="G436" s="30"/>
      <c r="H436" s="30"/>
      <c r="I436" s="30"/>
      <c r="J436" s="30"/>
      <c r="K436" s="30"/>
      <c r="L436" s="30"/>
      <c r="M436" s="30"/>
      <c r="N436" s="30"/>
      <c r="O436" s="30"/>
      <c r="P436" s="30"/>
      <c r="Q436" s="30"/>
      <c r="R436" s="30"/>
      <c r="S436" s="30"/>
      <c r="T436" s="30"/>
      <c r="U436" s="30"/>
      <c r="V436" s="30"/>
      <c r="W436" s="30"/>
      <c r="X436" s="30"/>
      <c r="Y436" s="30"/>
      <c r="Z436" s="30"/>
      <c r="AA436" s="30"/>
    </row>
    <row r="437" customFormat="false" ht="15.75" hidden="false" customHeight="false" outlineLevel="0" collapsed="false">
      <c r="A437" s="30"/>
      <c r="B437" s="32"/>
      <c r="C437" s="30"/>
      <c r="D437" s="30"/>
      <c r="E437" s="30"/>
      <c r="G437" s="30"/>
      <c r="H437" s="30"/>
      <c r="I437" s="30"/>
      <c r="J437" s="30"/>
      <c r="K437" s="30"/>
      <c r="L437" s="30"/>
      <c r="M437" s="30"/>
      <c r="N437" s="30"/>
      <c r="O437" s="30"/>
      <c r="P437" s="30"/>
      <c r="Q437" s="30"/>
      <c r="R437" s="30"/>
      <c r="S437" s="30"/>
      <c r="T437" s="30"/>
      <c r="U437" s="30"/>
      <c r="V437" s="30"/>
      <c r="W437" s="30"/>
      <c r="X437" s="30"/>
      <c r="Y437" s="30"/>
      <c r="Z437" s="30"/>
      <c r="AA437" s="30"/>
    </row>
    <row r="438" customFormat="false" ht="15.75" hidden="false" customHeight="false" outlineLevel="0" collapsed="false">
      <c r="A438" s="30"/>
      <c r="B438" s="32"/>
      <c r="C438" s="30"/>
      <c r="D438" s="30"/>
      <c r="E438" s="30"/>
      <c r="G438" s="30"/>
      <c r="H438" s="30"/>
      <c r="I438" s="30"/>
      <c r="J438" s="30"/>
      <c r="K438" s="30"/>
      <c r="L438" s="30"/>
      <c r="M438" s="30"/>
      <c r="N438" s="30"/>
      <c r="O438" s="30"/>
      <c r="P438" s="30"/>
      <c r="Q438" s="30"/>
      <c r="R438" s="30"/>
      <c r="S438" s="30"/>
      <c r="T438" s="30"/>
      <c r="U438" s="30"/>
      <c r="V438" s="30"/>
      <c r="W438" s="30"/>
      <c r="X438" s="30"/>
      <c r="Y438" s="30"/>
      <c r="Z438" s="30"/>
      <c r="AA438" s="30"/>
    </row>
    <row r="439" customFormat="false" ht="15.75" hidden="false" customHeight="false" outlineLevel="0" collapsed="false">
      <c r="A439" s="30"/>
      <c r="B439" s="32"/>
      <c r="C439" s="30"/>
      <c r="D439" s="30"/>
      <c r="E439" s="30"/>
      <c r="G439" s="30"/>
      <c r="H439" s="30"/>
      <c r="I439" s="30"/>
      <c r="J439" s="30"/>
      <c r="K439" s="30"/>
      <c r="L439" s="30"/>
      <c r="M439" s="30"/>
      <c r="N439" s="30"/>
      <c r="O439" s="30"/>
      <c r="P439" s="30"/>
      <c r="Q439" s="30"/>
      <c r="R439" s="30"/>
      <c r="S439" s="30"/>
      <c r="T439" s="30"/>
      <c r="U439" s="30"/>
      <c r="V439" s="30"/>
      <c r="W439" s="30"/>
      <c r="X439" s="30"/>
      <c r="Y439" s="30"/>
      <c r="Z439" s="30"/>
      <c r="AA439" s="30"/>
    </row>
    <row r="440" customFormat="false" ht="15.75" hidden="false" customHeight="false" outlineLevel="0" collapsed="false">
      <c r="A440" s="30"/>
      <c r="B440" s="32"/>
      <c r="C440" s="30"/>
      <c r="D440" s="30"/>
      <c r="E440" s="30"/>
      <c r="G440" s="30"/>
      <c r="H440" s="30"/>
      <c r="I440" s="30"/>
      <c r="J440" s="30"/>
      <c r="K440" s="30"/>
      <c r="L440" s="30"/>
      <c r="M440" s="30"/>
      <c r="N440" s="30"/>
      <c r="O440" s="30"/>
      <c r="P440" s="30"/>
      <c r="Q440" s="30"/>
      <c r="R440" s="30"/>
      <c r="S440" s="30"/>
      <c r="T440" s="30"/>
      <c r="U440" s="30"/>
      <c r="V440" s="30"/>
      <c r="W440" s="30"/>
      <c r="X440" s="30"/>
      <c r="Y440" s="30"/>
      <c r="Z440" s="30"/>
      <c r="AA440" s="30"/>
    </row>
    <row r="441" customFormat="false" ht="15.75" hidden="false" customHeight="false" outlineLevel="0" collapsed="false">
      <c r="A441" s="30"/>
      <c r="B441" s="32"/>
      <c r="C441" s="30"/>
      <c r="D441" s="30"/>
      <c r="E441" s="30"/>
      <c r="G441" s="30"/>
      <c r="H441" s="30"/>
      <c r="I441" s="30"/>
      <c r="J441" s="30"/>
      <c r="K441" s="30"/>
      <c r="L441" s="30"/>
      <c r="M441" s="30"/>
      <c r="N441" s="30"/>
      <c r="O441" s="30"/>
      <c r="P441" s="30"/>
      <c r="Q441" s="30"/>
      <c r="R441" s="30"/>
      <c r="S441" s="30"/>
      <c r="T441" s="30"/>
      <c r="U441" s="30"/>
      <c r="V441" s="30"/>
      <c r="W441" s="30"/>
      <c r="X441" s="30"/>
      <c r="Y441" s="30"/>
      <c r="Z441" s="30"/>
      <c r="AA441" s="30"/>
    </row>
    <row r="442" customFormat="false" ht="15.75" hidden="false" customHeight="false" outlineLevel="0" collapsed="false">
      <c r="A442" s="30"/>
      <c r="B442" s="32"/>
      <c r="C442" s="30"/>
      <c r="D442" s="30"/>
      <c r="E442" s="30"/>
      <c r="G442" s="30"/>
      <c r="H442" s="30"/>
      <c r="I442" s="30"/>
      <c r="J442" s="30"/>
      <c r="K442" s="30"/>
      <c r="L442" s="30"/>
      <c r="M442" s="30"/>
      <c r="N442" s="30"/>
      <c r="O442" s="30"/>
      <c r="P442" s="30"/>
      <c r="Q442" s="30"/>
      <c r="R442" s="30"/>
      <c r="S442" s="30"/>
      <c r="T442" s="30"/>
      <c r="U442" s="30"/>
      <c r="V442" s="30"/>
      <c r="W442" s="30"/>
      <c r="X442" s="30"/>
      <c r="Y442" s="30"/>
      <c r="Z442" s="30"/>
      <c r="AA442" s="30"/>
    </row>
    <row r="443" customFormat="false" ht="15.75" hidden="false" customHeight="false" outlineLevel="0" collapsed="false">
      <c r="A443" s="30"/>
      <c r="B443" s="32"/>
      <c r="C443" s="30"/>
      <c r="D443" s="30"/>
      <c r="E443" s="30"/>
      <c r="G443" s="30"/>
      <c r="H443" s="30"/>
      <c r="I443" s="30"/>
      <c r="J443" s="30"/>
      <c r="K443" s="30"/>
      <c r="L443" s="30"/>
      <c r="M443" s="30"/>
      <c r="N443" s="30"/>
      <c r="O443" s="30"/>
      <c r="P443" s="30"/>
      <c r="Q443" s="30"/>
      <c r="R443" s="30"/>
      <c r="S443" s="30"/>
      <c r="T443" s="30"/>
      <c r="U443" s="30"/>
      <c r="V443" s="30"/>
      <c r="W443" s="30"/>
      <c r="X443" s="30"/>
      <c r="Y443" s="30"/>
      <c r="Z443" s="30"/>
      <c r="AA443" s="30"/>
    </row>
    <row r="444" customFormat="false" ht="15.75" hidden="false" customHeight="false" outlineLevel="0" collapsed="false">
      <c r="A444" s="30"/>
      <c r="B444" s="32"/>
      <c r="C444" s="30"/>
      <c r="D444" s="30"/>
      <c r="E444" s="30"/>
      <c r="G444" s="30"/>
      <c r="H444" s="30"/>
      <c r="I444" s="30"/>
      <c r="J444" s="30"/>
      <c r="K444" s="30"/>
      <c r="L444" s="30"/>
      <c r="M444" s="30"/>
      <c r="N444" s="30"/>
      <c r="O444" s="30"/>
      <c r="P444" s="30"/>
      <c r="Q444" s="30"/>
      <c r="R444" s="30"/>
      <c r="S444" s="30"/>
      <c r="T444" s="30"/>
      <c r="U444" s="30"/>
      <c r="V444" s="30"/>
      <c r="W444" s="30"/>
      <c r="X444" s="30"/>
      <c r="Y444" s="30"/>
      <c r="Z444" s="30"/>
      <c r="AA444" s="30"/>
    </row>
    <row r="445" customFormat="false" ht="15.75" hidden="false" customHeight="false" outlineLevel="0" collapsed="false">
      <c r="A445" s="30"/>
      <c r="B445" s="32"/>
      <c r="C445" s="30"/>
      <c r="D445" s="30"/>
      <c r="E445" s="30"/>
      <c r="G445" s="30"/>
      <c r="H445" s="30"/>
      <c r="I445" s="30"/>
      <c r="J445" s="30"/>
      <c r="K445" s="30"/>
      <c r="L445" s="30"/>
      <c r="M445" s="30"/>
      <c r="N445" s="30"/>
      <c r="O445" s="30"/>
      <c r="P445" s="30"/>
      <c r="Q445" s="30"/>
      <c r="R445" s="30"/>
      <c r="S445" s="30"/>
      <c r="T445" s="30"/>
      <c r="U445" s="30"/>
      <c r="V445" s="30"/>
      <c r="W445" s="30"/>
      <c r="X445" s="30"/>
      <c r="Y445" s="30"/>
      <c r="Z445" s="30"/>
      <c r="AA445" s="30"/>
    </row>
    <row r="446" customFormat="false" ht="15.75" hidden="false" customHeight="false" outlineLevel="0" collapsed="false">
      <c r="A446" s="30"/>
      <c r="B446" s="32"/>
      <c r="C446" s="30"/>
      <c r="D446" s="30"/>
      <c r="E446" s="30"/>
      <c r="G446" s="30"/>
      <c r="H446" s="30"/>
      <c r="I446" s="30"/>
      <c r="J446" s="30"/>
      <c r="K446" s="30"/>
      <c r="L446" s="30"/>
      <c r="M446" s="30"/>
      <c r="N446" s="30"/>
      <c r="O446" s="30"/>
      <c r="P446" s="30"/>
      <c r="Q446" s="30"/>
      <c r="R446" s="30"/>
      <c r="S446" s="30"/>
      <c r="T446" s="30"/>
      <c r="U446" s="30"/>
      <c r="V446" s="30"/>
      <c r="W446" s="30"/>
      <c r="X446" s="30"/>
      <c r="Y446" s="30"/>
      <c r="Z446" s="30"/>
      <c r="AA446" s="30"/>
    </row>
    <row r="447" customFormat="false" ht="15.75" hidden="false" customHeight="false" outlineLevel="0" collapsed="false">
      <c r="A447" s="30"/>
      <c r="B447" s="32"/>
      <c r="C447" s="30"/>
      <c r="D447" s="30"/>
      <c r="E447" s="30"/>
      <c r="G447" s="30"/>
      <c r="H447" s="30"/>
      <c r="I447" s="30"/>
      <c r="J447" s="30"/>
      <c r="K447" s="30"/>
      <c r="L447" s="30"/>
      <c r="M447" s="30"/>
      <c r="N447" s="30"/>
      <c r="O447" s="30"/>
      <c r="P447" s="30"/>
      <c r="Q447" s="30"/>
      <c r="R447" s="30"/>
      <c r="S447" s="30"/>
      <c r="T447" s="30"/>
      <c r="U447" s="30"/>
      <c r="V447" s="30"/>
      <c r="W447" s="30"/>
      <c r="X447" s="30"/>
      <c r="Y447" s="30"/>
      <c r="Z447" s="30"/>
      <c r="AA447" s="30"/>
    </row>
    <row r="448" customFormat="false" ht="15.75" hidden="false" customHeight="false" outlineLevel="0" collapsed="false">
      <c r="A448" s="30"/>
      <c r="B448" s="32"/>
      <c r="C448" s="30"/>
      <c r="D448" s="30"/>
      <c r="E448" s="30"/>
      <c r="G448" s="30"/>
      <c r="H448" s="30"/>
      <c r="I448" s="30"/>
      <c r="J448" s="30"/>
      <c r="K448" s="30"/>
      <c r="L448" s="30"/>
      <c r="M448" s="30"/>
      <c r="N448" s="30"/>
      <c r="O448" s="30"/>
      <c r="P448" s="30"/>
      <c r="Q448" s="30"/>
      <c r="R448" s="30"/>
      <c r="S448" s="30"/>
      <c r="T448" s="30"/>
      <c r="U448" s="30"/>
      <c r="V448" s="30"/>
      <c r="W448" s="30"/>
      <c r="X448" s="30"/>
      <c r="Y448" s="30"/>
      <c r="Z448" s="30"/>
      <c r="AA448" s="30"/>
    </row>
    <row r="449" customFormat="false" ht="15.75" hidden="false" customHeight="false" outlineLevel="0" collapsed="false">
      <c r="A449" s="30"/>
      <c r="B449" s="32"/>
      <c r="C449" s="30"/>
      <c r="D449" s="30"/>
      <c r="E449" s="30"/>
      <c r="G449" s="30"/>
      <c r="H449" s="30"/>
      <c r="I449" s="30"/>
      <c r="J449" s="30"/>
      <c r="K449" s="30"/>
      <c r="L449" s="30"/>
      <c r="M449" s="30"/>
      <c r="N449" s="30"/>
      <c r="O449" s="30"/>
      <c r="P449" s="30"/>
      <c r="Q449" s="30"/>
      <c r="R449" s="30"/>
      <c r="S449" s="30"/>
      <c r="T449" s="30"/>
      <c r="U449" s="30"/>
      <c r="V449" s="30"/>
      <c r="W449" s="30"/>
      <c r="X449" s="30"/>
      <c r="Y449" s="30"/>
      <c r="Z449" s="30"/>
      <c r="AA449" s="30"/>
    </row>
    <row r="450" customFormat="false" ht="15.75" hidden="false" customHeight="false" outlineLevel="0" collapsed="false">
      <c r="A450" s="30"/>
      <c r="B450" s="32"/>
      <c r="C450" s="30"/>
      <c r="D450" s="30"/>
      <c r="E450" s="30"/>
      <c r="G450" s="30"/>
      <c r="H450" s="30"/>
      <c r="I450" s="30"/>
      <c r="J450" s="30"/>
      <c r="K450" s="30"/>
      <c r="L450" s="30"/>
      <c r="M450" s="30"/>
      <c r="N450" s="30"/>
      <c r="O450" s="30"/>
      <c r="P450" s="30"/>
      <c r="Q450" s="30"/>
      <c r="R450" s="30"/>
      <c r="S450" s="30"/>
      <c r="T450" s="30"/>
      <c r="U450" s="30"/>
      <c r="V450" s="30"/>
      <c r="W450" s="30"/>
      <c r="X450" s="30"/>
      <c r="Y450" s="30"/>
      <c r="Z450" s="30"/>
      <c r="AA450" s="30"/>
    </row>
    <row r="451" customFormat="false" ht="15.75" hidden="false" customHeight="false" outlineLevel="0" collapsed="false">
      <c r="A451" s="30"/>
      <c r="B451" s="32"/>
      <c r="C451" s="30"/>
      <c r="D451" s="30"/>
      <c r="E451" s="30"/>
      <c r="G451" s="30"/>
      <c r="H451" s="30"/>
      <c r="I451" s="30"/>
      <c r="J451" s="30"/>
      <c r="K451" s="30"/>
      <c r="L451" s="30"/>
      <c r="M451" s="30"/>
      <c r="N451" s="30"/>
      <c r="O451" s="30"/>
      <c r="P451" s="30"/>
      <c r="Q451" s="30"/>
      <c r="R451" s="30"/>
      <c r="S451" s="30"/>
      <c r="T451" s="30"/>
      <c r="U451" s="30"/>
      <c r="V451" s="30"/>
      <c r="W451" s="30"/>
      <c r="X451" s="30"/>
      <c r="Y451" s="30"/>
      <c r="Z451" s="30"/>
      <c r="AA451" s="30"/>
    </row>
    <row r="452" customFormat="false" ht="15.75" hidden="false" customHeight="false" outlineLevel="0" collapsed="false">
      <c r="A452" s="30"/>
      <c r="B452" s="32"/>
      <c r="C452" s="30"/>
      <c r="D452" s="30"/>
      <c r="E452" s="30"/>
      <c r="G452" s="30"/>
      <c r="H452" s="30"/>
      <c r="I452" s="30"/>
      <c r="J452" s="30"/>
      <c r="K452" s="30"/>
      <c r="L452" s="30"/>
      <c r="M452" s="30"/>
      <c r="N452" s="30"/>
      <c r="O452" s="30"/>
      <c r="P452" s="30"/>
      <c r="Q452" s="30"/>
      <c r="R452" s="30"/>
      <c r="S452" s="30"/>
      <c r="T452" s="30"/>
      <c r="U452" s="30"/>
      <c r="V452" s="30"/>
      <c r="W452" s="30"/>
      <c r="X452" s="30"/>
      <c r="Y452" s="30"/>
      <c r="Z452" s="30"/>
      <c r="AA452" s="30"/>
    </row>
    <row r="453" customFormat="false" ht="15.75" hidden="false" customHeight="false" outlineLevel="0" collapsed="false">
      <c r="A453" s="30"/>
      <c r="B453" s="32"/>
      <c r="C453" s="30"/>
      <c r="D453" s="30"/>
      <c r="E453" s="30"/>
      <c r="G453" s="30"/>
      <c r="H453" s="30"/>
      <c r="I453" s="30"/>
      <c r="J453" s="30"/>
      <c r="K453" s="30"/>
      <c r="L453" s="30"/>
      <c r="M453" s="30"/>
      <c r="N453" s="30"/>
      <c r="O453" s="30"/>
      <c r="P453" s="30"/>
      <c r="Q453" s="30"/>
      <c r="R453" s="30"/>
      <c r="S453" s="30"/>
      <c r="T453" s="30"/>
      <c r="U453" s="30"/>
      <c r="V453" s="30"/>
      <c r="W453" s="30"/>
      <c r="X453" s="30"/>
      <c r="Y453" s="30"/>
      <c r="Z453" s="30"/>
      <c r="AA453" s="30"/>
    </row>
    <row r="454" customFormat="false" ht="15.75" hidden="false" customHeight="false" outlineLevel="0" collapsed="false">
      <c r="A454" s="30"/>
      <c r="B454" s="32"/>
      <c r="C454" s="30"/>
      <c r="D454" s="30"/>
      <c r="E454" s="30"/>
      <c r="G454" s="30"/>
      <c r="H454" s="30"/>
      <c r="I454" s="30"/>
      <c r="J454" s="30"/>
      <c r="K454" s="30"/>
      <c r="L454" s="30"/>
      <c r="M454" s="30"/>
      <c r="N454" s="30"/>
      <c r="O454" s="30"/>
      <c r="P454" s="30"/>
      <c r="Q454" s="30"/>
      <c r="R454" s="30"/>
      <c r="S454" s="30"/>
      <c r="T454" s="30"/>
      <c r="U454" s="30"/>
      <c r="V454" s="30"/>
      <c r="W454" s="30"/>
      <c r="X454" s="30"/>
      <c r="Y454" s="30"/>
      <c r="Z454" s="30"/>
      <c r="AA454" s="30"/>
    </row>
    <row r="455" customFormat="false" ht="15.75" hidden="false" customHeight="false" outlineLevel="0" collapsed="false">
      <c r="A455" s="30"/>
      <c r="B455" s="32"/>
      <c r="C455" s="30"/>
      <c r="D455" s="30"/>
      <c r="E455" s="30"/>
      <c r="G455" s="30"/>
      <c r="H455" s="30"/>
      <c r="I455" s="30"/>
      <c r="J455" s="30"/>
      <c r="K455" s="30"/>
      <c r="L455" s="30"/>
      <c r="M455" s="30"/>
      <c r="N455" s="30"/>
      <c r="O455" s="30"/>
      <c r="P455" s="30"/>
      <c r="Q455" s="30"/>
      <c r="R455" s="30"/>
      <c r="S455" s="30"/>
      <c r="T455" s="30"/>
      <c r="U455" s="30"/>
      <c r="V455" s="30"/>
      <c r="W455" s="30"/>
      <c r="X455" s="30"/>
      <c r="Y455" s="30"/>
      <c r="Z455" s="30"/>
      <c r="AA455" s="30"/>
    </row>
    <row r="456" customFormat="false" ht="15.75" hidden="false" customHeight="false" outlineLevel="0" collapsed="false">
      <c r="A456" s="30"/>
      <c r="B456" s="32"/>
      <c r="C456" s="30"/>
      <c r="D456" s="30"/>
      <c r="E456" s="30"/>
      <c r="G456" s="30"/>
      <c r="H456" s="30"/>
      <c r="I456" s="30"/>
      <c r="J456" s="30"/>
      <c r="K456" s="30"/>
      <c r="L456" s="30"/>
      <c r="M456" s="30"/>
      <c r="N456" s="30"/>
      <c r="O456" s="30"/>
      <c r="P456" s="30"/>
      <c r="Q456" s="30"/>
      <c r="R456" s="30"/>
      <c r="S456" s="30"/>
      <c r="T456" s="30"/>
      <c r="U456" s="30"/>
      <c r="V456" s="30"/>
      <c r="W456" s="30"/>
      <c r="X456" s="30"/>
      <c r="Y456" s="30"/>
      <c r="Z456" s="30"/>
      <c r="AA456" s="30"/>
    </row>
    <row r="457" customFormat="false" ht="15.75" hidden="false" customHeight="false" outlineLevel="0" collapsed="false">
      <c r="A457" s="30"/>
      <c r="B457" s="32"/>
      <c r="C457" s="30"/>
      <c r="D457" s="30"/>
      <c r="E457" s="30"/>
      <c r="G457" s="30"/>
      <c r="H457" s="30"/>
      <c r="I457" s="30"/>
      <c r="J457" s="30"/>
      <c r="K457" s="30"/>
      <c r="L457" s="30"/>
      <c r="M457" s="30"/>
      <c r="N457" s="30"/>
      <c r="O457" s="30"/>
      <c r="P457" s="30"/>
      <c r="Q457" s="30"/>
      <c r="R457" s="30"/>
      <c r="S457" s="30"/>
      <c r="T457" s="30"/>
      <c r="U457" s="30"/>
      <c r="V457" s="30"/>
      <c r="W457" s="30"/>
      <c r="X457" s="30"/>
      <c r="Y457" s="30"/>
      <c r="Z457" s="30"/>
      <c r="AA457" s="30"/>
    </row>
    <row r="458" customFormat="false" ht="15.75" hidden="false" customHeight="false" outlineLevel="0" collapsed="false">
      <c r="A458" s="30"/>
      <c r="B458" s="32"/>
      <c r="C458" s="30"/>
      <c r="D458" s="30"/>
      <c r="E458" s="30"/>
      <c r="G458" s="30"/>
      <c r="H458" s="30"/>
      <c r="I458" s="30"/>
      <c r="J458" s="30"/>
      <c r="K458" s="30"/>
      <c r="L458" s="30"/>
      <c r="M458" s="30"/>
      <c r="N458" s="30"/>
      <c r="O458" s="30"/>
      <c r="P458" s="30"/>
      <c r="Q458" s="30"/>
      <c r="R458" s="30"/>
      <c r="S458" s="30"/>
      <c r="T458" s="30"/>
      <c r="U458" s="30"/>
      <c r="V458" s="30"/>
      <c r="W458" s="30"/>
      <c r="X458" s="30"/>
      <c r="Y458" s="30"/>
      <c r="Z458" s="30"/>
      <c r="AA458" s="30"/>
    </row>
    <row r="459" customFormat="false" ht="15.75" hidden="false" customHeight="false" outlineLevel="0" collapsed="false">
      <c r="A459" s="30"/>
      <c r="B459" s="32"/>
      <c r="C459" s="30"/>
      <c r="D459" s="30"/>
      <c r="E459" s="30"/>
      <c r="G459" s="30"/>
      <c r="H459" s="30"/>
      <c r="I459" s="30"/>
      <c r="J459" s="30"/>
      <c r="K459" s="30"/>
      <c r="L459" s="30"/>
      <c r="M459" s="30"/>
      <c r="N459" s="30"/>
      <c r="O459" s="30"/>
      <c r="P459" s="30"/>
      <c r="Q459" s="30"/>
      <c r="R459" s="30"/>
      <c r="S459" s="30"/>
      <c r="T459" s="30"/>
      <c r="U459" s="30"/>
      <c r="V459" s="30"/>
      <c r="W459" s="30"/>
      <c r="X459" s="30"/>
      <c r="Y459" s="30"/>
      <c r="Z459" s="30"/>
      <c r="AA459" s="30"/>
    </row>
    <row r="460" customFormat="false" ht="15.75" hidden="false" customHeight="false" outlineLevel="0" collapsed="false">
      <c r="A460" s="30"/>
      <c r="B460" s="32"/>
      <c r="C460" s="30"/>
      <c r="D460" s="30"/>
      <c r="E460" s="30"/>
      <c r="G460" s="30"/>
      <c r="H460" s="30"/>
      <c r="I460" s="30"/>
      <c r="J460" s="30"/>
      <c r="K460" s="30"/>
      <c r="L460" s="30"/>
      <c r="M460" s="30"/>
      <c r="N460" s="30"/>
      <c r="O460" s="30"/>
      <c r="P460" s="30"/>
      <c r="Q460" s="30"/>
      <c r="R460" s="30"/>
      <c r="S460" s="30"/>
      <c r="T460" s="30"/>
      <c r="U460" s="30"/>
      <c r="V460" s="30"/>
      <c r="W460" s="30"/>
      <c r="X460" s="30"/>
      <c r="Y460" s="30"/>
      <c r="Z460" s="30"/>
      <c r="AA460" s="30"/>
    </row>
    <row r="461" customFormat="false" ht="15.75" hidden="false" customHeight="false" outlineLevel="0" collapsed="false">
      <c r="A461" s="30"/>
      <c r="B461" s="32"/>
      <c r="C461" s="30"/>
      <c r="D461" s="30"/>
      <c r="E461" s="30"/>
      <c r="G461" s="30"/>
      <c r="H461" s="30"/>
      <c r="I461" s="30"/>
      <c r="J461" s="30"/>
      <c r="K461" s="30"/>
      <c r="L461" s="30"/>
      <c r="M461" s="30"/>
      <c r="N461" s="30"/>
      <c r="O461" s="30"/>
      <c r="P461" s="30"/>
      <c r="Q461" s="30"/>
      <c r="R461" s="30"/>
      <c r="S461" s="30"/>
      <c r="T461" s="30"/>
      <c r="U461" s="30"/>
      <c r="V461" s="30"/>
      <c r="W461" s="30"/>
      <c r="X461" s="30"/>
      <c r="Y461" s="30"/>
      <c r="Z461" s="30"/>
      <c r="AA461" s="30"/>
    </row>
    <row r="462" customFormat="false" ht="15.75" hidden="false" customHeight="false" outlineLevel="0" collapsed="false">
      <c r="A462" s="30"/>
      <c r="B462" s="32"/>
      <c r="C462" s="30"/>
      <c r="D462" s="30"/>
      <c r="E462" s="30"/>
      <c r="G462" s="30"/>
      <c r="H462" s="30"/>
      <c r="I462" s="30"/>
      <c r="J462" s="30"/>
      <c r="K462" s="30"/>
      <c r="L462" s="30"/>
      <c r="M462" s="30"/>
      <c r="N462" s="30"/>
      <c r="O462" s="30"/>
      <c r="P462" s="30"/>
      <c r="Q462" s="30"/>
      <c r="R462" s="30"/>
      <c r="S462" s="30"/>
      <c r="T462" s="30"/>
      <c r="U462" s="30"/>
      <c r="V462" s="30"/>
      <c r="W462" s="30"/>
      <c r="X462" s="30"/>
      <c r="Y462" s="30"/>
      <c r="Z462" s="30"/>
      <c r="AA462" s="30"/>
    </row>
    <row r="463" customFormat="false" ht="15.75" hidden="false" customHeight="false" outlineLevel="0" collapsed="false">
      <c r="A463" s="30"/>
      <c r="B463" s="32"/>
      <c r="C463" s="30"/>
      <c r="D463" s="30"/>
      <c r="E463" s="30"/>
      <c r="G463" s="30"/>
      <c r="H463" s="30"/>
      <c r="I463" s="30"/>
      <c r="J463" s="30"/>
      <c r="K463" s="30"/>
      <c r="L463" s="30"/>
      <c r="M463" s="30"/>
      <c r="N463" s="30"/>
      <c r="O463" s="30"/>
      <c r="P463" s="30"/>
      <c r="Q463" s="30"/>
      <c r="R463" s="30"/>
      <c r="S463" s="30"/>
      <c r="T463" s="30"/>
      <c r="U463" s="30"/>
      <c r="V463" s="30"/>
      <c r="W463" s="30"/>
      <c r="X463" s="30"/>
      <c r="Y463" s="30"/>
      <c r="Z463" s="30"/>
      <c r="AA463" s="30"/>
    </row>
    <row r="464" customFormat="false" ht="15.75" hidden="false" customHeight="false" outlineLevel="0" collapsed="false">
      <c r="A464" s="30"/>
      <c r="B464" s="32"/>
      <c r="C464" s="30"/>
      <c r="D464" s="30"/>
      <c r="E464" s="30"/>
      <c r="G464" s="30"/>
      <c r="H464" s="30"/>
      <c r="I464" s="30"/>
      <c r="J464" s="30"/>
      <c r="K464" s="30"/>
      <c r="L464" s="30"/>
      <c r="M464" s="30"/>
      <c r="N464" s="30"/>
      <c r="O464" s="30"/>
      <c r="P464" s="30"/>
      <c r="Q464" s="30"/>
      <c r="R464" s="30"/>
      <c r="S464" s="30"/>
      <c r="T464" s="30"/>
      <c r="U464" s="30"/>
      <c r="V464" s="30"/>
      <c r="W464" s="30"/>
      <c r="X464" s="30"/>
      <c r="Y464" s="30"/>
      <c r="Z464" s="30"/>
      <c r="AA464" s="30"/>
    </row>
    <row r="465" customFormat="false" ht="15.75" hidden="false" customHeight="false" outlineLevel="0" collapsed="false">
      <c r="A465" s="30"/>
      <c r="B465" s="32"/>
      <c r="C465" s="30"/>
      <c r="D465" s="30"/>
      <c r="E465" s="30"/>
      <c r="G465" s="30"/>
      <c r="H465" s="30"/>
      <c r="I465" s="30"/>
      <c r="J465" s="30"/>
      <c r="K465" s="30"/>
      <c r="L465" s="30"/>
      <c r="M465" s="30"/>
      <c r="N465" s="30"/>
      <c r="O465" s="30"/>
      <c r="P465" s="30"/>
      <c r="Q465" s="30"/>
      <c r="R465" s="30"/>
      <c r="S465" s="30"/>
      <c r="T465" s="30"/>
      <c r="U465" s="30"/>
      <c r="V465" s="30"/>
      <c r="W465" s="30"/>
      <c r="X465" s="30"/>
      <c r="Y465" s="30"/>
      <c r="Z465" s="30"/>
      <c r="AA465" s="30"/>
    </row>
    <row r="466" customFormat="false" ht="15.75" hidden="false" customHeight="false" outlineLevel="0" collapsed="false">
      <c r="A466" s="30"/>
      <c r="B466" s="32"/>
      <c r="C466" s="30"/>
      <c r="D466" s="30"/>
      <c r="E466" s="30"/>
      <c r="G466" s="30"/>
      <c r="H466" s="30"/>
      <c r="I466" s="30"/>
      <c r="J466" s="30"/>
      <c r="K466" s="30"/>
      <c r="L466" s="30"/>
      <c r="M466" s="30"/>
      <c r="N466" s="30"/>
      <c r="O466" s="30"/>
      <c r="P466" s="30"/>
      <c r="Q466" s="30"/>
      <c r="R466" s="30"/>
      <c r="S466" s="30"/>
      <c r="T466" s="30"/>
      <c r="U466" s="30"/>
      <c r="V466" s="30"/>
      <c r="W466" s="30"/>
      <c r="X466" s="30"/>
      <c r="Y466" s="30"/>
      <c r="Z466" s="30"/>
      <c r="AA466" s="30"/>
    </row>
    <row r="467" customFormat="false" ht="15.75" hidden="false" customHeight="false" outlineLevel="0" collapsed="false">
      <c r="A467" s="30"/>
      <c r="B467" s="32"/>
      <c r="C467" s="30"/>
      <c r="D467" s="30"/>
      <c r="E467" s="30"/>
      <c r="G467" s="30"/>
      <c r="H467" s="30"/>
      <c r="I467" s="30"/>
      <c r="J467" s="30"/>
      <c r="K467" s="30"/>
      <c r="L467" s="30"/>
      <c r="M467" s="30"/>
      <c r="N467" s="30"/>
      <c r="O467" s="30"/>
      <c r="P467" s="30"/>
      <c r="Q467" s="30"/>
      <c r="R467" s="30"/>
      <c r="S467" s="30"/>
      <c r="T467" s="30"/>
      <c r="U467" s="30"/>
      <c r="V467" s="30"/>
      <c r="W467" s="30"/>
      <c r="X467" s="30"/>
      <c r="Y467" s="30"/>
      <c r="Z467" s="30"/>
      <c r="AA467" s="30"/>
    </row>
    <row r="468" customFormat="false" ht="15.75" hidden="false" customHeight="false" outlineLevel="0" collapsed="false">
      <c r="A468" s="30"/>
      <c r="B468" s="32"/>
      <c r="C468" s="30"/>
      <c r="D468" s="30"/>
      <c r="E468" s="30"/>
      <c r="G468" s="30"/>
      <c r="H468" s="30"/>
      <c r="I468" s="30"/>
      <c r="J468" s="30"/>
      <c r="K468" s="30"/>
      <c r="L468" s="30"/>
      <c r="M468" s="30"/>
      <c r="N468" s="30"/>
      <c r="O468" s="30"/>
      <c r="P468" s="30"/>
      <c r="Q468" s="30"/>
      <c r="R468" s="30"/>
      <c r="S468" s="30"/>
      <c r="T468" s="30"/>
      <c r="U468" s="30"/>
      <c r="V468" s="30"/>
      <c r="W468" s="30"/>
      <c r="X468" s="30"/>
      <c r="Y468" s="30"/>
      <c r="Z468" s="30"/>
      <c r="AA468" s="30"/>
    </row>
    <row r="469" customFormat="false" ht="15.75" hidden="false" customHeight="false" outlineLevel="0" collapsed="false">
      <c r="A469" s="30"/>
      <c r="B469" s="32"/>
      <c r="C469" s="30"/>
      <c r="D469" s="30"/>
      <c r="E469" s="30"/>
      <c r="G469" s="30"/>
      <c r="H469" s="30"/>
      <c r="I469" s="30"/>
      <c r="J469" s="30"/>
      <c r="K469" s="30"/>
      <c r="L469" s="30"/>
      <c r="M469" s="30"/>
      <c r="N469" s="30"/>
      <c r="O469" s="30"/>
      <c r="P469" s="30"/>
      <c r="Q469" s="30"/>
      <c r="R469" s="30"/>
      <c r="S469" s="30"/>
      <c r="T469" s="30"/>
      <c r="U469" s="30"/>
      <c r="V469" s="30"/>
      <c r="W469" s="30"/>
      <c r="X469" s="30"/>
      <c r="Y469" s="30"/>
      <c r="Z469" s="30"/>
      <c r="AA469" s="30"/>
    </row>
    <row r="470" customFormat="false" ht="15.75" hidden="false" customHeight="false" outlineLevel="0" collapsed="false">
      <c r="A470" s="30"/>
      <c r="B470" s="32"/>
      <c r="C470" s="30"/>
      <c r="D470" s="30"/>
      <c r="E470" s="30"/>
      <c r="G470" s="30"/>
      <c r="H470" s="30"/>
      <c r="I470" s="30"/>
      <c r="J470" s="30"/>
      <c r="K470" s="30"/>
      <c r="L470" s="30"/>
      <c r="M470" s="30"/>
      <c r="N470" s="30"/>
      <c r="O470" s="30"/>
      <c r="P470" s="30"/>
      <c r="Q470" s="30"/>
      <c r="R470" s="30"/>
      <c r="S470" s="30"/>
      <c r="T470" s="30"/>
      <c r="U470" s="30"/>
      <c r="V470" s="30"/>
      <c r="W470" s="30"/>
      <c r="X470" s="30"/>
      <c r="Y470" s="30"/>
      <c r="Z470" s="30"/>
      <c r="AA470" s="30"/>
    </row>
    <row r="471" customFormat="false" ht="15.75" hidden="false" customHeight="false" outlineLevel="0" collapsed="false">
      <c r="A471" s="30"/>
      <c r="B471" s="32"/>
      <c r="C471" s="30"/>
      <c r="D471" s="30"/>
      <c r="E471" s="30"/>
      <c r="G471" s="30"/>
      <c r="H471" s="30"/>
      <c r="I471" s="30"/>
      <c r="J471" s="30"/>
      <c r="K471" s="30"/>
      <c r="L471" s="30"/>
      <c r="M471" s="30"/>
      <c r="N471" s="30"/>
      <c r="O471" s="30"/>
      <c r="P471" s="30"/>
      <c r="Q471" s="30"/>
      <c r="R471" s="30"/>
      <c r="S471" s="30"/>
      <c r="T471" s="30"/>
      <c r="U471" s="30"/>
      <c r="V471" s="30"/>
      <c r="W471" s="30"/>
      <c r="X471" s="30"/>
      <c r="Y471" s="30"/>
      <c r="Z471" s="30"/>
      <c r="AA471" s="30"/>
    </row>
    <row r="472" customFormat="false" ht="15.75" hidden="false" customHeight="false" outlineLevel="0" collapsed="false">
      <c r="A472" s="30"/>
      <c r="B472" s="32"/>
      <c r="C472" s="30"/>
      <c r="D472" s="30"/>
      <c r="E472" s="30"/>
      <c r="G472" s="30"/>
      <c r="H472" s="30"/>
      <c r="I472" s="30"/>
      <c r="J472" s="30"/>
      <c r="K472" s="30"/>
      <c r="L472" s="30"/>
      <c r="M472" s="30"/>
      <c r="N472" s="30"/>
      <c r="O472" s="30"/>
      <c r="P472" s="30"/>
      <c r="Q472" s="30"/>
      <c r="R472" s="30"/>
      <c r="S472" s="30"/>
      <c r="T472" s="30"/>
      <c r="U472" s="30"/>
      <c r="V472" s="30"/>
      <c r="W472" s="30"/>
      <c r="X472" s="30"/>
      <c r="Y472" s="30"/>
      <c r="Z472" s="30"/>
      <c r="AA472" s="30"/>
    </row>
    <row r="473" customFormat="false" ht="15.75" hidden="false" customHeight="false" outlineLevel="0" collapsed="false">
      <c r="A473" s="30"/>
      <c r="B473" s="32"/>
      <c r="C473" s="30"/>
      <c r="D473" s="30"/>
      <c r="E473" s="30"/>
      <c r="G473" s="30"/>
      <c r="H473" s="30"/>
      <c r="I473" s="30"/>
      <c r="J473" s="30"/>
      <c r="K473" s="30"/>
      <c r="L473" s="30"/>
      <c r="M473" s="30"/>
      <c r="N473" s="30"/>
      <c r="O473" s="30"/>
      <c r="P473" s="30"/>
      <c r="Q473" s="30"/>
      <c r="R473" s="30"/>
      <c r="S473" s="30"/>
      <c r="T473" s="30"/>
      <c r="U473" s="30"/>
      <c r="V473" s="30"/>
      <c r="W473" s="30"/>
      <c r="X473" s="30"/>
      <c r="Y473" s="30"/>
      <c r="Z473" s="30"/>
      <c r="AA473" s="30"/>
    </row>
    <row r="474" customFormat="false" ht="15.75" hidden="false" customHeight="false" outlineLevel="0" collapsed="false">
      <c r="A474" s="30"/>
      <c r="B474" s="32"/>
      <c r="C474" s="30"/>
      <c r="D474" s="30"/>
      <c r="E474" s="30"/>
      <c r="G474" s="30"/>
      <c r="H474" s="30"/>
      <c r="I474" s="30"/>
      <c r="J474" s="30"/>
      <c r="K474" s="30"/>
      <c r="L474" s="30"/>
      <c r="M474" s="30"/>
      <c r="N474" s="30"/>
      <c r="O474" s="30"/>
      <c r="P474" s="30"/>
      <c r="Q474" s="30"/>
      <c r="R474" s="30"/>
      <c r="S474" s="30"/>
      <c r="T474" s="30"/>
      <c r="U474" s="30"/>
      <c r="V474" s="30"/>
      <c r="W474" s="30"/>
      <c r="X474" s="30"/>
      <c r="Y474" s="30"/>
      <c r="Z474" s="30"/>
      <c r="AA474" s="30"/>
    </row>
    <row r="475" customFormat="false" ht="15.75" hidden="false" customHeight="false" outlineLevel="0" collapsed="false">
      <c r="A475" s="30"/>
      <c r="B475" s="32"/>
      <c r="C475" s="30"/>
      <c r="D475" s="30"/>
      <c r="E475" s="30"/>
      <c r="G475" s="30"/>
      <c r="H475" s="30"/>
      <c r="I475" s="30"/>
      <c r="J475" s="30"/>
      <c r="K475" s="30"/>
      <c r="L475" s="30"/>
      <c r="M475" s="30"/>
      <c r="N475" s="30"/>
      <c r="O475" s="30"/>
      <c r="P475" s="30"/>
      <c r="Q475" s="30"/>
      <c r="R475" s="30"/>
      <c r="S475" s="30"/>
      <c r="T475" s="30"/>
      <c r="U475" s="30"/>
      <c r="V475" s="30"/>
      <c r="W475" s="30"/>
      <c r="X475" s="30"/>
      <c r="Y475" s="30"/>
      <c r="Z475" s="30"/>
      <c r="AA475" s="30"/>
    </row>
    <row r="476" customFormat="false" ht="15.75" hidden="false" customHeight="false" outlineLevel="0" collapsed="false">
      <c r="A476" s="30"/>
      <c r="B476" s="32"/>
      <c r="C476" s="30"/>
      <c r="D476" s="30"/>
      <c r="E476" s="30"/>
      <c r="G476" s="30"/>
      <c r="H476" s="30"/>
      <c r="I476" s="30"/>
      <c r="J476" s="30"/>
      <c r="K476" s="30"/>
      <c r="L476" s="30"/>
      <c r="M476" s="30"/>
      <c r="N476" s="30"/>
      <c r="O476" s="30"/>
      <c r="P476" s="30"/>
      <c r="Q476" s="30"/>
      <c r="R476" s="30"/>
      <c r="S476" s="30"/>
      <c r="T476" s="30"/>
      <c r="U476" s="30"/>
      <c r="V476" s="30"/>
      <c r="W476" s="30"/>
      <c r="X476" s="30"/>
      <c r="Y476" s="30"/>
      <c r="Z476" s="30"/>
      <c r="AA476" s="30"/>
    </row>
    <row r="477" customFormat="false" ht="15.75" hidden="false" customHeight="false" outlineLevel="0" collapsed="false">
      <c r="A477" s="30"/>
      <c r="B477" s="32"/>
      <c r="C477" s="30"/>
      <c r="D477" s="30"/>
      <c r="E477" s="30"/>
      <c r="G477" s="30"/>
      <c r="H477" s="30"/>
      <c r="I477" s="30"/>
      <c r="J477" s="30"/>
      <c r="K477" s="30"/>
      <c r="L477" s="30"/>
      <c r="M477" s="30"/>
      <c r="N477" s="30"/>
      <c r="O477" s="30"/>
      <c r="P477" s="30"/>
      <c r="Q477" s="30"/>
      <c r="R477" s="30"/>
      <c r="S477" s="30"/>
      <c r="T477" s="30"/>
      <c r="U477" s="30"/>
      <c r="V477" s="30"/>
      <c r="W477" s="30"/>
      <c r="X477" s="30"/>
      <c r="Y477" s="30"/>
      <c r="Z477" s="30"/>
      <c r="AA477" s="30"/>
    </row>
    <row r="478" customFormat="false" ht="15.75" hidden="false" customHeight="false" outlineLevel="0" collapsed="false">
      <c r="A478" s="30"/>
      <c r="B478" s="32"/>
      <c r="C478" s="30"/>
      <c r="D478" s="30"/>
      <c r="E478" s="30"/>
      <c r="G478" s="30"/>
      <c r="H478" s="30"/>
      <c r="I478" s="30"/>
      <c r="J478" s="30"/>
      <c r="K478" s="30"/>
      <c r="L478" s="30"/>
      <c r="M478" s="30"/>
      <c r="N478" s="30"/>
      <c r="O478" s="30"/>
      <c r="P478" s="30"/>
      <c r="Q478" s="30"/>
      <c r="R478" s="30"/>
      <c r="S478" s="30"/>
      <c r="T478" s="30"/>
      <c r="U478" s="30"/>
      <c r="V478" s="30"/>
      <c r="W478" s="30"/>
      <c r="X478" s="30"/>
      <c r="Y478" s="30"/>
      <c r="Z478" s="30"/>
      <c r="AA478" s="30"/>
    </row>
    <row r="479" customFormat="false" ht="15.75" hidden="false" customHeight="false" outlineLevel="0" collapsed="false">
      <c r="A479" s="30"/>
      <c r="B479" s="32"/>
      <c r="C479" s="30"/>
      <c r="D479" s="30"/>
      <c r="E479" s="30"/>
      <c r="G479" s="30"/>
      <c r="H479" s="30"/>
      <c r="I479" s="30"/>
      <c r="J479" s="30"/>
      <c r="K479" s="30"/>
      <c r="L479" s="30"/>
      <c r="M479" s="30"/>
      <c r="N479" s="30"/>
      <c r="O479" s="30"/>
      <c r="P479" s="30"/>
      <c r="Q479" s="30"/>
      <c r="R479" s="30"/>
      <c r="S479" s="30"/>
      <c r="T479" s="30"/>
      <c r="U479" s="30"/>
      <c r="V479" s="30"/>
      <c r="W479" s="30"/>
      <c r="X479" s="30"/>
      <c r="Y479" s="30"/>
      <c r="Z479" s="30"/>
      <c r="AA479" s="30"/>
    </row>
    <row r="480" customFormat="false" ht="15.75" hidden="false" customHeight="false" outlineLevel="0" collapsed="false">
      <c r="A480" s="30"/>
      <c r="B480" s="32"/>
      <c r="C480" s="30"/>
      <c r="D480" s="30"/>
      <c r="E480" s="30"/>
      <c r="G480" s="30"/>
      <c r="H480" s="30"/>
      <c r="I480" s="30"/>
      <c r="J480" s="30"/>
      <c r="K480" s="30"/>
      <c r="L480" s="30"/>
      <c r="M480" s="30"/>
      <c r="N480" s="30"/>
      <c r="O480" s="30"/>
      <c r="P480" s="30"/>
      <c r="Q480" s="30"/>
      <c r="R480" s="30"/>
      <c r="S480" s="30"/>
      <c r="T480" s="30"/>
      <c r="U480" s="30"/>
      <c r="V480" s="30"/>
      <c r="W480" s="30"/>
      <c r="X480" s="30"/>
      <c r="Y480" s="30"/>
      <c r="Z480" s="30"/>
      <c r="AA480" s="30"/>
    </row>
    <row r="481" customFormat="false" ht="15.75" hidden="false" customHeight="false" outlineLevel="0" collapsed="false">
      <c r="A481" s="30"/>
      <c r="B481" s="32"/>
      <c r="C481" s="30"/>
      <c r="D481" s="30"/>
      <c r="E481" s="30"/>
      <c r="G481" s="30"/>
      <c r="H481" s="30"/>
      <c r="I481" s="30"/>
      <c r="J481" s="30"/>
      <c r="K481" s="30"/>
      <c r="L481" s="30"/>
      <c r="M481" s="30"/>
      <c r="N481" s="30"/>
      <c r="O481" s="30"/>
      <c r="P481" s="30"/>
      <c r="Q481" s="30"/>
      <c r="R481" s="30"/>
      <c r="S481" s="30"/>
      <c r="T481" s="30"/>
      <c r="U481" s="30"/>
      <c r="V481" s="30"/>
      <c r="W481" s="30"/>
      <c r="X481" s="30"/>
      <c r="Y481" s="30"/>
      <c r="Z481" s="30"/>
      <c r="AA481" s="30"/>
    </row>
    <row r="482" customFormat="false" ht="15.75" hidden="false" customHeight="false" outlineLevel="0" collapsed="false">
      <c r="A482" s="30"/>
      <c r="B482" s="32"/>
      <c r="C482" s="30"/>
      <c r="D482" s="30"/>
      <c r="E482" s="30"/>
      <c r="G482" s="30"/>
      <c r="H482" s="30"/>
      <c r="I482" s="30"/>
      <c r="J482" s="30"/>
      <c r="K482" s="30"/>
      <c r="L482" s="30"/>
      <c r="M482" s="30"/>
      <c r="N482" s="30"/>
      <c r="O482" s="30"/>
      <c r="P482" s="30"/>
      <c r="Q482" s="30"/>
      <c r="R482" s="30"/>
      <c r="S482" s="30"/>
      <c r="T482" s="30"/>
      <c r="U482" s="30"/>
      <c r="V482" s="30"/>
      <c r="W482" s="30"/>
      <c r="X482" s="30"/>
      <c r="Y482" s="30"/>
      <c r="Z482" s="30"/>
      <c r="AA482" s="30"/>
    </row>
    <row r="483" customFormat="false" ht="15.75" hidden="false" customHeight="false" outlineLevel="0" collapsed="false">
      <c r="A483" s="30"/>
      <c r="B483" s="32"/>
      <c r="C483" s="30"/>
      <c r="D483" s="30"/>
      <c r="E483" s="30"/>
      <c r="G483" s="30"/>
      <c r="H483" s="30"/>
      <c r="I483" s="30"/>
      <c r="J483" s="30"/>
      <c r="K483" s="30"/>
      <c r="L483" s="30"/>
      <c r="M483" s="30"/>
      <c r="N483" s="30"/>
      <c r="O483" s="30"/>
      <c r="P483" s="30"/>
      <c r="Q483" s="30"/>
      <c r="R483" s="30"/>
      <c r="S483" s="30"/>
      <c r="T483" s="30"/>
      <c r="U483" s="30"/>
      <c r="V483" s="30"/>
      <c r="W483" s="30"/>
      <c r="X483" s="30"/>
      <c r="Y483" s="30"/>
      <c r="Z483" s="30"/>
      <c r="AA483" s="30"/>
    </row>
    <row r="484" customFormat="false" ht="15.75" hidden="false" customHeight="false" outlineLevel="0" collapsed="false">
      <c r="A484" s="30"/>
      <c r="B484" s="32"/>
      <c r="C484" s="30"/>
      <c r="D484" s="30"/>
      <c r="E484" s="30"/>
      <c r="G484" s="30"/>
      <c r="H484" s="30"/>
      <c r="I484" s="30"/>
      <c r="J484" s="30"/>
      <c r="K484" s="30"/>
      <c r="L484" s="30"/>
      <c r="M484" s="30"/>
      <c r="N484" s="30"/>
      <c r="O484" s="30"/>
      <c r="P484" s="30"/>
      <c r="Q484" s="30"/>
      <c r="R484" s="30"/>
      <c r="S484" s="30"/>
      <c r="T484" s="30"/>
      <c r="U484" s="30"/>
      <c r="V484" s="30"/>
      <c r="W484" s="30"/>
      <c r="X484" s="30"/>
      <c r="Y484" s="30"/>
      <c r="Z484" s="30"/>
      <c r="AA484" s="30"/>
    </row>
    <row r="485" customFormat="false" ht="15.75" hidden="false" customHeight="false" outlineLevel="0" collapsed="false">
      <c r="A485" s="30"/>
      <c r="B485" s="32"/>
      <c r="C485" s="30"/>
      <c r="D485" s="30"/>
      <c r="E485" s="30"/>
      <c r="G485" s="30"/>
      <c r="H485" s="30"/>
      <c r="I485" s="30"/>
      <c r="J485" s="30"/>
      <c r="K485" s="30"/>
      <c r="L485" s="30"/>
      <c r="M485" s="30"/>
      <c r="N485" s="30"/>
      <c r="O485" s="30"/>
      <c r="P485" s="30"/>
      <c r="Q485" s="30"/>
      <c r="R485" s="30"/>
      <c r="S485" s="30"/>
      <c r="T485" s="30"/>
      <c r="U485" s="30"/>
      <c r="V485" s="30"/>
      <c r="W485" s="30"/>
      <c r="X485" s="30"/>
      <c r="Y485" s="30"/>
      <c r="Z485" s="30"/>
      <c r="AA485" s="30"/>
    </row>
    <row r="486" customFormat="false" ht="15.75" hidden="false" customHeight="false" outlineLevel="0" collapsed="false">
      <c r="A486" s="30"/>
      <c r="B486" s="32"/>
      <c r="C486" s="30"/>
      <c r="D486" s="30"/>
      <c r="E486" s="30"/>
      <c r="G486" s="30"/>
      <c r="H486" s="30"/>
      <c r="I486" s="30"/>
      <c r="J486" s="30"/>
      <c r="K486" s="30"/>
      <c r="L486" s="30"/>
      <c r="M486" s="30"/>
      <c r="N486" s="30"/>
      <c r="O486" s="30"/>
      <c r="P486" s="30"/>
      <c r="Q486" s="30"/>
      <c r="R486" s="30"/>
      <c r="S486" s="30"/>
      <c r="T486" s="30"/>
      <c r="U486" s="30"/>
      <c r="V486" s="30"/>
      <c r="W486" s="30"/>
      <c r="X486" s="30"/>
      <c r="Y486" s="30"/>
      <c r="Z486" s="30"/>
      <c r="AA486" s="30"/>
    </row>
    <row r="487" customFormat="false" ht="15.75" hidden="false" customHeight="false" outlineLevel="0" collapsed="false">
      <c r="A487" s="30"/>
      <c r="B487" s="32"/>
      <c r="C487" s="30"/>
      <c r="D487" s="30"/>
      <c r="E487" s="30"/>
      <c r="G487" s="30"/>
      <c r="H487" s="30"/>
      <c r="I487" s="30"/>
      <c r="J487" s="30"/>
      <c r="K487" s="30"/>
      <c r="L487" s="30"/>
      <c r="M487" s="30"/>
      <c r="N487" s="30"/>
      <c r="O487" s="30"/>
      <c r="P487" s="30"/>
      <c r="Q487" s="30"/>
      <c r="R487" s="30"/>
      <c r="S487" s="30"/>
      <c r="T487" s="30"/>
      <c r="U487" s="30"/>
      <c r="V487" s="30"/>
      <c r="W487" s="30"/>
      <c r="X487" s="30"/>
      <c r="Y487" s="30"/>
      <c r="Z487" s="30"/>
      <c r="AA487" s="30"/>
    </row>
    <row r="488" customFormat="false" ht="15.75" hidden="false" customHeight="false" outlineLevel="0" collapsed="false">
      <c r="A488" s="30"/>
      <c r="B488" s="32"/>
      <c r="C488" s="30"/>
      <c r="D488" s="30"/>
      <c r="E488" s="30"/>
      <c r="G488" s="30"/>
      <c r="H488" s="30"/>
      <c r="I488" s="30"/>
      <c r="J488" s="30"/>
      <c r="K488" s="30"/>
      <c r="L488" s="30"/>
      <c r="M488" s="30"/>
      <c r="N488" s="30"/>
      <c r="O488" s="30"/>
      <c r="P488" s="30"/>
      <c r="Q488" s="30"/>
      <c r="R488" s="30"/>
      <c r="S488" s="30"/>
      <c r="T488" s="30"/>
      <c r="U488" s="30"/>
      <c r="V488" s="30"/>
      <c r="W488" s="30"/>
      <c r="X488" s="30"/>
      <c r="Y488" s="30"/>
      <c r="Z488" s="30"/>
      <c r="AA488" s="30"/>
    </row>
    <row r="489" customFormat="false" ht="15.75" hidden="false" customHeight="false" outlineLevel="0" collapsed="false">
      <c r="A489" s="30"/>
      <c r="B489" s="32"/>
      <c r="C489" s="30"/>
      <c r="D489" s="30"/>
      <c r="E489" s="30"/>
      <c r="G489" s="30"/>
      <c r="H489" s="30"/>
      <c r="I489" s="30"/>
      <c r="J489" s="30"/>
      <c r="K489" s="30"/>
      <c r="L489" s="30"/>
      <c r="M489" s="30"/>
      <c r="N489" s="30"/>
      <c r="O489" s="30"/>
      <c r="P489" s="30"/>
      <c r="Q489" s="30"/>
      <c r="R489" s="30"/>
      <c r="S489" s="30"/>
      <c r="T489" s="30"/>
      <c r="U489" s="30"/>
      <c r="V489" s="30"/>
      <c r="W489" s="30"/>
      <c r="X489" s="30"/>
      <c r="Y489" s="30"/>
      <c r="Z489" s="30"/>
      <c r="AA489" s="30"/>
    </row>
    <row r="490" customFormat="false" ht="15.75" hidden="false" customHeight="false" outlineLevel="0" collapsed="false">
      <c r="A490" s="30"/>
      <c r="B490" s="32"/>
      <c r="C490" s="30"/>
      <c r="D490" s="30"/>
      <c r="E490" s="30"/>
      <c r="G490" s="30"/>
      <c r="H490" s="30"/>
      <c r="I490" s="30"/>
      <c r="J490" s="30"/>
      <c r="K490" s="30"/>
      <c r="L490" s="30"/>
      <c r="M490" s="30"/>
      <c r="N490" s="30"/>
      <c r="O490" s="30"/>
      <c r="P490" s="30"/>
      <c r="Q490" s="30"/>
      <c r="R490" s="30"/>
      <c r="S490" s="30"/>
      <c r="T490" s="30"/>
      <c r="U490" s="30"/>
      <c r="V490" s="30"/>
      <c r="W490" s="30"/>
      <c r="X490" s="30"/>
      <c r="Y490" s="30"/>
      <c r="Z490" s="30"/>
      <c r="AA490" s="30"/>
    </row>
    <row r="491" customFormat="false" ht="15.75" hidden="false" customHeight="false" outlineLevel="0" collapsed="false">
      <c r="A491" s="30"/>
      <c r="B491" s="32"/>
      <c r="C491" s="30"/>
      <c r="D491" s="30"/>
      <c r="E491" s="30"/>
      <c r="G491" s="30"/>
      <c r="H491" s="30"/>
      <c r="I491" s="30"/>
      <c r="J491" s="30"/>
      <c r="K491" s="30"/>
      <c r="L491" s="30"/>
      <c r="M491" s="30"/>
      <c r="N491" s="30"/>
      <c r="O491" s="30"/>
      <c r="P491" s="30"/>
      <c r="Q491" s="30"/>
      <c r="R491" s="30"/>
      <c r="S491" s="30"/>
      <c r="T491" s="30"/>
      <c r="U491" s="30"/>
      <c r="V491" s="30"/>
      <c r="W491" s="30"/>
      <c r="X491" s="30"/>
      <c r="Y491" s="30"/>
      <c r="Z491" s="30"/>
      <c r="AA491" s="30"/>
    </row>
    <row r="492" customFormat="false" ht="15.75" hidden="false" customHeight="false" outlineLevel="0" collapsed="false">
      <c r="A492" s="30"/>
      <c r="B492" s="32"/>
      <c r="C492" s="30"/>
      <c r="D492" s="30"/>
      <c r="E492" s="30"/>
      <c r="G492" s="30"/>
      <c r="H492" s="30"/>
      <c r="I492" s="30"/>
      <c r="J492" s="30"/>
      <c r="K492" s="30"/>
      <c r="L492" s="30"/>
      <c r="M492" s="30"/>
      <c r="N492" s="30"/>
      <c r="O492" s="30"/>
      <c r="P492" s="30"/>
      <c r="Q492" s="30"/>
      <c r="R492" s="30"/>
      <c r="S492" s="30"/>
      <c r="T492" s="30"/>
      <c r="U492" s="30"/>
      <c r="V492" s="30"/>
      <c r="W492" s="30"/>
      <c r="X492" s="30"/>
      <c r="Y492" s="30"/>
      <c r="Z492" s="30"/>
      <c r="AA492" s="30"/>
    </row>
    <row r="493" customFormat="false" ht="15.75" hidden="false" customHeight="false" outlineLevel="0" collapsed="false">
      <c r="A493" s="30"/>
      <c r="B493" s="32"/>
      <c r="C493" s="30"/>
      <c r="D493" s="30"/>
      <c r="E493" s="30"/>
      <c r="G493" s="30"/>
      <c r="H493" s="30"/>
      <c r="I493" s="30"/>
      <c r="J493" s="30"/>
      <c r="K493" s="30"/>
      <c r="L493" s="30"/>
      <c r="M493" s="30"/>
      <c r="N493" s="30"/>
      <c r="O493" s="30"/>
      <c r="P493" s="30"/>
      <c r="Q493" s="30"/>
      <c r="R493" s="30"/>
      <c r="S493" s="30"/>
      <c r="T493" s="30"/>
      <c r="U493" s="30"/>
      <c r="V493" s="30"/>
      <c r="W493" s="30"/>
      <c r="X493" s="30"/>
      <c r="Y493" s="30"/>
      <c r="Z493" s="30"/>
      <c r="AA493" s="30"/>
    </row>
    <row r="494" customFormat="false" ht="15.75" hidden="false" customHeight="false" outlineLevel="0" collapsed="false">
      <c r="A494" s="30"/>
      <c r="B494" s="32"/>
      <c r="C494" s="30"/>
      <c r="D494" s="30"/>
      <c r="E494" s="30"/>
      <c r="G494" s="30"/>
      <c r="H494" s="30"/>
      <c r="I494" s="30"/>
      <c r="J494" s="30"/>
      <c r="K494" s="30"/>
      <c r="L494" s="30"/>
      <c r="M494" s="30"/>
      <c r="N494" s="30"/>
      <c r="O494" s="30"/>
      <c r="P494" s="30"/>
      <c r="Q494" s="30"/>
      <c r="R494" s="30"/>
      <c r="S494" s="30"/>
      <c r="T494" s="30"/>
      <c r="U494" s="30"/>
      <c r="V494" s="30"/>
      <c r="W494" s="30"/>
      <c r="X494" s="30"/>
      <c r="Y494" s="30"/>
      <c r="Z494" s="30"/>
      <c r="AA494" s="30"/>
    </row>
    <row r="495" customFormat="false" ht="15.75" hidden="false" customHeight="false" outlineLevel="0" collapsed="false">
      <c r="A495" s="30"/>
      <c r="B495" s="32"/>
      <c r="C495" s="30"/>
      <c r="D495" s="30"/>
      <c r="E495" s="30"/>
      <c r="G495" s="30"/>
      <c r="H495" s="30"/>
      <c r="I495" s="30"/>
      <c r="J495" s="30"/>
      <c r="K495" s="30"/>
      <c r="L495" s="30"/>
      <c r="M495" s="30"/>
      <c r="N495" s="30"/>
      <c r="O495" s="30"/>
      <c r="P495" s="30"/>
      <c r="Q495" s="30"/>
      <c r="R495" s="30"/>
      <c r="S495" s="30"/>
      <c r="T495" s="30"/>
      <c r="U495" s="30"/>
      <c r="V495" s="30"/>
      <c r="W495" s="30"/>
      <c r="X495" s="30"/>
      <c r="Y495" s="30"/>
      <c r="Z495" s="30"/>
      <c r="AA495" s="30"/>
    </row>
    <row r="496" customFormat="false" ht="15.75" hidden="false" customHeight="false" outlineLevel="0" collapsed="false">
      <c r="A496" s="30"/>
      <c r="B496" s="32"/>
      <c r="C496" s="30"/>
      <c r="D496" s="30"/>
      <c r="E496" s="30"/>
      <c r="G496" s="30"/>
      <c r="H496" s="30"/>
      <c r="I496" s="30"/>
      <c r="J496" s="30"/>
      <c r="K496" s="30"/>
      <c r="L496" s="30"/>
      <c r="M496" s="30"/>
      <c r="N496" s="30"/>
      <c r="O496" s="30"/>
      <c r="P496" s="30"/>
      <c r="Q496" s="30"/>
      <c r="R496" s="30"/>
      <c r="S496" s="30"/>
      <c r="T496" s="30"/>
      <c r="U496" s="30"/>
      <c r="V496" s="30"/>
      <c r="W496" s="30"/>
      <c r="X496" s="30"/>
      <c r="Y496" s="30"/>
      <c r="Z496" s="30"/>
      <c r="AA496" s="30"/>
    </row>
    <row r="497" customFormat="false" ht="15.75" hidden="false" customHeight="false" outlineLevel="0" collapsed="false">
      <c r="A497" s="30"/>
      <c r="B497" s="32"/>
      <c r="C497" s="30"/>
      <c r="D497" s="30"/>
      <c r="E497" s="30"/>
      <c r="G497" s="30"/>
      <c r="H497" s="30"/>
      <c r="I497" s="30"/>
      <c r="J497" s="30"/>
      <c r="K497" s="30"/>
      <c r="L497" s="30"/>
      <c r="M497" s="30"/>
      <c r="N497" s="30"/>
      <c r="O497" s="30"/>
      <c r="P497" s="30"/>
      <c r="Q497" s="30"/>
      <c r="R497" s="30"/>
      <c r="S497" s="30"/>
      <c r="T497" s="30"/>
      <c r="U497" s="30"/>
      <c r="V497" s="30"/>
      <c r="W497" s="30"/>
      <c r="X497" s="30"/>
      <c r="Y497" s="30"/>
      <c r="Z497" s="30"/>
      <c r="AA497" s="30"/>
    </row>
    <row r="498" customFormat="false" ht="15.75" hidden="false" customHeight="false" outlineLevel="0" collapsed="false">
      <c r="A498" s="30"/>
      <c r="B498" s="32"/>
      <c r="C498" s="30"/>
      <c r="D498" s="30"/>
      <c r="E498" s="30"/>
      <c r="G498" s="30"/>
      <c r="H498" s="30"/>
      <c r="I498" s="30"/>
      <c r="J498" s="30"/>
      <c r="K498" s="30"/>
      <c r="L498" s="30"/>
      <c r="M498" s="30"/>
      <c r="N498" s="30"/>
      <c r="O498" s="30"/>
      <c r="P498" s="30"/>
      <c r="Q498" s="30"/>
      <c r="R498" s="30"/>
      <c r="S498" s="30"/>
      <c r="T498" s="30"/>
      <c r="U498" s="30"/>
      <c r="V498" s="30"/>
      <c r="W498" s="30"/>
      <c r="X498" s="30"/>
      <c r="Y498" s="30"/>
      <c r="Z498" s="30"/>
      <c r="AA498" s="30"/>
    </row>
    <row r="499" customFormat="false" ht="15.75" hidden="false" customHeight="false" outlineLevel="0" collapsed="false">
      <c r="A499" s="30"/>
      <c r="B499" s="32"/>
      <c r="C499" s="30"/>
      <c r="D499" s="30"/>
      <c r="E499" s="30"/>
      <c r="G499" s="30"/>
      <c r="H499" s="30"/>
      <c r="I499" s="30"/>
      <c r="J499" s="30"/>
      <c r="K499" s="30"/>
      <c r="L499" s="30"/>
      <c r="M499" s="30"/>
      <c r="N499" s="30"/>
      <c r="O499" s="30"/>
      <c r="P499" s="30"/>
      <c r="Q499" s="30"/>
      <c r="R499" s="30"/>
      <c r="S499" s="30"/>
      <c r="T499" s="30"/>
      <c r="U499" s="30"/>
      <c r="V499" s="30"/>
      <c r="W499" s="30"/>
      <c r="X499" s="30"/>
      <c r="Y499" s="30"/>
      <c r="Z499" s="30"/>
      <c r="AA499" s="30"/>
    </row>
    <row r="500" customFormat="false" ht="15.75" hidden="false" customHeight="false" outlineLevel="0" collapsed="false">
      <c r="A500" s="30"/>
      <c r="B500" s="32"/>
      <c r="C500" s="30"/>
      <c r="D500" s="30"/>
      <c r="E500" s="30"/>
      <c r="G500" s="30"/>
      <c r="H500" s="30"/>
      <c r="I500" s="30"/>
      <c r="J500" s="30"/>
      <c r="K500" s="30"/>
      <c r="L500" s="30"/>
      <c r="M500" s="30"/>
      <c r="N500" s="30"/>
      <c r="O500" s="30"/>
      <c r="P500" s="30"/>
      <c r="Q500" s="30"/>
      <c r="R500" s="30"/>
      <c r="S500" s="30"/>
      <c r="T500" s="30"/>
      <c r="U500" s="30"/>
      <c r="V500" s="30"/>
      <c r="W500" s="30"/>
      <c r="X500" s="30"/>
      <c r="Y500" s="30"/>
      <c r="Z500" s="30"/>
      <c r="AA500" s="30"/>
    </row>
    <row r="501" customFormat="false" ht="15.75" hidden="false" customHeight="false" outlineLevel="0" collapsed="false">
      <c r="A501" s="30"/>
      <c r="B501" s="32"/>
      <c r="C501" s="30"/>
      <c r="D501" s="30"/>
      <c r="E501" s="30"/>
      <c r="G501" s="30"/>
      <c r="H501" s="30"/>
      <c r="I501" s="30"/>
      <c r="J501" s="30"/>
      <c r="K501" s="30"/>
      <c r="L501" s="30"/>
      <c r="M501" s="30"/>
      <c r="N501" s="30"/>
      <c r="O501" s="30"/>
      <c r="P501" s="30"/>
      <c r="Q501" s="30"/>
      <c r="R501" s="30"/>
      <c r="S501" s="30"/>
      <c r="T501" s="30"/>
      <c r="U501" s="30"/>
      <c r="V501" s="30"/>
      <c r="W501" s="30"/>
      <c r="X501" s="30"/>
      <c r="Y501" s="30"/>
      <c r="Z501" s="30"/>
      <c r="AA501" s="30"/>
    </row>
    <row r="502" customFormat="false" ht="15.75" hidden="false" customHeight="false" outlineLevel="0" collapsed="false">
      <c r="A502" s="30"/>
      <c r="B502" s="32"/>
      <c r="C502" s="30"/>
      <c r="D502" s="30"/>
      <c r="E502" s="30"/>
      <c r="G502" s="30"/>
      <c r="H502" s="30"/>
      <c r="I502" s="30"/>
      <c r="J502" s="30"/>
      <c r="K502" s="30"/>
      <c r="L502" s="30"/>
      <c r="M502" s="30"/>
      <c r="N502" s="30"/>
      <c r="O502" s="30"/>
      <c r="P502" s="30"/>
      <c r="Q502" s="30"/>
      <c r="R502" s="30"/>
      <c r="S502" s="30"/>
      <c r="T502" s="30"/>
      <c r="U502" s="30"/>
      <c r="V502" s="30"/>
      <c r="W502" s="30"/>
      <c r="X502" s="30"/>
      <c r="Y502" s="30"/>
      <c r="Z502" s="30"/>
      <c r="AA502" s="30"/>
    </row>
    <row r="503" customFormat="false" ht="15.75" hidden="false" customHeight="false" outlineLevel="0" collapsed="false">
      <c r="A503" s="30"/>
      <c r="B503" s="32"/>
      <c r="C503" s="30"/>
      <c r="D503" s="30"/>
      <c r="E503" s="30"/>
      <c r="G503" s="30"/>
      <c r="H503" s="30"/>
      <c r="I503" s="30"/>
      <c r="J503" s="30"/>
      <c r="K503" s="30"/>
      <c r="L503" s="30"/>
      <c r="M503" s="30"/>
      <c r="N503" s="30"/>
      <c r="O503" s="30"/>
      <c r="P503" s="30"/>
      <c r="Q503" s="30"/>
      <c r="R503" s="30"/>
      <c r="S503" s="30"/>
      <c r="T503" s="30"/>
      <c r="U503" s="30"/>
      <c r="V503" s="30"/>
      <c r="W503" s="30"/>
      <c r="X503" s="30"/>
      <c r="Y503" s="30"/>
      <c r="Z503" s="30"/>
      <c r="AA503" s="30"/>
    </row>
    <row r="504" customFormat="false" ht="15.75" hidden="false" customHeight="false" outlineLevel="0" collapsed="false">
      <c r="A504" s="30"/>
      <c r="B504" s="32"/>
      <c r="C504" s="30"/>
      <c r="D504" s="30"/>
      <c r="E504" s="30"/>
      <c r="G504" s="30"/>
      <c r="H504" s="30"/>
      <c r="I504" s="30"/>
      <c r="J504" s="30"/>
      <c r="K504" s="30"/>
      <c r="L504" s="30"/>
      <c r="M504" s="30"/>
      <c r="N504" s="30"/>
      <c r="O504" s="30"/>
      <c r="P504" s="30"/>
      <c r="Q504" s="30"/>
      <c r="R504" s="30"/>
      <c r="S504" s="30"/>
      <c r="T504" s="30"/>
      <c r="U504" s="30"/>
      <c r="V504" s="30"/>
      <c r="W504" s="30"/>
      <c r="X504" s="30"/>
      <c r="Y504" s="30"/>
      <c r="Z504" s="30"/>
      <c r="AA504" s="30"/>
    </row>
    <row r="505" customFormat="false" ht="15.75" hidden="false" customHeight="false" outlineLevel="0" collapsed="false">
      <c r="A505" s="30"/>
      <c r="B505" s="32"/>
      <c r="C505" s="30"/>
      <c r="D505" s="30"/>
      <c r="E505" s="30"/>
      <c r="G505" s="30"/>
      <c r="H505" s="30"/>
      <c r="I505" s="30"/>
      <c r="J505" s="30"/>
      <c r="K505" s="30"/>
      <c r="L505" s="30"/>
      <c r="M505" s="30"/>
      <c r="N505" s="30"/>
      <c r="O505" s="30"/>
      <c r="P505" s="30"/>
      <c r="Q505" s="30"/>
      <c r="R505" s="30"/>
      <c r="S505" s="30"/>
      <c r="T505" s="30"/>
      <c r="U505" s="30"/>
      <c r="V505" s="30"/>
      <c r="W505" s="30"/>
      <c r="X505" s="30"/>
      <c r="Y505" s="30"/>
      <c r="Z505" s="30"/>
      <c r="AA505" s="30"/>
    </row>
    <row r="506" customFormat="false" ht="15.75" hidden="false" customHeight="false" outlineLevel="0" collapsed="false">
      <c r="A506" s="30"/>
      <c r="B506" s="32"/>
      <c r="C506" s="30"/>
      <c r="D506" s="30"/>
      <c r="E506" s="30"/>
      <c r="G506" s="30"/>
      <c r="H506" s="30"/>
      <c r="I506" s="30"/>
      <c r="J506" s="30"/>
      <c r="K506" s="30"/>
      <c r="L506" s="30"/>
      <c r="M506" s="30"/>
      <c r="N506" s="30"/>
      <c r="O506" s="30"/>
      <c r="P506" s="30"/>
      <c r="Q506" s="30"/>
      <c r="R506" s="30"/>
      <c r="S506" s="30"/>
      <c r="T506" s="30"/>
      <c r="U506" s="30"/>
      <c r="V506" s="30"/>
      <c r="W506" s="30"/>
      <c r="X506" s="30"/>
      <c r="Y506" s="30"/>
      <c r="Z506" s="30"/>
      <c r="AA506" s="30"/>
    </row>
    <row r="507" customFormat="false" ht="15.75" hidden="false" customHeight="false" outlineLevel="0" collapsed="false">
      <c r="A507" s="30"/>
      <c r="B507" s="32"/>
      <c r="C507" s="30"/>
      <c r="D507" s="30"/>
      <c r="E507" s="30"/>
      <c r="G507" s="30"/>
      <c r="H507" s="30"/>
      <c r="I507" s="30"/>
      <c r="J507" s="30"/>
      <c r="K507" s="30"/>
      <c r="L507" s="30"/>
      <c r="M507" s="30"/>
      <c r="N507" s="30"/>
      <c r="O507" s="30"/>
      <c r="P507" s="30"/>
      <c r="Q507" s="30"/>
      <c r="R507" s="30"/>
      <c r="S507" s="30"/>
      <c r="T507" s="30"/>
      <c r="U507" s="30"/>
      <c r="V507" s="30"/>
      <c r="W507" s="30"/>
      <c r="X507" s="30"/>
      <c r="Y507" s="30"/>
      <c r="Z507" s="30"/>
      <c r="AA507" s="30"/>
    </row>
    <row r="508" customFormat="false" ht="15.75" hidden="false" customHeight="false" outlineLevel="0" collapsed="false">
      <c r="A508" s="30"/>
      <c r="B508" s="32"/>
      <c r="C508" s="30"/>
      <c r="D508" s="30"/>
      <c r="E508" s="30"/>
      <c r="G508" s="30"/>
      <c r="H508" s="30"/>
      <c r="I508" s="30"/>
      <c r="J508" s="30"/>
      <c r="K508" s="30"/>
      <c r="L508" s="30"/>
      <c r="M508" s="30"/>
      <c r="N508" s="30"/>
      <c r="O508" s="30"/>
      <c r="P508" s="30"/>
      <c r="Q508" s="30"/>
      <c r="R508" s="30"/>
      <c r="S508" s="30"/>
      <c r="T508" s="30"/>
      <c r="U508" s="30"/>
      <c r="V508" s="30"/>
      <c r="W508" s="30"/>
      <c r="X508" s="30"/>
      <c r="Y508" s="30"/>
      <c r="Z508" s="30"/>
      <c r="AA508" s="30"/>
    </row>
    <row r="509" customFormat="false" ht="15.75" hidden="false" customHeight="false" outlineLevel="0" collapsed="false">
      <c r="A509" s="30"/>
      <c r="B509" s="32"/>
      <c r="C509" s="30"/>
      <c r="D509" s="30"/>
      <c r="E509" s="30"/>
      <c r="G509" s="30"/>
      <c r="H509" s="30"/>
      <c r="I509" s="30"/>
      <c r="J509" s="30"/>
      <c r="K509" s="30"/>
      <c r="L509" s="30"/>
      <c r="M509" s="30"/>
      <c r="N509" s="30"/>
      <c r="O509" s="30"/>
      <c r="P509" s="30"/>
      <c r="Q509" s="30"/>
      <c r="R509" s="30"/>
      <c r="S509" s="30"/>
      <c r="T509" s="30"/>
      <c r="U509" s="30"/>
      <c r="V509" s="30"/>
      <c r="W509" s="30"/>
      <c r="X509" s="30"/>
      <c r="Y509" s="30"/>
      <c r="Z509" s="30"/>
      <c r="AA509" s="30"/>
    </row>
    <row r="510" customFormat="false" ht="15.75" hidden="false" customHeight="false" outlineLevel="0" collapsed="false">
      <c r="A510" s="30"/>
      <c r="B510" s="32"/>
      <c r="C510" s="30"/>
      <c r="D510" s="30"/>
      <c r="E510" s="30"/>
      <c r="G510" s="30"/>
      <c r="H510" s="30"/>
      <c r="I510" s="30"/>
      <c r="J510" s="30"/>
      <c r="K510" s="30"/>
      <c r="L510" s="30"/>
      <c r="M510" s="30"/>
      <c r="N510" s="30"/>
      <c r="O510" s="30"/>
      <c r="P510" s="30"/>
      <c r="Q510" s="30"/>
      <c r="R510" s="30"/>
      <c r="S510" s="30"/>
      <c r="T510" s="30"/>
      <c r="U510" s="30"/>
      <c r="V510" s="30"/>
      <c r="W510" s="30"/>
      <c r="X510" s="30"/>
      <c r="Y510" s="30"/>
      <c r="Z510" s="30"/>
      <c r="AA510" s="30"/>
    </row>
    <row r="511" customFormat="false" ht="15.75" hidden="false" customHeight="false" outlineLevel="0" collapsed="false">
      <c r="A511" s="30"/>
      <c r="B511" s="32"/>
      <c r="C511" s="30"/>
      <c r="D511" s="30"/>
      <c r="E511" s="30"/>
      <c r="G511" s="30"/>
      <c r="H511" s="30"/>
      <c r="I511" s="30"/>
      <c r="J511" s="30"/>
      <c r="K511" s="30"/>
      <c r="L511" s="30"/>
      <c r="M511" s="30"/>
      <c r="N511" s="30"/>
      <c r="O511" s="30"/>
      <c r="P511" s="30"/>
      <c r="Q511" s="30"/>
      <c r="R511" s="30"/>
      <c r="S511" s="30"/>
      <c r="T511" s="30"/>
      <c r="U511" s="30"/>
      <c r="V511" s="30"/>
      <c r="W511" s="30"/>
      <c r="X511" s="30"/>
      <c r="Y511" s="30"/>
      <c r="Z511" s="30"/>
      <c r="AA511" s="30"/>
    </row>
    <row r="512" customFormat="false" ht="15.75" hidden="false" customHeight="false" outlineLevel="0" collapsed="false">
      <c r="A512" s="30"/>
      <c r="B512" s="32"/>
      <c r="C512" s="30"/>
      <c r="D512" s="30"/>
      <c r="E512" s="30"/>
      <c r="G512" s="30"/>
      <c r="H512" s="30"/>
      <c r="I512" s="30"/>
      <c r="J512" s="30"/>
      <c r="K512" s="30"/>
      <c r="L512" s="30"/>
      <c r="M512" s="30"/>
      <c r="N512" s="30"/>
      <c r="O512" s="30"/>
      <c r="P512" s="30"/>
      <c r="Q512" s="30"/>
      <c r="R512" s="30"/>
      <c r="S512" s="30"/>
      <c r="T512" s="30"/>
      <c r="U512" s="30"/>
      <c r="V512" s="30"/>
      <c r="W512" s="30"/>
      <c r="X512" s="30"/>
      <c r="Y512" s="30"/>
      <c r="Z512" s="30"/>
      <c r="AA512" s="30"/>
    </row>
    <row r="513" customFormat="false" ht="15.75" hidden="false" customHeight="false" outlineLevel="0" collapsed="false">
      <c r="A513" s="30"/>
      <c r="B513" s="32"/>
      <c r="C513" s="30"/>
      <c r="D513" s="30"/>
      <c r="E513" s="30"/>
      <c r="G513" s="30"/>
      <c r="H513" s="30"/>
      <c r="I513" s="30"/>
      <c r="J513" s="30"/>
      <c r="K513" s="30"/>
      <c r="L513" s="30"/>
      <c r="M513" s="30"/>
      <c r="N513" s="30"/>
      <c r="O513" s="30"/>
      <c r="P513" s="30"/>
      <c r="Q513" s="30"/>
      <c r="R513" s="30"/>
      <c r="S513" s="30"/>
      <c r="T513" s="30"/>
      <c r="U513" s="30"/>
      <c r="V513" s="30"/>
      <c r="W513" s="30"/>
      <c r="X513" s="30"/>
      <c r="Y513" s="30"/>
      <c r="Z513" s="30"/>
      <c r="AA513" s="30"/>
    </row>
    <row r="514" customFormat="false" ht="15.75" hidden="false" customHeight="false" outlineLevel="0" collapsed="false">
      <c r="A514" s="30"/>
      <c r="B514" s="32"/>
      <c r="C514" s="30"/>
      <c r="D514" s="30"/>
      <c r="E514" s="30"/>
      <c r="G514" s="30"/>
      <c r="H514" s="30"/>
      <c r="I514" s="30"/>
      <c r="J514" s="30"/>
      <c r="K514" s="30"/>
      <c r="L514" s="30"/>
      <c r="M514" s="30"/>
      <c r="N514" s="30"/>
      <c r="O514" s="30"/>
      <c r="P514" s="30"/>
      <c r="Q514" s="30"/>
      <c r="R514" s="30"/>
      <c r="S514" s="30"/>
      <c r="T514" s="30"/>
      <c r="U514" s="30"/>
      <c r="V514" s="30"/>
      <c r="W514" s="30"/>
      <c r="X514" s="30"/>
      <c r="Y514" s="30"/>
      <c r="Z514" s="30"/>
      <c r="AA514" s="30"/>
    </row>
    <row r="515" customFormat="false" ht="15.75" hidden="false" customHeight="false" outlineLevel="0" collapsed="false">
      <c r="A515" s="30"/>
      <c r="B515" s="32"/>
      <c r="C515" s="30"/>
      <c r="D515" s="30"/>
      <c r="E515" s="30"/>
      <c r="G515" s="30"/>
      <c r="H515" s="30"/>
      <c r="I515" s="30"/>
      <c r="J515" s="30"/>
      <c r="K515" s="30"/>
      <c r="L515" s="30"/>
      <c r="M515" s="30"/>
      <c r="N515" s="30"/>
      <c r="O515" s="30"/>
      <c r="P515" s="30"/>
      <c r="Q515" s="30"/>
      <c r="R515" s="30"/>
      <c r="S515" s="30"/>
      <c r="T515" s="30"/>
      <c r="U515" s="30"/>
      <c r="V515" s="30"/>
      <c r="W515" s="30"/>
      <c r="X515" s="30"/>
      <c r="Y515" s="30"/>
      <c r="Z515" s="30"/>
      <c r="AA515" s="30"/>
    </row>
    <row r="516" customFormat="false" ht="15.75" hidden="false" customHeight="false" outlineLevel="0" collapsed="false">
      <c r="A516" s="30"/>
      <c r="B516" s="32"/>
      <c r="C516" s="30"/>
      <c r="D516" s="30"/>
      <c r="E516" s="30"/>
      <c r="G516" s="30"/>
      <c r="H516" s="30"/>
      <c r="I516" s="30"/>
      <c r="J516" s="30"/>
      <c r="K516" s="30"/>
      <c r="L516" s="30"/>
      <c r="M516" s="30"/>
      <c r="N516" s="30"/>
      <c r="O516" s="30"/>
      <c r="P516" s="30"/>
      <c r="Q516" s="30"/>
      <c r="R516" s="30"/>
      <c r="S516" s="30"/>
      <c r="T516" s="30"/>
      <c r="U516" s="30"/>
      <c r="V516" s="30"/>
      <c r="W516" s="30"/>
      <c r="X516" s="30"/>
      <c r="Y516" s="30"/>
      <c r="Z516" s="30"/>
      <c r="AA516" s="30"/>
    </row>
    <row r="517" customFormat="false" ht="15.75" hidden="false" customHeight="false" outlineLevel="0" collapsed="false">
      <c r="A517" s="30"/>
      <c r="B517" s="32"/>
      <c r="C517" s="30"/>
      <c r="D517" s="30"/>
      <c r="E517" s="30"/>
      <c r="G517" s="30"/>
      <c r="H517" s="30"/>
      <c r="I517" s="30"/>
      <c r="J517" s="30"/>
      <c r="K517" s="30"/>
      <c r="L517" s="30"/>
      <c r="M517" s="30"/>
      <c r="N517" s="30"/>
      <c r="O517" s="30"/>
      <c r="P517" s="30"/>
      <c r="Q517" s="30"/>
      <c r="R517" s="30"/>
      <c r="S517" s="30"/>
      <c r="T517" s="30"/>
      <c r="U517" s="30"/>
      <c r="V517" s="30"/>
      <c r="W517" s="30"/>
      <c r="X517" s="30"/>
      <c r="Y517" s="30"/>
      <c r="Z517" s="30"/>
      <c r="AA517" s="30"/>
    </row>
    <row r="518" customFormat="false" ht="15.75" hidden="false" customHeight="false" outlineLevel="0" collapsed="false">
      <c r="A518" s="30"/>
      <c r="B518" s="32"/>
      <c r="C518" s="30"/>
      <c r="D518" s="30"/>
      <c r="E518" s="30"/>
      <c r="G518" s="30"/>
      <c r="H518" s="30"/>
      <c r="I518" s="30"/>
      <c r="J518" s="30"/>
      <c r="K518" s="30"/>
      <c r="L518" s="30"/>
      <c r="M518" s="30"/>
      <c r="N518" s="30"/>
      <c r="O518" s="30"/>
      <c r="P518" s="30"/>
      <c r="Q518" s="30"/>
      <c r="R518" s="30"/>
      <c r="S518" s="30"/>
      <c r="T518" s="30"/>
      <c r="U518" s="30"/>
      <c r="V518" s="30"/>
      <c r="W518" s="30"/>
      <c r="X518" s="30"/>
      <c r="Y518" s="30"/>
      <c r="Z518" s="30"/>
      <c r="AA518" s="30"/>
    </row>
    <row r="519" customFormat="false" ht="15.75" hidden="false" customHeight="false" outlineLevel="0" collapsed="false">
      <c r="A519" s="30"/>
      <c r="B519" s="32"/>
      <c r="C519" s="30"/>
      <c r="D519" s="30"/>
      <c r="E519" s="30"/>
      <c r="G519" s="30"/>
      <c r="H519" s="30"/>
      <c r="I519" s="30"/>
      <c r="J519" s="30"/>
      <c r="K519" s="30"/>
      <c r="L519" s="30"/>
      <c r="M519" s="30"/>
      <c r="N519" s="30"/>
      <c r="O519" s="30"/>
      <c r="P519" s="30"/>
      <c r="Q519" s="30"/>
      <c r="R519" s="30"/>
      <c r="S519" s="30"/>
      <c r="T519" s="30"/>
      <c r="U519" s="30"/>
      <c r="V519" s="30"/>
      <c r="W519" s="30"/>
      <c r="X519" s="30"/>
      <c r="Y519" s="30"/>
      <c r="Z519" s="30"/>
      <c r="AA519" s="30"/>
    </row>
    <row r="520" customFormat="false" ht="15.75" hidden="false" customHeight="false" outlineLevel="0" collapsed="false">
      <c r="A520" s="30"/>
      <c r="B520" s="32"/>
      <c r="C520" s="30"/>
      <c r="D520" s="30"/>
      <c r="E520" s="30"/>
      <c r="G520" s="30"/>
      <c r="H520" s="30"/>
      <c r="I520" s="30"/>
      <c r="J520" s="30"/>
      <c r="K520" s="30"/>
      <c r="L520" s="30"/>
      <c r="M520" s="30"/>
      <c r="N520" s="30"/>
      <c r="O520" s="30"/>
      <c r="P520" s="30"/>
      <c r="Q520" s="30"/>
      <c r="R520" s="30"/>
      <c r="S520" s="30"/>
      <c r="T520" s="30"/>
      <c r="U520" s="30"/>
      <c r="V520" s="30"/>
      <c r="W520" s="30"/>
      <c r="X520" s="30"/>
      <c r="Y520" s="30"/>
      <c r="Z520" s="30"/>
      <c r="AA520" s="30"/>
    </row>
    <row r="521" customFormat="false" ht="15.75" hidden="false" customHeight="false" outlineLevel="0" collapsed="false">
      <c r="A521" s="30"/>
      <c r="B521" s="32"/>
      <c r="C521" s="30"/>
      <c r="D521" s="30"/>
      <c r="E521" s="30"/>
      <c r="G521" s="30"/>
      <c r="H521" s="30"/>
      <c r="I521" s="30"/>
      <c r="J521" s="30"/>
      <c r="K521" s="30"/>
      <c r="L521" s="30"/>
      <c r="M521" s="30"/>
      <c r="N521" s="30"/>
      <c r="O521" s="30"/>
      <c r="P521" s="30"/>
      <c r="Q521" s="30"/>
      <c r="R521" s="30"/>
      <c r="S521" s="30"/>
      <c r="T521" s="30"/>
      <c r="U521" s="30"/>
      <c r="V521" s="30"/>
      <c r="W521" s="30"/>
      <c r="X521" s="30"/>
      <c r="Y521" s="30"/>
      <c r="Z521" s="30"/>
      <c r="AA521" s="30"/>
    </row>
    <row r="522" customFormat="false" ht="15.75" hidden="false" customHeight="false" outlineLevel="0" collapsed="false">
      <c r="A522" s="30"/>
      <c r="B522" s="32"/>
      <c r="C522" s="30"/>
      <c r="D522" s="30"/>
      <c r="E522" s="30"/>
      <c r="G522" s="30"/>
      <c r="H522" s="30"/>
      <c r="I522" s="30"/>
      <c r="J522" s="30"/>
      <c r="K522" s="30"/>
      <c r="L522" s="30"/>
      <c r="M522" s="30"/>
      <c r="N522" s="30"/>
      <c r="O522" s="30"/>
      <c r="P522" s="30"/>
      <c r="Q522" s="30"/>
      <c r="R522" s="30"/>
      <c r="S522" s="30"/>
      <c r="T522" s="30"/>
      <c r="U522" s="30"/>
      <c r="V522" s="30"/>
      <c r="W522" s="30"/>
      <c r="X522" s="30"/>
      <c r="Y522" s="30"/>
      <c r="Z522" s="30"/>
      <c r="AA522" s="30"/>
    </row>
    <row r="523" customFormat="false" ht="15.75" hidden="false" customHeight="false" outlineLevel="0" collapsed="false">
      <c r="A523" s="30"/>
      <c r="B523" s="32"/>
      <c r="C523" s="30"/>
      <c r="D523" s="30"/>
      <c r="E523" s="30"/>
      <c r="G523" s="30"/>
      <c r="H523" s="30"/>
      <c r="I523" s="30"/>
      <c r="J523" s="30"/>
      <c r="K523" s="30"/>
      <c r="L523" s="30"/>
      <c r="M523" s="30"/>
      <c r="N523" s="30"/>
      <c r="O523" s="30"/>
      <c r="P523" s="30"/>
      <c r="Q523" s="30"/>
      <c r="R523" s="30"/>
      <c r="S523" s="30"/>
      <c r="T523" s="30"/>
      <c r="U523" s="30"/>
      <c r="V523" s="30"/>
      <c r="W523" s="30"/>
      <c r="X523" s="30"/>
      <c r="Y523" s="30"/>
      <c r="Z523" s="30"/>
      <c r="AA523" s="30"/>
    </row>
    <row r="524" customFormat="false" ht="15.75" hidden="false" customHeight="false" outlineLevel="0" collapsed="false">
      <c r="A524" s="30"/>
      <c r="B524" s="32"/>
      <c r="C524" s="30"/>
      <c r="D524" s="30"/>
      <c r="E524" s="30"/>
      <c r="G524" s="30"/>
      <c r="H524" s="30"/>
      <c r="I524" s="30"/>
      <c r="J524" s="30"/>
      <c r="K524" s="30"/>
      <c r="L524" s="30"/>
      <c r="M524" s="30"/>
      <c r="N524" s="30"/>
      <c r="O524" s="30"/>
      <c r="P524" s="30"/>
      <c r="Q524" s="30"/>
      <c r="R524" s="30"/>
      <c r="S524" s="30"/>
      <c r="T524" s="30"/>
      <c r="U524" s="30"/>
      <c r="V524" s="30"/>
      <c r="W524" s="30"/>
      <c r="X524" s="30"/>
      <c r="Y524" s="30"/>
      <c r="Z524" s="30"/>
      <c r="AA524" s="30"/>
    </row>
    <row r="525" customFormat="false" ht="15.75" hidden="false" customHeight="false" outlineLevel="0" collapsed="false">
      <c r="A525" s="30"/>
      <c r="B525" s="32"/>
      <c r="C525" s="30"/>
      <c r="D525" s="30"/>
      <c r="E525" s="30"/>
      <c r="G525" s="30"/>
      <c r="H525" s="30"/>
      <c r="I525" s="30"/>
      <c r="J525" s="30"/>
      <c r="K525" s="30"/>
      <c r="L525" s="30"/>
      <c r="M525" s="30"/>
      <c r="N525" s="30"/>
      <c r="O525" s="30"/>
      <c r="P525" s="30"/>
      <c r="Q525" s="30"/>
      <c r="R525" s="30"/>
      <c r="S525" s="30"/>
      <c r="T525" s="30"/>
      <c r="U525" s="30"/>
      <c r="V525" s="30"/>
      <c r="W525" s="30"/>
      <c r="X525" s="30"/>
      <c r="Y525" s="30"/>
      <c r="Z525" s="30"/>
      <c r="AA525" s="30"/>
    </row>
    <row r="526" customFormat="false" ht="15.75" hidden="false" customHeight="false" outlineLevel="0" collapsed="false">
      <c r="A526" s="30"/>
      <c r="B526" s="32"/>
      <c r="C526" s="30"/>
      <c r="D526" s="30"/>
      <c r="E526" s="30"/>
      <c r="G526" s="30"/>
      <c r="H526" s="30"/>
      <c r="I526" s="30"/>
      <c r="J526" s="30"/>
      <c r="K526" s="30"/>
      <c r="L526" s="30"/>
      <c r="M526" s="30"/>
      <c r="N526" s="30"/>
      <c r="O526" s="30"/>
      <c r="P526" s="30"/>
      <c r="Q526" s="30"/>
      <c r="R526" s="30"/>
      <c r="S526" s="30"/>
      <c r="T526" s="30"/>
      <c r="U526" s="30"/>
      <c r="V526" s="30"/>
      <c r="W526" s="30"/>
      <c r="X526" s="30"/>
      <c r="Y526" s="30"/>
      <c r="Z526" s="30"/>
      <c r="AA526" s="30"/>
    </row>
    <row r="527" customFormat="false" ht="15.75" hidden="false" customHeight="false" outlineLevel="0" collapsed="false">
      <c r="A527" s="30"/>
      <c r="B527" s="32"/>
      <c r="C527" s="30"/>
      <c r="D527" s="30"/>
      <c r="E527" s="30"/>
      <c r="G527" s="30"/>
      <c r="H527" s="30"/>
      <c r="I527" s="30"/>
      <c r="J527" s="30"/>
      <c r="K527" s="30"/>
      <c r="L527" s="30"/>
      <c r="M527" s="30"/>
      <c r="N527" s="30"/>
      <c r="O527" s="30"/>
      <c r="P527" s="30"/>
      <c r="Q527" s="30"/>
      <c r="R527" s="30"/>
      <c r="S527" s="30"/>
      <c r="T527" s="30"/>
      <c r="U527" s="30"/>
      <c r="V527" s="30"/>
      <c r="W527" s="30"/>
      <c r="X527" s="30"/>
      <c r="Y527" s="30"/>
      <c r="Z527" s="30"/>
      <c r="AA527" s="30"/>
    </row>
    <row r="528" customFormat="false" ht="15.75" hidden="false" customHeight="false" outlineLevel="0" collapsed="false">
      <c r="A528" s="30"/>
      <c r="B528" s="32"/>
      <c r="C528" s="30"/>
      <c r="D528" s="30"/>
      <c r="E528" s="30"/>
      <c r="G528" s="30"/>
      <c r="H528" s="30"/>
      <c r="I528" s="30"/>
      <c r="J528" s="30"/>
      <c r="K528" s="30"/>
      <c r="L528" s="30"/>
      <c r="M528" s="30"/>
      <c r="N528" s="30"/>
      <c r="O528" s="30"/>
      <c r="P528" s="30"/>
      <c r="Q528" s="30"/>
      <c r="R528" s="30"/>
      <c r="S528" s="30"/>
      <c r="T528" s="30"/>
      <c r="U528" s="30"/>
      <c r="V528" s="30"/>
      <c r="W528" s="30"/>
      <c r="X528" s="30"/>
      <c r="Y528" s="30"/>
      <c r="Z528" s="30"/>
      <c r="AA528" s="30"/>
    </row>
    <row r="529" customFormat="false" ht="15.75" hidden="false" customHeight="false" outlineLevel="0" collapsed="false">
      <c r="A529" s="30"/>
      <c r="B529" s="32"/>
      <c r="C529" s="30"/>
      <c r="D529" s="30"/>
      <c r="E529" s="30"/>
      <c r="G529" s="30"/>
      <c r="H529" s="30"/>
      <c r="I529" s="30"/>
      <c r="J529" s="30"/>
      <c r="K529" s="30"/>
      <c r="L529" s="30"/>
      <c r="M529" s="30"/>
      <c r="N529" s="30"/>
      <c r="O529" s="30"/>
      <c r="P529" s="30"/>
      <c r="Q529" s="30"/>
      <c r="R529" s="30"/>
      <c r="S529" s="30"/>
      <c r="T529" s="30"/>
      <c r="U529" s="30"/>
      <c r="V529" s="30"/>
      <c r="W529" s="30"/>
      <c r="X529" s="30"/>
      <c r="Y529" s="30"/>
      <c r="Z529" s="30"/>
      <c r="AA529" s="30"/>
    </row>
    <row r="530" customFormat="false" ht="15.75" hidden="false" customHeight="false" outlineLevel="0" collapsed="false">
      <c r="A530" s="30"/>
      <c r="B530" s="32"/>
      <c r="C530" s="30"/>
      <c r="D530" s="30"/>
      <c r="E530" s="30"/>
      <c r="G530" s="30"/>
      <c r="H530" s="30"/>
      <c r="I530" s="30"/>
      <c r="J530" s="30"/>
      <c r="K530" s="30"/>
      <c r="L530" s="30"/>
      <c r="M530" s="30"/>
      <c r="N530" s="30"/>
      <c r="O530" s="30"/>
      <c r="P530" s="30"/>
      <c r="Q530" s="30"/>
      <c r="R530" s="30"/>
      <c r="S530" s="30"/>
      <c r="T530" s="30"/>
      <c r="U530" s="30"/>
      <c r="V530" s="30"/>
      <c r="W530" s="30"/>
      <c r="X530" s="30"/>
      <c r="Y530" s="30"/>
      <c r="Z530" s="30"/>
      <c r="AA530" s="30"/>
    </row>
    <row r="531" customFormat="false" ht="15.75" hidden="false" customHeight="false" outlineLevel="0" collapsed="false">
      <c r="A531" s="30"/>
      <c r="B531" s="32"/>
      <c r="C531" s="30"/>
      <c r="D531" s="30"/>
      <c r="E531" s="30"/>
      <c r="G531" s="30"/>
      <c r="H531" s="30"/>
      <c r="I531" s="30"/>
      <c r="J531" s="30"/>
      <c r="K531" s="30"/>
      <c r="L531" s="30"/>
      <c r="M531" s="30"/>
      <c r="N531" s="30"/>
      <c r="O531" s="30"/>
      <c r="P531" s="30"/>
      <c r="Q531" s="30"/>
      <c r="R531" s="30"/>
      <c r="S531" s="30"/>
      <c r="T531" s="30"/>
      <c r="U531" s="30"/>
      <c r="V531" s="30"/>
      <c r="W531" s="30"/>
      <c r="X531" s="30"/>
      <c r="Y531" s="30"/>
      <c r="Z531" s="30"/>
      <c r="AA531" s="30"/>
    </row>
    <row r="532" customFormat="false" ht="15.75" hidden="false" customHeight="false" outlineLevel="0" collapsed="false">
      <c r="A532" s="30"/>
      <c r="B532" s="32"/>
      <c r="C532" s="30"/>
      <c r="D532" s="30"/>
      <c r="E532" s="30"/>
      <c r="G532" s="30"/>
      <c r="H532" s="30"/>
      <c r="I532" s="30"/>
      <c r="J532" s="30"/>
      <c r="K532" s="30"/>
      <c r="L532" s="30"/>
      <c r="M532" s="30"/>
      <c r="N532" s="30"/>
      <c r="O532" s="30"/>
      <c r="P532" s="30"/>
      <c r="Q532" s="30"/>
      <c r="R532" s="30"/>
      <c r="S532" s="30"/>
      <c r="T532" s="30"/>
      <c r="U532" s="30"/>
      <c r="V532" s="30"/>
      <c r="W532" s="30"/>
      <c r="X532" s="30"/>
      <c r="Y532" s="30"/>
      <c r="Z532" s="30"/>
      <c r="AA532" s="30"/>
    </row>
    <row r="533" customFormat="false" ht="15.75" hidden="false" customHeight="false" outlineLevel="0" collapsed="false">
      <c r="A533" s="30"/>
      <c r="B533" s="32"/>
      <c r="C533" s="30"/>
      <c r="D533" s="30"/>
      <c r="E533" s="30"/>
      <c r="G533" s="30"/>
      <c r="H533" s="30"/>
      <c r="I533" s="30"/>
      <c r="J533" s="30"/>
      <c r="K533" s="30"/>
      <c r="L533" s="30"/>
      <c r="M533" s="30"/>
      <c r="N533" s="30"/>
      <c r="O533" s="30"/>
      <c r="P533" s="30"/>
      <c r="Q533" s="30"/>
      <c r="R533" s="30"/>
      <c r="S533" s="30"/>
      <c r="T533" s="30"/>
      <c r="U533" s="30"/>
      <c r="V533" s="30"/>
      <c r="W533" s="30"/>
      <c r="X533" s="30"/>
      <c r="Y533" s="30"/>
      <c r="Z533" s="30"/>
      <c r="AA533" s="30"/>
    </row>
    <row r="534" customFormat="false" ht="15.75" hidden="false" customHeight="false" outlineLevel="0" collapsed="false">
      <c r="A534" s="30"/>
      <c r="B534" s="32"/>
      <c r="C534" s="30"/>
      <c r="D534" s="30"/>
      <c r="E534" s="30"/>
      <c r="G534" s="30"/>
      <c r="H534" s="30"/>
      <c r="I534" s="30"/>
      <c r="J534" s="30"/>
      <c r="K534" s="30"/>
      <c r="L534" s="30"/>
      <c r="M534" s="30"/>
      <c r="N534" s="30"/>
      <c r="O534" s="30"/>
      <c r="P534" s="30"/>
      <c r="Q534" s="30"/>
      <c r="R534" s="30"/>
      <c r="S534" s="30"/>
      <c r="T534" s="30"/>
      <c r="U534" s="30"/>
      <c r="V534" s="30"/>
      <c r="W534" s="30"/>
      <c r="X534" s="30"/>
      <c r="Y534" s="30"/>
      <c r="Z534" s="30"/>
      <c r="AA534" s="30"/>
    </row>
    <row r="535" customFormat="false" ht="15.75" hidden="false" customHeight="false" outlineLevel="0" collapsed="false">
      <c r="A535" s="30"/>
      <c r="B535" s="32"/>
      <c r="C535" s="30"/>
      <c r="D535" s="30"/>
      <c r="E535" s="30"/>
      <c r="G535" s="30"/>
      <c r="H535" s="30"/>
      <c r="I535" s="30"/>
      <c r="J535" s="30"/>
      <c r="K535" s="30"/>
      <c r="L535" s="30"/>
      <c r="M535" s="30"/>
      <c r="N535" s="30"/>
      <c r="O535" s="30"/>
      <c r="P535" s="30"/>
      <c r="Q535" s="30"/>
      <c r="R535" s="30"/>
      <c r="S535" s="30"/>
      <c r="T535" s="30"/>
      <c r="U535" s="30"/>
      <c r="V535" s="30"/>
      <c r="W535" s="30"/>
      <c r="X535" s="30"/>
      <c r="Y535" s="30"/>
      <c r="Z535" s="30"/>
      <c r="AA535" s="30"/>
    </row>
    <row r="536" customFormat="false" ht="15.75" hidden="false" customHeight="false" outlineLevel="0" collapsed="false">
      <c r="A536" s="30"/>
      <c r="B536" s="32"/>
      <c r="C536" s="30"/>
      <c r="D536" s="30"/>
      <c r="E536" s="30"/>
      <c r="G536" s="30"/>
      <c r="H536" s="30"/>
      <c r="I536" s="30"/>
      <c r="J536" s="30"/>
      <c r="K536" s="30"/>
      <c r="L536" s="30"/>
      <c r="M536" s="30"/>
      <c r="N536" s="30"/>
      <c r="O536" s="30"/>
      <c r="P536" s="30"/>
      <c r="Q536" s="30"/>
      <c r="R536" s="30"/>
      <c r="S536" s="30"/>
      <c r="T536" s="30"/>
      <c r="U536" s="30"/>
      <c r="V536" s="30"/>
      <c r="W536" s="30"/>
      <c r="X536" s="30"/>
      <c r="Y536" s="30"/>
      <c r="Z536" s="30"/>
      <c r="AA536" s="30"/>
    </row>
    <row r="537" customFormat="false" ht="15.75" hidden="false" customHeight="false" outlineLevel="0" collapsed="false">
      <c r="A537" s="30"/>
      <c r="B537" s="32"/>
      <c r="C537" s="30"/>
      <c r="D537" s="30"/>
      <c r="E537" s="30"/>
      <c r="G537" s="30"/>
      <c r="H537" s="30"/>
      <c r="I537" s="30"/>
      <c r="J537" s="30"/>
      <c r="K537" s="30"/>
      <c r="L537" s="30"/>
      <c r="M537" s="30"/>
      <c r="N537" s="30"/>
      <c r="O537" s="30"/>
      <c r="P537" s="30"/>
      <c r="Q537" s="30"/>
      <c r="R537" s="30"/>
      <c r="S537" s="30"/>
      <c r="T537" s="30"/>
      <c r="U537" s="30"/>
      <c r="V537" s="30"/>
      <c r="W537" s="30"/>
      <c r="X537" s="30"/>
      <c r="Y537" s="30"/>
      <c r="Z537" s="30"/>
      <c r="AA537" s="30"/>
    </row>
    <row r="538" customFormat="false" ht="15.75" hidden="false" customHeight="false" outlineLevel="0" collapsed="false">
      <c r="A538" s="30"/>
      <c r="B538" s="32"/>
      <c r="C538" s="30"/>
      <c r="D538" s="30"/>
      <c r="E538" s="30"/>
      <c r="G538" s="30"/>
      <c r="H538" s="30"/>
      <c r="I538" s="30"/>
      <c r="J538" s="30"/>
      <c r="K538" s="30"/>
      <c r="L538" s="30"/>
      <c r="M538" s="30"/>
      <c r="N538" s="30"/>
      <c r="O538" s="30"/>
      <c r="P538" s="30"/>
      <c r="Q538" s="30"/>
      <c r="R538" s="30"/>
      <c r="S538" s="30"/>
      <c r="T538" s="30"/>
      <c r="U538" s="30"/>
      <c r="V538" s="30"/>
      <c r="W538" s="30"/>
      <c r="X538" s="30"/>
      <c r="Y538" s="30"/>
      <c r="Z538" s="30"/>
      <c r="AA538" s="30"/>
    </row>
    <row r="539" customFormat="false" ht="15.75" hidden="false" customHeight="false" outlineLevel="0" collapsed="false">
      <c r="A539" s="30"/>
      <c r="B539" s="32"/>
      <c r="C539" s="30"/>
      <c r="D539" s="30"/>
      <c r="E539" s="30"/>
      <c r="G539" s="30"/>
      <c r="H539" s="30"/>
      <c r="I539" s="30"/>
      <c r="J539" s="30"/>
      <c r="K539" s="30"/>
      <c r="L539" s="30"/>
      <c r="M539" s="30"/>
      <c r="N539" s="30"/>
      <c r="O539" s="30"/>
      <c r="P539" s="30"/>
      <c r="Q539" s="30"/>
      <c r="R539" s="30"/>
      <c r="S539" s="30"/>
      <c r="T539" s="30"/>
      <c r="U539" s="30"/>
      <c r="V539" s="30"/>
      <c r="W539" s="30"/>
      <c r="X539" s="30"/>
      <c r="Y539" s="30"/>
      <c r="Z539" s="30"/>
      <c r="AA539" s="30"/>
    </row>
    <row r="540" customFormat="false" ht="15.75" hidden="false" customHeight="false" outlineLevel="0" collapsed="false">
      <c r="A540" s="30"/>
      <c r="B540" s="32"/>
      <c r="C540" s="30"/>
      <c r="D540" s="30"/>
      <c r="E540" s="30"/>
      <c r="G540" s="30"/>
      <c r="H540" s="30"/>
      <c r="I540" s="30"/>
      <c r="J540" s="30"/>
      <c r="K540" s="30"/>
      <c r="L540" s="30"/>
      <c r="M540" s="30"/>
      <c r="N540" s="30"/>
      <c r="O540" s="30"/>
      <c r="P540" s="30"/>
      <c r="Q540" s="30"/>
      <c r="R540" s="30"/>
      <c r="S540" s="30"/>
      <c r="T540" s="30"/>
      <c r="U540" s="30"/>
      <c r="V540" s="30"/>
      <c r="W540" s="30"/>
      <c r="X540" s="30"/>
      <c r="Y540" s="30"/>
      <c r="Z540" s="30"/>
      <c r="AA540" s="30"/>
    </row>
    <row r="541" customFormat="false" ht="15.75" hidden="false" customHeight="false" outlineLevel="0" collapsed="false">
      <c r="A541" s="30"/>
      <c r="B541" s="32"/>
      <c r="C541" s="30"/>
      <c r="D541" s="30"/>
      <c r="E541" s="30"/>
      <c r="G541" s="30"/>
      <c r="H541" s="30"/>
      <c r="I541" s="30"/>
      <c r="J541" s="30"/>
      <c r="K541" s="30"/>
      <c r="L541" s="30"/>
      <c r="M541" s="30"/>
      <c r="N541" s="30"/>
      <c r="O541" s="30"/>
      <c r="P541" s="30"/>
      <c r="Q541" s="30"/>
      <c r="R541" s="30"/>
      <c r="S541" s="30"/>
      <c r="T541" s="30"/>
      <c r="U541" s="30"/>
      <c r="V541" s="30"/>
      <c r="W541" s="30"/>
      <c r="X541" s="30"/>
      <c r="Y541" s="30"/>
      <c r="Z541" s="30"/>
      <c r="AA541" s="30"/>
    </row>
    <row r="542" customFormat="false" ht="15.75" hidden="false" customHeight="false" outlineLevel="0" collapsed="false">
      <c r="A542" s="30"/>
      <c r="B542" s="32"/>
      <c r="C542" s="30"/>
      <c r="D542" s="30"/>
      <c r="E542" s="30"/>
      <c r="G542" s="30"/>
      <c r="H542" s="30"/>
      <c r="I542" s="30"/>
      <c r="J542" s="30"/>
      <c r="K542" s="30"/>
      <c r="L542" s="30"/>
      <c r="M542" s="30"/>
      <c r="N542" s="30"/>
      <c r="O542" s="30"/>
      <c r="P542" s="30"/>
      <c r="Q542" s="30"/>
      <c r="R542" s="30"/>
      <c r="S542" s="30"/>
      <c r="T542" s="30"/>
      <c r="U542" s="30"/>
      <c r="V542" s="30"/>
      <c r="W542" s="30"/>
      <c r="X542" s="30"/>
      <c r="Y542" s="30"/>
      <c r="Z542" s="30"/>
      <c r="AA542" s="30"/>
    </row>
    <row r="543" customFormat="false" ht="15.75" hidden="false" customHeight="false" outlineLevel="0" collapsed="false">
      <c r="A543" s="30"/>
      <c r="B543" s="32"/>
      <c r="C543" s="30"/>
      <c r="D543" s="30"/>
      <c r="E543" s="30"/>
      <c r="G543" s="30"/>
      <c r="H543" s="30"/>
      <c r="I543" s="30"/>
      <c r="J543" s="30"/>
      <c r="K543" s="30"/>
      <c r="L543" s="30"/>
      <c r="M543" s="30"/>
      <c r="N543" s="30"/>
      <c r="O543" s="30"/>
      <c r="P543" s="30"/>
      <c r="Q543" s="30"/>
      <c r="R543" s="30"/>
      <c r="S543" s="30"/>
      <c r="T543" s="30"/>
      <c r="U543" s="30"/>
      <c r="V543" s="30"/>
      <c r="W543" s="30"/>
      <c r="X543" s="30"/>
      <c r="Y543" s="30"/>
      <c r="Z543" s="30"/>
      <c r="AA543" s="30"/>
    </row>
    <row r="544" customFormat="false" ht="15.75" hidden="false" customHeight="false" outlineLevel="0" collapsed="false">
      <c r="A544" s="30"/>
      <c r="B544" s="32"/>
      <c r="C544" s="30"/>
      <c r="D544" s="30"/>
      <c r="E544" s="30"/>
      <c r="G544" s="30"/>
      <c r="H544" s="30"/>
      <c r="I544" s="30"/>
      <c r="J544" s="30"/>
      <c r="K544" s="30"/>
      <c r="L544" s="30"/>
      <c r="M544" s="30"/>
      <c r="N544" s="30"/>
      <c r="O544" s="30"/>
      <c r="P544" s="30"/>
      <c r="Q544" s="30"/>
      <c r="R544" s="30"/>
      <c r="S544" s="30"/>
      <c r="T544" s="30"/>
      <c r="U544" s="30"/>
      <c r="V544" s="30"/>
      <c r="W544" s="30"/>
      <c r="X544" s="30"/>
      <c r="Y544" s="30"/>
      <c r="Z544" s="30"/>
      <c r="AA544" s="30"/>
    </row>
    <row r="545" customFormat="false" ht="15.75" hidden="false" customHeight="false" outlineLevel="0" collapsed="false">
      <c r="A545" s="30"/>
      <c r="B545" s="32"/>
      <c r="C545" s="30"/>
      <c r="D545" s="30"/>
      <c r="E545" s="30"/>
      <c r="G545" s="30"/>
      <c r="H545" s="30"/>
      <c r="I545" s="30"/>
      <c r="J545" s="30"/>
      <c r="K545" s="30"/>
      <c r="L545" s="30"/>
      <c r="M545" s="30"/>
      <c r="N545" s="30"/>
      <c r="O545" s="30"/>
      <c r="P545" s="30"/>
      <c r="Q545" s="30"/>
      <c r="R545" s="30"/>
      <c r="S545" s="30"/>
      <c r="T545" s="30"/>
      <c r="U545" s="30"/>
      <c r="V545" s="30"/>
      <c r="W545" s="30"/>
      <c r="X545" s="30"/>
      <c r="Y545" s="30"/>
      <c r="Z545" s="30"/>
      <c r="AA545" s="30"/>
    </row>
    <row r="546" customFormat="false" ht="15.75" hidden="false" customHeight="false" outlineLevel="0" collapsed="false">
      <c r="A546" s="30"/>
      <c r="B546" s="32"/>
      <c r="C546" s="30"/>
      <c r="D546" s="30"/>
      <c r="E546" s="30"/>
      <c r="G546" s="30"/>
      <c r="H546" s="30"/>
      <c r="I546" s="30"/>
      <c r="J546" s="30"/>
      <c r="K546" s="30"/>
      <c r="L546" s="30"/>
      <c r="M546" s="30"/>
      <c r="N546" s="30"/>
      <c r="O546" s="30"/>
      <c r="P546" s="30"/>
      <c r="Q546" s="30"/>
      <c r="R546" s="30"/>
      <c r="S546" s="30"/>
      <c r="T546" s="30"/>
      <c r="U546" s="30"/>
      <c r="V546" s="30"/>
      <c r="W546" s="30"/>
      <c r="X546" s="30"/>
      <c r="Y546" s="30"/>
      <c r="Z546" s="30"/>
      <c r="AA546" s="30"/>
    </row>
    <row r="547" customFormat="false" ht="15.75" hidden="false" customHeight="false" outlineLevel="0" collapsed="false">
      <c r="A547" s="30"/>
      <c r="B547" s="32"/>
      <c r="C547" s="30"/>
      <c r="D547" s="30"/>
      <c r="E547" s="30"/>
      <c r="G547" s="30"/>
      <c r="H547" s="30"/>
      <c r="I547" s="30"/>
      <c r="J547" s="30"/>
      <c r="K547" s="30"/>
      <c r="L547" s="30"/>
      <c r="M547" s="30"/>
      <c r="N547" s="30"/>
      <c r="O547" s="30"/>
      <c r="P547" s="30"/>
      <c r="Q547" s="30"/>
      <c r="R547" s="30"/>
      <c r="S547" s="30"/>
      <c r="T547" s="30"/>
      <c r="U547" s="30"/>
      <c r="V547" s="30"/>
      <c r="W547" s="30"/>
      <c r="X547" s="30"/>
      <c r="Y547" s="30"/>
      <c r="Z547" s="30"/>
      <c r="AA547" s="30"/>
    </row>
    <row r="548" customFormat="false" ht="15.75" hidden="false" customHeight="false" outlineLevel="0" collapsed="false">
      <c r="A548" s="30"/>
      <c r="B548" s="32"/>
      <c r="C548" s="30"/>
      <c r="D548" s="30"/>
      <c r="E548" s="30"/>
      <c r="G548" s="30"/>
      <c r="H548" s="30"/>
      <c r="I548" s="30"/>
      <c r="J548" s="30"/>
      <c r="K548" s="30"/>
      <c r="L548" s="30"/>
      <c r="M548" s="30"/>
      <c r="N548" s="30"/>
      <c r="O548" s="30"/>
      <c r="P548" s="30"/>
      <c r="Q548" s="30"/>
      <c r="R548" s="30"/>
      <c r="S548" s="30"/>
      <c r="T548" s="30"/>
      <c r="U548" s="30"/>
      <c r="V548" s="30"/>
      <c r="W548" s="30"/>
      <c r="X548" s="30"/>
      <c r="Y548" s="30"/>
      <c r="Z548" s="30"/>
      <c r="AA548" s="30"/>
    </row>
    <row r="549" customFormat="false" ht="15.75" hidden="false" customHeight="false" outlineLevel="0" collapsed="false">
      <c r="A549" s="30"/>
      <c r="B549" s="32"/>
      <c r="C549" s="30"/>
      <c r="D549" s="30"/>
      <c r="E549" s="30"/>
      <c r="G549" s="30"/>
      <c r="H549" s="30"/>
      <c r="I549" s="30"/>
      <c r="J549" s="30"/>
      <c r="K549" s="30"/>
      <c r="L549" s="30"/>
      <c r="M549" s="30"/>
      <c r="N549" s="30"/>
      <c r="O549" s="30"/>
      <c r="P549" s="30"/>
      <c r="Q549" s="30"/>
      <c r="R549" s="30"/>
      <c r="S549" s="30"/>
      <c r="T549" s="30"/>
      <c r="U549" s="30"/>
      <c r="V549" s="30"/>
      <c r="W549" s="30"/>
      <c r="X549" s="30"/>
      <c r="Y549" s="30"/>
      <c r="Z549" s="30"/>
      <c r="AA549" s="30"/>
    </row>
    <row r="550" customFormat="false" ht="15.75" hidden="false" customHeight="false" outlineLevel="0" collapsed="false">
      <c r="A550" s="30"/>
      <c r="B550" s="32"/>
      <c r="C550" s="30"/>
      <c r="D550" s="30"/>
      <c r="E550" s="30"/>
      <c r="G550" s="30"/>
      <c r="H550" s="30"/>
      <c r="I550" s="30"/>
      <c r="J550" s="30"/>
      <c r="K550" s="30"/>
      <c r="L550" s="30"/>
      <c r="M550" s="30"/>
      <c r="N550" s="30"/>
      <c r="O550" s="30"/>
      <c r="P550" s="30"/>
      <c r="Q550" s="30"/>
      <c r="R550" s="30"/>
      <c r="S550" s="30"/>
      <c r="T550" s="30"/>
      <c r="U550" s="30"/>
      <c r="V550" s="30"/>
      <c r="W550" s="30"/>
      <c r="X550" s="30"/>
      <c r="Y550" s="30"/>
      <c r="Z550" s="30"/>
      <c r="AA550" s="30"/>
    </row>
    <row r="551" customFormat="false" ht="15.75" hidden="false" customHeight="false" outlineLevel="0" collapsed="false">
      <c r="A551" s="30"/>
      <c r="B551" s="32"/>
      <c r="C551" s="30"/>
      <c r="D551" s="30"/>
      <c r="E551" s="30"/>
      <c r="G551" s="30"/>
      <c r="H551" s="30"/>
      <c r="I551" s="30"/>
      <c r="J551" s="30"/>
      <c r="K551" s="30"/>
      <c r="L551" s="30"/>
      <c r="M551" s="30"/>
      <c r="N551" s="30"/>
      <c r="O551" s="30"/>
      <c r="P551" s="30"/>
      <c r="Q551" s="30"/>
      <c r="R551" s="30"/>
      <c r="S551" s="30"/>
      <c r="T551" s="30"/>
      <c r="U551" s="30"/>
      <c r="V551" s="30"/>
      <c r="W551" s="30"/>
      <c r="X551" s="30"/>
      <c r="Y551" s="30"/>
      <c r="Z551" s="30"/>
      <c r="AA551" s="30"/>
    </row>
    <row r="552" customFormat="false" ht="15.75" hidden="false" customHeight="false" outlineLevel="0" collapsed="false">
      <c r="A552" s="30"/>
      <c r="B552" s="32"/>
      <c r="C552" s="30"/>
      <c r="D552" s="30"/>
      <c r="E552" s="30"/>
      <c r="G552" s="30"/>
      <c r="H552" s="30"/>
      <c r="I552" s="30"/>
      <c r="J552" s="30"/>
      <c r="K552" s="30"/>
      <c r="L552" s="30"/>
      <c r="M552" s="30"/>
      <c r="N552" s="30"/>
      <c r="O552" s="30"/>
      <c r="P552" s="30"/>
      <c r="Q552" s="30"/>
      <c r="R552" s="30"/>
      <c r="S552" s="30"/>
      <c r="T552" s="30"/>
      <c r="U552" s="30"/>
      <c r="V552" s="30"/>
      <c r="W552" s="30"/>
      <c r="X552" s="30"/>
      <c r="Y552" s="30"/>
      <c r="Z552" s="30"/>
      <c r="AA552" s="30"/>
    </row>
    <row r="553" customFormat="false" ht="15.75" hidden="false" customHeight="false" outlineLevel="0" collapsed="false">
      <c r="A553" s="30"/>
      <c r="B553" s="32"/>
      <c r="C553" s="30"/>
      <c r="D553" s="30"/>
      <c r="E553" s="30"/>
      <c r="G553" s="30"/>
      <c r="H553" s="30"/>
      <c r="I553" s="30"/>
      <c r="J553" s="30"/>
      <c r="K553" s="30"/>
      <c r="L553" s="30"/>
      <c r="M553" s="30"/>
      <c r="N553" s="30"/>
      <c r="O553" s="30"/>
      <c r="P553" s="30"/>
      <c r="Q553" s="30"/>
      <c r="R553" s="30"/>
      <c r="S553" s="30"/>
      <c r="T553" s="30"/>
      <c r="U553" s="30"/>
      <c r="V553" s="30"/>
      <c r="W553" s="30"/>
      <c r="X553" s="30"/>
      <c r="Y553" s="30"/>
      <c r="Z553" s="30"/>
      <c r="AA553" s="30"/>
    </row>
    <row r="554" customFormat="false" ht="15.75" hidden="false" customHeight="false" outlineLevel="0" collapsed="false">
      <c r="A554" s="30"/>
      <c r="B554" s="32"/>
      <c r="C554" s="30"/>
      <c r="D554" s="30"/>
      <c r="E554" s="30"/>
      <c r="G554" s="30"/>
      <c r="H554" s="30"/>
      <c r="I554" s="30"/>
      <c r="J554" s="30"/>
      <c r="K554" s="30"/>
      <c r="L554" s="30"/>
      <c r="M554" s="30"/>
      <c r="N554" s="30"/>
      <c r="O554" s="30"/>
      <c r="P554" s="30"/>
      <c r="Q554" s="30"/>
      <c r="R554" s="30"/>
      <c r="S554" s="30"/>
      <c r="T554" s="30"/>
      <c r="U554" s="30"/>
      <c r="V554" s="30"/>
      <c r="W554" s="30"/>
      <c r="X554" s="30"/>
      <c r="Y554" s="30"/>
      <c r="Z554" s="30"/>
      <c r="AA554" s="30"/>
    </row>
    <row r="555" customFormat="false" ht="15.75" hidden="false" customHeight="false" outlineLevel="0" collapsed="false">
      <c r="A555" s="30"/>
      <c r="B555" s="32"/>
      <c r="C555" s="30"/>
      <c r="D555" s="30"/>
      <c r="E555" s="30"/>
      <c r="G555" s="30"/>
      <c r="H555" s="30"/>
      <c r="I555" s="30"/>
      <c r="J555" s="30"/>
      <c r="K555" s="30"/>
      <c r="L555" s="30"/>
      <c r="M555" s="30"/>
      <c r="N555" s="30"/>
      <c r="O555" s="30"/>
      <c r="P555" s="30"/>
      <c r="Q555" s="30"/>
      <c r="R555" s="30"/>
      <c r="S555" s="30"/>
      <c r="T555" s="30"/>
      <c r="U555" s="30"/>
      <c r="V555" s="30"/>
      <c r="W555" s="30"/>
      <c r="X555" s="30"/>
      <c r="Y555" s="30"/>
      <c r="Z555" s="30"/>
      <c r="AA555" s="30"/>
    </row>
    <row r="556" customFormat="false" ht="15.75" hidden="false" customHeight="false" outlineLevel="0" collapsed="false">
      <c r="A556" s="30"/>
      <c r="B556" s="32"/>
      <c r="C556" s="30"/>
      <c r="D556" s="30"/>
      <c r="E556" s="30"/>
      <c r="G556" s="30"/>
      <c r="H556" s="30"/>
      <c r="I556" s="30"/>
      <c r="J556" s="30"/>
      <c r="K556" s="30"/>
      <c r="L556" s="30"/>
      <c r="M556" s="30"/>
      <c r="N556" s="30"/>
      <c r="O556" s="30"/>
      <c r="P556" s="30"/>
      <c r="Q556" s="30"/>
      <c r="R556" s="30"/>
      <c r="S556" s="30"/>
      <c r="T556" s="30"/>
      <c r="U556" s="30"/>
      <c r="V556" s="30"/>
      <c r="W556" s="30"/>
      <c r="X556" s="30"/>
      <c r="Y556" s="30"/>
      <c r="Z556" s="30"/>
      <c r="AA556" s="30"/>
    </row>
    <row r="557" customFormat="false" ht="15.75" hidden="false" customHeight="false" outlineLevel="0" collapsed="false">
      <c r="A557" s="30"/>
      <c r="B557" s="32"/>
      <c r="C557" s="30"/>
      <c r="D557" s="30"/>
      <c r="E557" s="30"/>
      <c r="G557" s="30"/>
      <c r="H557" s="30"/>
      <c r="I557" s="30"/>
      <c r="J557" s="30"/>
      <c r="K557" s="30"/>
      <c r="L557" s="30"/>
      <c r="M557" s="30"/>
      <c r="N557" s="30"/>
      <c r="O557" s="30"/>
      <c r="P557" s="30"/>
      <c r="Q557" s="30"/>
      <c r="R557" s="30"/>
      <c r="S557" s="30"/>
      <c r="T557" s="30"/>
      <c r="U557" s="30"/>
      <c r="V557" s="30"/>
      <c r="W557" s="30"/>
      <c r="X557" s="30"/>
      <c r="Y557" s="30"/>
      <c r="Z557" s="30"/>
      <c r="AA557" s="30"/>
    </row>
    <row r="558" customFormat="false" ht="15.75" hidden="false" customHeight="false" outlineLevel="0" collapsed="false">
      <c r="A558" s="30"/>
      <c r="B558" s="32"/>
      <c r="C558" s="30"/>
      <c r="D558" s="30"/>
      <c r="E558" s="30"/>
      <c r="G558" s="30"/>
      <c r="H558" s="30"/>
      <c r="I558" s="30"/>
      <c r="J558" s="30"/>
      <c r="K558" s="30"/>
      <c r="L558" s="30"/>
      <c r="M558" s="30"/>
      <c r="N558" s="30"/>
      <c r="O558" s="30"/>
      <c r="P558" s="30"/>
      <c r="Q558" s="30"/>
      <c r="R558" s="30"/>
      <c r="S558" s="30"/>
      <c r="T558" s="30"/>
      <c r="U558" s="30"/>
      <c r="V558" s="30"/>
      <c r="W558" s="30"/>
      <c r="X558" s="30"/>
      <c r="Y558" s="30"/>
      <c r="Z558" s="30"/>
      <c r="AA558" s="30"/>
    </row>
    <row r="559" customFormat="false" ht="15.75" hidden="false" customHeight="false" outlineLevel="0" collapsed="false">
      <c r="A559" s="30"/>
      <c r="B559" s="32"/>
      <c r="C559" s="30"/>
      <c r="D559" s="30"/>
      <c r="E559" s="30"/>
      <c r="G559" s="30"/>
      <c r="H559" s="30"/>
      <c r="I559" s="30"/>
      <c r="J559" s="30"/>
      <c r="K559" s="30"/>
      <c r="L559" s="30"/>
      <c r="M559" s="30"/>
      <c r="N559" s="30"/>
      <c r="O559" s="30"/>
      <c r="P559" s="30"/>
      <c r="Q559" s="30"/>
      <c r="R559" s="30"/>
      <c r="S559" s="30"/>
      <c r="T559" s="30"/>
      <c r="U559" s="30"/>
      <c r="V559" s="30"/>
      <c r="W559" s="30"/>
      <c r="X559" s="30"/>
      <c r="Y559" s="30"/>
      <c r="Z559" s="30"/>
      <c r="AA559" s="30"/>
    </row>
    <row r="560" customFormat="false" ht="15.75" hidden="false" customHeight="false" outlineLevel="0" collapsed="false">
      <c r="A560" s="30"/>
      <c r="B560" s="32"/>
      <c r="C560" s="30"/>
      <c r="D560" s="30"/>
      <c r="E560" s="30"/>
      <c r="G560" s="30"/>
      <c r="H560" s="30"/>
      <c r="I560" s="30"/>
      <c r="J560" s="30"/>
      <c r="K560" s="30"/>
      <c r="L560" s="30"/>
      <c r="M560" s="30"/>
      <c r="N560" s="30"/>
      <c r="O560" s="30"/>
      <c r="P560" s="30"/>
      <c r="Q560" s="30"/>
      <c r="R560" s="30"/>
      <c r="S560" s="30"/>
      <c r="T560" s="30"/>
      <c r="U560" s="30"/>
      <c r="V560" s="30"/>
      <c r="W560" s="30"/>
      <c r="X560" s="30"/>
      <c r="Y560" s="30"/>
      <c r="Z560" s="30"/>
      <c r="AA560" s="30"/>
    </row>
    <row r="561" customFormat="false" ht="15.75" hidden="false" customHeight="false" outlineLevel="0" collapsed="false">
      <c r="A561" s="30"/>
      <c r="B561" s="32"/>
      <c r="C561" s="30"/>
      <c r="D561" s="30"/>
      <c r="E561" s="30"/>
      <c r="G561" s="30"/>
      <c r="H561" s="30"/>
      <c r="I561" s="30"/>
      <c r="J561" s="30"/>
      <c r="K561" s="30"/>
      <c r="L561" s="30"/>
      <c r="M561" s="30"/>
      <c r="N561" s="30"/>
      <c r="O561" s="30"/>
      <c r="P561" s="30"/>
      <c r="Q561" s="30"/>
      <c r="R561" s="30"/>
      <c r="S561" s="30"/>
      <c r="T561" s="30"/>
      <c r="U561" s="30"/>
      <c r="V561" s="30"/>
      <c r="W561" s="30"/>
      <c r="X561" s="30"/>
      <c r="Y561" s="30"/>
      <c r="Z561" s="30"/>
      <c r="AA561" s="30"/>
    </row>
    <row r="562" customFormat="false" ht="15.75" hidden="false" customHeight="false" outlineLevel="0" collapsed="false">
      <c r="A562" s="30"/>
      <c r="B562" s="32"/>
      <c r="C562" s="30"/>
      <c r="D562" s="30"/>
      <c r="E562" s="30"/>
      <c r="G562" s="30"/>
      <c r="H562" s="30"/>
      <c r="I562" s="30"/>
      <c r="J562" s="30"/>
      <c r="K562" s="30"/>
      <c r="L562" s="30"/>
      <c r="M562" s="30"/>
      <c r="N562" s="30"/>
      <c r="O562" s="30"/>
      <c r="P562" s="30"/>
      <c r="Q562" s="30"/>
      <c r="R562" s="30"/>
      <c r="S562" s="30"/>
      <c r="T562" s="30"/>
      <c r="U562" s="30"/>
      <c r="V562" s="30"/>
      <c r="W562" s="30"/>
      <c r="X562" s="30"/>
      <c r="Y562" s="30"/>
      <c r="Z562" s="30"/>
      <c r="AA562" s="30"/>
    </row>
    <row r="563" customFormat="false" ht="15.75" hidden="false" customHeight="false" outlineLevel="0" collapsed="false">
      <c r="A563" s="30"/>
      <c r="B563" s="32"/>
      <c r="C563" s="30"/>
      <c r="D563" s="30"/>
      <c r="E563" s="30"/>
      <c r="G563" s="30"/>
      <c r="H563" s="30"/>
      <c r="I563" s="30"/>
      <c r="J563" s="30"/>
      <c r="K563" s="30"/>
      <c r="L563" s="30"/>
      <c r="M563" s="30"/>
      <c r="N563" s="30"/>
      <c r="O563" s="30"/>
      <c r="P563" s="30"/>
      <c r="Q563" s="30"/>
      <c r="R563" s="30"/>
      <c r="S563" s="30"/>
      <c r="T563" s="30"/>
      <c r="U563" s="30"/>
      <c r="V563" s="30"/>
      <c r="W563" s="30"/>
      <c r="X563" s="30"/>
      <c r="Y563" s="30"/>
      <c r="Z563" s="30"/>
      <c r="AA563" s="30"/>
    </row>
    <row r="564" customFormat="false" ht="15.75" hidden="false" customHeight="false" outlineLevel="0" collapsed="false">
      <c r="A564" s="30"/>
      <c r="B564" s="32"/>
      <c r="C564" s="30"/>
      <c r="D564" s="30"/>
      <c r="E564" s="30"/>
      <c r="G564" s="30"/>
      <c r="H564" s="30"/>
      <c r="I564" s="30"/>
      <c r="J564" s="30"/>
      <c r="K564" s="30"/>
      <c r="L564" s="30"/>
      <c r="M564" s="30"/>
      <c r="N564" s="30"/>
      <c r="O564" s="30"/>
      <c r="P564" s="30"/>
      <c r="Q564" s="30"/>
      <c r="R564" s="30"/>
      <c r="S564" s="30"/>
      <c r="T564" s="30"/>
      <c r="U564" s="30"/>
      <c r="V564" s="30"/>
      <c r="W564" s="30"/>
      <c r="X564" s="30"/>
      <c r="Y564" s="30"/>
      <c r="Z564" s="30"/>
      <c r="AA564" s="30"/>
    </row>
    <row r="565" customFormat="false" ht="15.75" hidden="false" customHeight="false" outlineLevel="0" collapsed="false">
      <c r="A565" s="30"/>
      <c r="B565" s="32"/>
      <c r="C565" s="30"/>
      <c r="D565" s="30"/>
      <c r="E565" s="30"/>
      <c r="G565" s="30"/>
      <c r="H565" s="30"/>
      <c r="I565" s="30"/>
      <c r="J565" s="30"/>
      <c r="K565" s="30"/>
      <c r="L565" s="30"/>
      <c r="M565" s="30"/>
      <c r="N565" s="30"/>
      <c r="O565" s="30"/>
      <c r="P565" s="30"/>
      <c r="Q565" s="30"/>
      <c r="R565" s="30"/>
      <c r="S565" s="30"/>
      <c r="T565" s="30"/>
      <c r="U565" s="30"/>
      <c r="V565" s="30"/>
      <c r="W565" s="30"/>
      <c r="X565" s="30"/>
      <c r="Y565" s="30"/>
      <c r="Z565" s="30"/>
      <c r="AA565" s="30"/>
    </row>
    <row r="566" customFormat="false" ht="15.75" hidden="false" customHeight="false" outlineLevel="0" collapsed="false">
      <c r="A566" s="30"/>
      <c r="B566" s="32"/>
      <c r="C566" s="30"/>
      <c r="D566" s="30"/>
      <c r="E566" s="30"/>
      <c r="G566" s="30"/>
      <c r="H566" s="30"/>
      <c r="I566" s="30"/>
      <c r="J566" s="30"/>
      <c r="K566" s="30"/>
      <c r="L566" s="30"/>
      <c r="M566" s="30"/>
      <c r="N566" s="30"/>
      <c r="O566" s="30"/>
      <c r="P566" s="30"/>
      <c r="Q566" s="30"/>
      <c r="R566" s="30"/>
      <c r="S566" s="30"/>
      <c r="T566" s="30"/>
      <c r="U566" s="30"/>
      <c r="V566" s="30"/>
      <c r="W566" s="30"/>
      <c r="X566" s="30"/>
      <c r="Y566" s="30"/>
      <c r="Z566" s="30"/>
      <c r="AA566" s="30"/>
    </row>
    <row r="567" customFormat="false" ht="15.75" hidden="false" customHeight="false" outlineLevel="0" collapsed="false">
      <c r="A567" s="30"/>
      <c r="B567" s="32"/>
      <c r="C567" s="30"/>
      <c r="D567" s="30"/>
      <c r="E567" s="30"/>
      <c r="G567" s="30"/>
      <c r="H567" s="30"/>
      <c r="I567" s="30"/>
      <c r="J567" s="30"/>
      <c r="K567" s="30"/>
      <c r="L567" s="30"/>
      <c r="M567" s="30"/>
      <c r="N567" s="30"/>
      <c r="O567" s="30"/>
      <c r="P567" s="30"/>
      <c r="Q567" s="30"/>
      <c r="R567" s="30"/>
      <c r="S567" s="30"/>
      <c r="T567" s="30"/>
      <c r="U567" s="30"/>
      <c r="V567" s="30"/>
      <c r="W567" s="30"/>
      <c r="X567" s="30"/>
      <c r="Y567" s="30"/>
      <c r="Z567" s="30"/>
      <c r="AA567" s="30"/>
    </row>
    <row r="568" customFormat="false" ht="15.75" hidden="false" customHeight="false" outlineLevel="0" collapsed="false">
      <c r="A568" s="30"/>
      <c r="B568" s="32"/>
      <c r="C568" s="30"/>
      <c r="D568" s="30"/>
      <c r="E568" s="30"/>
      <c r="G568" s="30"/>
      <c r="H568" s="30"/>
      <c r="I568" s="30"/>
      <c r="J568" s="30"/>
      <c r="K568" s="30"/>
      <c r="L568" s="30"/>
      <c r="M568" s="30"/>
      <c r="N568" s="30"/>
      <c r="O568" s="30"/>
      <c r="P568" s="30"/>
      <c r="Q568" s="30"/>
      <c r="R568" s="30"/>
      <c r="S568" s="30"/>
      <c r="T568" s="30"/>
      <c r="U568" s="30"/>
      <c r="V568" s="30"/>
      <c r="W568" s="30"/>
      <c r="X568" s="30"/>
      <c r="Y568" s="30"/>
      <c r="Z568" s="30"/>
      <c r="AA568" s="30"/>
    </row>
    <row r="569" customFormat="false" ht="15.75" hidden="false" customHeight="false" outlineLevel="0" collapsed="false">
      <c r="A569" s="30"/>
      <c r="B569" s="32"/>
      <c r="C569" s="30"/>
      <c r="D569" s="30"/>
      <c r="E569" s="30"/>
      <c r="G569" s="30"/>
      <c r="H569" s="30"/>
      <c r="I569" s="30"/>
      <c r="J569" s="30"/>
      <c r="K569" s="30"/>
      <c r="L569" s="30"/>
      <c r="M569" s="30"/>
      <c r="N569" s="30"/>
      <c r="O569" s="30"/>
      <c r="P569" s="30"/>
      <c r="Q569" s="30"/>
      <c r="R569" s="30"/>
      <c r="S569" s="30"/>
      <c r="T569" s="30"/>
      <c r="U569" s="30"/>
      <c r="V569" s="30"/>
      <c r="W569" s="30"/>
      <c r="X569" s="30"/>
      <c r="Y569" s="30"/>
      <c r="Z569" s="30"/>
      <c r="AA569" s="30"/>
    </row>
    <row r="570" customFormat="false" ht="15.75" hidden="false" customHeight="false" outlineLevel="0" collapsed="false">
      <c r="A570" s="30"/>
      <c r="B570" s="32"/>
      <c r="C570" s="30"/>
      <c r="D570" s="30"/>
      <c r="E570" s="30"/>
      <c r="G570" s="30"/>
      <c r="H570" s="30"/>
      <c r="I570" s="30"/>
      <c r="J570" s="30"/>
      <c r="K570" s="30"/>
      <c r="L570" s="30"/>
      <c r="M570" s="30"/>
      <c r="N570" s="30"/>
      <c r="O570" s="30"/>
      <c r="P570" s="30"/>
      <c r="Q570" s="30"/>
      <c r="R570" s="30"/>
      <c r="S570" s="30"/>
      <c r="T570" s="30"/>
      <c r="U570" s="30"/>
      <c r="V570" s="30"/>
      <c r="W570" s="30"/>
      <c r="X570" s="30"/>
      <c r="Y570" s="30"/>
      <c r="Z570" s="30"/>
      <c r="AA570" s="30"/>
    </row>
    <row r="571" customFormat="false" ht="15.75" hidden="false" customHeight="false" outlineLevel="0" collapsed="false">
      <c r="A571" s="30"/>
      <c r="B571" s="32"/>
      <c r="C571" s="30"/>
      <c r="D571" s="30"/>
      <c r="E571" s="30"/>
      <c r="G571" s="30"/>
      <c r="H571" s="30"/>
      <c r="I571" s="30"/>
      <c r="J571" s="30"/>
      <c r="K571" s="30"/>
      <c r="L571" s="30"/>
      <c r="M571" s="30"/>
      <c r="N571" s="30"/>
      <c r="O571" s="30"/>
      <c r="P571" s="30"/>
      <c r="Q571" s="30"/>
      <c r="R571" s="30"/>
      <c r="S571" s="30"/>
      <c r="T571" s="30"/>
      <c r="U571" s="30"/>
      <c r="V571" s="30"/>
      <c r="W571" s="30"/>
      <c r="X571" s="30"/>
      <c r="Y571" s="30"/>
      <c r="Z571" s="30"/>
      <c r="AA571" s="30"/>
    </row>
    <row r="572" customFormat="false" ht="15.75" hidden="false" customHeight="false" outlineLevel="0" collapsed="false">
      <c r="A572" s="30"/>
      <c r="B572" s="32"/>
      <c r="C572" s="30"/>
      <c r="D572" s="30"/>
      <c r="E572" s="30"/>
      <c r="G572" s="30"/>
      <c r="H572" s="30"/>
      <c r="I572" s="30"/>
      <c r="J572" s="30"/>
      <c r="K572" s="30"/>
      <c r="L572" s="30"/>
      <c r="M572" s="30"/>
      <c r="N572" s="30"/>
      <c r="O572" s="30"/>
      <c r="P572" s="30"/>
      <c r="Q572" s="30"/>
      <c r="R572" s="30"/>
      <c r="S572" s="30"/>
      <c r="T572" s="30"/>
      <c r="U572" s="30"/>
      <c r="V572" s="30"/>
      <c r="W572" s="30"/>
      <c r="X572" s="30"/>
      <c r="Y572" s="30"/>
      <c r="Z572" s="30"/>
      <c r="AA572" s="30"/>
    </row>
    <row r="573" customFormat="false" ht="15.75" hidden="false" customHeight="false" outlineLevel="0" collapsed="false">
      <c r="A573" s="30"/>
      <c r="B573" s="32"/>
      <c r="C573" s="30"/>
      <c r="D573" s="30"/>
      <c r="E573" s="30"/>
      <c r="G573" s="30"/>
      <c r="H573" s="30"/>
      <c r="I573" s="30"/>
      <c r="J573" s="30"/>
      <c r="K573" s="30"/>
      <c r="L573" s="30"/>
      <c r="M573" s="30"/>
      <c r="N573" s="30"/>
      <c r="O573" s="30"/>
      <c r="P573" s="30"/>
      <c r="Q573" s="30"/>
      <c r="R573" s="30"/>
      <c r="S573" s="30"/>
      <c r="T573" s="30"/>
      <c r="U573" s="30"/>
      <c r="V573" s="30"/>
      <c r="W573" s="30"/>
      <c r="X573" s="30"/>
      <c r="Y573" s="30"/>
      <c r="Z573" s="30"/>
      <c r="AA573" s="30"/>
    </row>
    <row r="574" customFormat="false" ht="15.75" hidden="false" customHeight="false" outlineLevel="0" collapsed="false">
      <c r="A574" s="30"/>
      <c r="B574" s="32"/>
      <c r="C574" s="30"/>
      <c r="D574" s="30"/>
      <c r="E574" s="30"/>
      <c r="G574" s="30"/>
      <c r="H574" s="30"/>
      <c r="I574" s="30"/>
      <c r="J574" s="30"/>
      <c r="K574" s="30"/>
      <c r="L574" s="30"/>
      <c r="M574" s="30"/>
      <c r="N574" s="30"/>
      <c r="O574" s="30"/>
      <c r="P574" s="30"/>
      <c r="Q574" s="30"/>
      <c r="R574" s="30"/>
      <c r="S574" s="30"/>
      <c r="T574" s="30"/>
      <c r="U574" s="30"/>
      <c r="V574" s="30"/>
      <c r="W574" s="30"/>
      <c r="X574" s="30"/>
      <c r="Y574" s="30"/>
      <c r="Z574" s="30"/>
      <c r="AA574" s="30"/>
    </row>
    <row r="575" customFormat="false" ht="15.75" hidden="false" customHeight="false" outlineLevel="0" collapsed="false">
      <c r="A575" s="30"/>
      <c r="B575" s="32"/>
      <c r="C575" s="30"/>
      <c r="D575" s="30"/>
      <c r="E575" s="30"/>
      <c r="G575" s="30"/>
      <c r="H575" s="30"/>
      <c r="I575" s="30"/>
      <c r="J575" s="30"/>
      <c r="K575" s="30"/>
      <c r="L575" s="30"/>
      <c r="M575" s="30"/>
      <c r="N575" s="30"/>
      <c r="O575" s="30"/>
      <c r="P575" s="30"/>
      <c r="Q575" s="30"/>
      <c r="R575" s="30"/>
      <c r="S575" s="30"/>
      <c r="T575" s="30"/>
      <c r="U575" s="30"/>
      <c r="V575" s="30"/>
      <c r="W575" s="30"/>
      <c r="X575" s="30"/>
      <c r="Y575" s="30"/>
      <c r="Z575" s="30"/>
      <c r="AA575" s="30"/>
    </row>
    <row r="576" customFormat="false" ht="15.75" hidden="false" customHeight="false" outlineLevel="0" collapsed="false">
      <c r="A576" s="30"/>
      <c r="B576" s="32"/>
      <c r="C576" s="30"/>
      <c r="D576" s="30"/>
      <c r="E576" s="30"/>
      <c r="G576" s="30"/>
      <c r="H576" s="30"/>
      <c r="I576" s="30"/>
      <c r="J576" s="30"/>
      <c r="K576" s="30"/>
      <c r="L576" s="30"/>
      <c r="M576" s="30"/>
      <c r="N576" s="30"/>
      <c r="O576" s="30"/>
      <c r="P576" s="30"/>
      <c r="Q576" s="30"/>
      <c r="R576" s="30"/>
      <c r="S576" s="30"/>
      <c r="T576" s="30"/>
      <c r="U576" s="30"/>
      <c r="V576" s="30"/>
      <c r="W576" s="30"/>
      <c r="X576" s="30"/>
      <c r="Y576" s="30"/>
      <c r="Z576" s="30"/>
      <c r="AA576" s="30"/>
    </row>
    <row r="577" customFormat="false" ht="15.75" hidden="false" customHeight="false" outlineLevel="0" collapsed="false">
      <c r="A577" s="30"/>
      <c r="B577" s="32"/>
      <c r="C577" s="30"/>
      <c r="D577" s="30"/>
      <c r="E577" s="30"/>
      <c r="G577" s="30"/>
      <c r="H577" s="30"/>
      <c r="I577" s="30"/>
      <c r="J577" s="30"/>
      <c r="K577" s="30"/>
      <c r="L577" s="30"/>
      <c r="M577" s="30"/>
      <c r="N577" s="30"/>
      <c r="O577" s="30"/>
      <c r="P577" s="30"/>
      <c r="Q577" s="30"/>
      <c r="R577" s="30"/>
      <c r="S577" s="30"/>
      <c r="T577" s="30"/>
      <c r="U577" s="30"/>
      <c r="V577" s="30"/>
      <c r="W577" s="30"/>
      <c r="X577" s="30"/>
      <c r="Y577" s="30"/>
      <c r="Z577" s="30"/>
      <c r="AA577" s="30"/>
    </row>
    <row r="578" customFormat="false" ht="15.75" hidden="false" customHeight="false" outlineLevel="0" collapsed="false">
      <c r="A578" s="30"/>
      <c r="B578" s="32"/>
      <c r="C578" s="30"/>
      <c r="D578" s="30"/>
      <c r="E578" s="30"/>
      <c r="G578" s="30"/>
      <c r="H578" s="30"/>
      <c r="I578" s="30"/>
      <c r="J578" s="30"/>
      <c r="K578" s="30"/>
      <c r="L578" s="30"/>
      <c r="M578" s="30"/>
      <c r="N578" s="30"/>
      <c r="O578" s="30"/>
      <c r="P578" s="30"/>
      <c r="Q578" s="30"/>
      <c r="R578" s="30"/>
      <c r="S578" s="30"/>
      <c r="T578" s="30"/>
      <c r="U578" s="30"/>
      <c r="V578" s="30"/>
      <c r="W578" s="30"/>
      <c r="X578" s="30"/>
      <c r="Y578" s="30"/>
      <c r="Z578" s="30"/>
      <c r="AA578" s="30"/>
    </row>
    <row r="579" customFormat="false" ht="15.75" hidden="false" customHeight="false" outlineLevel="0" collapsed="false">
      <c r="A579" s="30"/>
      <c r="B579" s="32"/>
      <c r="C579" s="30"/>
      <c r="D579" s="30"/>
      <c r="E579" s="30"/>
      <c r="G579" s="30"/>
      <c r="H579" s="30"/>
      <c r="I579" s="30"/>
      <c r="J579" s="30"/>
      <c r="K579" s="30"/>
      <c r="L579" s="30"/>
      <c r="M579" s="30"/>
      <c r="N579" s="30"/>
      <c r="O579" s="30"/>
      <c r="P579" s="30"/>
      <c r="Q579" s="30"/>
      <c r="R579" s="30"/>
      <c r="S579" s="30"/>
      <c r="T579" s="30"/>
      <c r="U579" s="30"/>
      <c r="V579" s="30"/>
      <c r="W579" s="30"/>
      <c r="X579" s="30"/>
      <c r="Y579" s="30"/>
      <c r="Z579" s="30"/>
      <c r="AA579" s="30"/>
    </row>
    <row r="580" customFormat="false" ht="15.75" hidden="false" customHeight="false" outlineLevel="0" collapsed="false">
      <c r="A580" s="30"/>
      <c r="B580" s="32"/>
      <c r="C580" s="30"/>
      <c r="D580" s="30"/>
      <c r="E580" s="30"/>
      <c r="G580" s="30"/>
      <c r="H580" s="30"/>
      <c r="I580" s="30"/>
      <c r="J580" s="30"/>
      <c r="K580" s="30"/>
      <c r="L580" s="30"/>
      <c r="M580" s="30"/>
      <c r="N580" s="30"/>
      <c r="O580" s="30"/>
      <c r="P580" s="30"/>
      <c r="Q580" s="30"/>
      <c r="R580" s="30"/>
      <c r="S580" s="30"/>
      <c r="T580" s="30"/>
      <c r="U580" s="30"/>
      <c r="V580" s="30"/>
      <c r="W580" s="30"/>
      <c r="X580" s="30"/>
      <c r="Y580" s="30"/>
      <c r="Z580" s="30"/>
      <c r="AA580" s="30"/>
    </row>
    <row r="581" customFormat="false" ht="15.75" hidden="false" customHeight="false" outlineLevel="0" collapsed="false">
      <c r="A581" s="30"/>
      <c r="B581" s="32"/>
      <c r="C581" s="30"/>
      <c r="D581" s="30"/>
      <c r="E581" s="30"/>
      <c r="G581" s="30"/>
      <c r="H581" s="30"/>
      <c r="I581" s="30"/>
      <c r="J581" s="30"/>
      <c r="K581" s="30"/>
      <c r="L581" s="30"/>
      <c r="M581" s="30"/>
      <c r="N581" s="30"/>
      <c r="O581" s="30"/>
      <c r="P581" s="30"/>
      <c r="Q581" s="30"/>
      <c r="R581" s="30"/>
      <c r="S581" s="30"/>
      <c r="T581" s="30"/>
      <c r="U581" s="30"/>
      <c r="V581" s="30"/>
      <c r="W581" s="30"/>
      <c r="X581" s="30"/>
      <c r="Y581" s="30"/>
      <c r="Z581" s="30"/>
      <c r="AA581" s="30"/>
    </row>
    <row r="582" customFormat="false" ht="15.75" hidden="false" customHeight="false" outlineLevel="0" collapsed="false">
      <c r="A582" s="30"/>
      <c r="B582" s="32"/>
      <c r="C582" s="30"/>
      <c r="D582" s="30"/>
      <c r="E582" s="30"/>
      <c r="G582" s="30"/>
      <c r="H582" s="30"/>
      <c r="I582" s="30"/>
      <c r="J582" s="30"/>
      <c r="K582" s="30"/>
      <c r="L582" s="30"/>
      <c r="M582" s="30"/>
      <c r="N582" s="30"/>
      <c r="O582" s="30"/>
      <c r="P582" s="30"/>
      <c r="Q582" s="30"/>
      <c r="R582" s="30"/>
      <c r="S582" s="30"/>
      <c r="T582" s="30"/>
      <c r="U582" s="30"/>
      <c r="V582" s="30"/>
      <c r="W582" s="30"/>
      <c r="X582" s="30"/>
      <c r="Y582" s="30"/>
      <c r="Z582" s="30"/>
      <c r="AA582" s="30"/>
    </row>
    <row r="583" customFormat="false" ht="15.75" hidden="false" customHeight="false" outlineLevel="0" collapsed="false">
      <c r="A583" s="30"/>
      <c r="B583" s="32"/>
      <c r="C583" s="30"/>
      <c r="D583" s="30"/>
      <c r="E583" s="30"/>
      <c r="G583" s="30"/>
      <c r="H583" s="30"/>
      <c r="I583" s="30"/>
      <c r="J583" s="30"/>
      <c r="K583" s="30"/>
      <c r="L583" s="30"/>
      <c r="M583" s="30"/>
      <c r="N583" s="30"/>
      <c r="O583" s="30"/>
      <c r="P583" s="30"/>
      <c r="Q583" s="30"/>
      <c r="R583" s="30"/>
      <c r="S583" s="30"/>
      <c r="T583" s="30"/>
      <c r="U583" s="30"/>
      <c r="V583" s="30"/>
      <c r="W583" s="30"/>
      <c r="X583" s="30"/>
      <c r="Y583" s="30"/>
      <c r="Z583" s="30"/>
      <c r="AA583" s="30"/>
    </row>
    <row r="584" customFormat="false" ht="15.75" hidden="false" customHeight="false" outlineLevel="0" collapsed="false">
      <c r="A584" s="30"/>
      <c r="B584" s="32"/>
      <c r="C584" s="30"/>
      <c r="D584" s="30"/>
      <c r="E584" s="30"/>
      <c r="G584" s="30"/>
      <c r="H584" s="30"/>
      <c r="I584" s="30"/>
      <c r="J584" s="30"/>
      <c r="K584" s="30"/>
      <c r="L584" s="30"/>
      <c r="M584" s="30"/>
      <c r="N584" s="30"/>
      <c r="O584" s="30"/>
      <c r="P584" s="30"/>
      <c r="Q584" s="30"/>
      <c r="R584" s="30"/>
      <c r="S584" s="30"/>
      <c r="T584" s="30"/>
      <c r="U584" s="30"/>
      <c r="V584" s="30"/>
      <c r="W584" s="30"/>
      <c r="X584" s="30"/>
      <c r="Y584" s="30"/>
      <c r="Z584" s="30"/>
      <c r="AA584" s="30"/>
    </row>
    <row r="585" customFormat="false" ht="15.75" hidden="false" customHeight="false" outlineLevel="0" collapsed="false">
      <c r="A585" s="30"/>
      <c r="B585" s="32"/>
      <c r="C585" s="30"/>
      <c r="D585" s="30"/>
      <c r="E585" s="30"/>
      <c r="G585" s="30"/>
      <c r="H585" s="30"/>
      <c r="I585" s="30"/>
      <c r="J585" s="30"/>
      <c r="K585" s="30"/>
      <c r="L585" s="30"/>
      <c r="M585" s="30"/>
      <c r="N585" s="30"/>
      <c r="O585" s="30"/>
      <c r="P585" s="30"/>
      <c r="Q585" s="30"/>
      <c r="R585" s="30"/>
      <c r="S585" s="30"/>
      <c r="T585" s="30"/>
      <c r="U585" s="30"/>
      <c r="V585" s="30"/>
      <c r="W585" s="30"/>
      <c r="X585" s="30"/>
      <c r="Y585" s="30"/>
      <c r="Z585" s="30"/>
      <c r="AA585" s="30"/>
    </row>
    <row r="586" customFormat="false" ht="15.75" hidden="false" customHeight="false" outlineLevel="0" collapsed="false">
      <c r="A586" s="30"/>
      <c r="B586" s="32"/>
      <c r="C586" s="30"/>
      <c r="D586" s="30"/>
      <c r="E586" s="30"/>
      <c r="G586" s="30"/>
      <c r="H586" s="30"/>
      <c r="I586" s="30"/>
      <c r="J586" s="30"/>
      <c r="K586" s="30"/>
      <c r="L586" s="30"/>
      <c r="M586" s="30"/>
      <c r="N586" s="30"/>
      <c r="O586" s="30"/>
      <c r="P586" s="30"/>
      <c r="Q586" s="30"/>
      <c r="R586" s="30"/>
      <c r="S586" s="30"/>
      <c r="T586" s="30"/>
      <c r="U586" s="30"/>
      <c r="V586" s="30"/>
      <c r="W586" s="30"/>
      <c r="X586" s="30"/>
      <c r="Y586" s="30"/>
      <c r="Z586" s="30"/>
      <c r="AA586" s="30"/>
    </row>
    <row r="587" customFormat="false" ht="15.75" hidden="false" customHeight="false" outlineLevel="0" collapsed="false">
      <c r="A587" s="30"/>
      <c r="B587" s="32"/>
      <c r="C587" s="30"/>
      <c r="D587" s="30"/>
      <c r="E587" s="30"/>
      <c r="G587" s="30"/>
      <c r="H587" s="30"/>
      <c r="I587" s="30"/>
      <c r="J587" s="30"/>
      <c r="K587" s="30"/>
      <c r="L587" s="30"/>
      <c r="M587" s="30"/>
      <c r="N587" s="30"/>
      <c r="O587" s="30"/>
      <c r="P587" s="30"/>
      <c r="Q587" s="30"/>
      <c r="R587" s="30"/>
      <c r="S587" s="30"/>
      <c r="T587" s="30"/>
      <c r="U587" s="30"/>
      <c r="V587" s="30"/>
      <c r="W587" s="30"/>
      <c r="X587" s="30"/>
      <c r="Y587" s="30"/>
      <c r="Z587" s="30"/>
      <c r="AA587" s="30"/>
    </row>
    <row r="588" customFormat="false" ht="15.75" hidden="false" customHeight="false" outlineLevel="0" collapsed="false">
      <c r="A588" s="30"/>
      <c r="B588" s="32"/>
      <c r="C588" s="30"/>
      <c r="D588" s="30"/>
      <c r="E588" s="30"/>
      <c r="G588" s="30"/>
      <c r="H588" s="30"/>
      <c r="I588" s="30"/>
      <c r="J588" s="30"/>
      <c r="K588" s="30"/>
      <c r="L588" s="30"/>
      <c r="M588" s="30"/>
      <c r="N588" s="30"/>
      <c r="O588" s="30"/>
      <c r="P588" s="30"/>
      <c r="Q588" s="30"/>
      <c r="R588" s="30"/>
      <c r="S588" s="30"/>
      <c r="T588" s="30"/>
      <c r="U588" s="30"/>
      <c r="V588" s="30"/>
      <c r="W588" s="30"/>
      <c r="X588" s="30"/>
      <c r="Y588" s="30"/>
      <c r="Z588" s="30"/>
      <c r="AA588" s="30"/>
    </row>
    <row r="589" customFormat="false" ht="15.75" hidden="false" customHeight="false" outlineLevel="0" collapsed="false">
      <c r="A589" s="30"/>
      <c r="B589" s="32"/>
      <c r="C589" s="30"/>
      <c r="D589" s="30"/>
      <c r="E589" s="30"/>
      <c r="G589" s="30"/>
      <c r="H589" s="30"/>
      <c r="I589" s="30"/>
      <c r="J589" s="30"/>
      <c r="K589" s="30"/>
      <c r="L589" s="30"/>
      <c r="M589" s="30"/>
      <c r="N589" s="30"/>
      <c r="O589" s="30"/>
      <c r="P589" s="30"/>
      <c r="Q589" s="30"/>
      <c r="R589" s="30"/>
      <c r="S589" s="30"/>
      <c r="T589" s="30"/>
      <c r="U589" s="30"/>
      <c r="V589" s="30"/>
      <c r="W589" s="30"/>
      <c r="X589" s="30"/>
      <c r="Y589" s="30"/>
      <c r="Z589" s="30"/>
      <c r="AA589" s="30"/>
    </row>
    <row r="590" customFormat="false" ht="15.75" hidden="false" customHeight="false" outlineLevel="0" collapsed="false">
      <c r="A590" s="30"/>
      <c r="B590" s="32"/>
      <c r="C590" s="30"/>
      <c r="D590" s="30"/>
      <c r="E590" s="30"/>
      <c r="G590" s="30"/>
      <c r="H590" s="30"/>
      <c r="I590" s="30"/>
      <c r="J590" s="30"/>
      <c r="K590" s="30"/>
      <c r="L590" s="30"/>
      <c r="M590" s="30"/>
      <c r="N590" s="30"/>
      <c r="O590" s="30"/>
      <c r="P590" s="30"/>
      <c r="Q590" s="30"/>
      <c r="R590" s="30"/>
      <c r="S590" s="30"/>
      <c r="T590" s="30"/>
      <c r="U590" s="30"/>
      <c r="V590" s="30"/>
      <c r="W590" s="30"/>
      <c r="X590" s="30"/>
      <c r="Y590" s="30"/>
      <c r="Z590" s="30"/>
      <c r="AA590" s="30"/>
    </row>
    <row r="591" customFormat="false" ht="15.75" hidden="false" customHeight="false" outlineLevel="0" collapsed="false">
      <c r="A591" s="30"/>
      <c r="B591" s="32"/>
      <c r="C591" s="30"/>
      <c r="D591" s="30"/>
      <c r="E591" s="30"/>
      <c r="G591" s="30"/>
      <c r="H591" s="30"/>
      <c r="I591" s="30"/>
      <c r="J591" s="30"/>
      <c r="K591" s="30"/>
      <c r="L591" s="30"/>
      <c r="M591" s="30"/>
      <c r="N591" s="30"/>
      <c r="O591" s="30"/>
      <c r="P591" s="30"/>
      <c r="Q591" s="30"/>
      <c r="R591" s="30"/>
      <c r="S591" s="30"/>
      <c r="T591" s="30"/>
      <c r="U591" s="30"/>
      <c r="V591" s="30"/>
      <c r="W591" s="30"/>
      <c r="X591" s="30"/>
      <c r="Y591" s="30"/>
      <c r="Z591" s="30"/>
      <c r="AA591" s="30"/>
    </row>
    <row r="592" customFormat="false" ht="15.75" hidden="false" customHeight="false" outlineLevel="0" collapsed="false">
      <c r="A592" s="30"/>
      <c r="B592" s="32"/>
      <c r="C592" s="30"/>
      <c r="D592" s="30"/>
      <c r="E592" s="30"/>
      <c r="G592" s="30"/>
      <c r="H592" s="30"/>
      <c r="I592" s="30"/>
      <c r="J592" s="30"/>
      <c r="K592" s="30"/>
      <c r="L592" s="30"/>
      <c r="M592" s="30"/>
      <c r="N592" s="30"/>
      <c r="O592" s="30"/>
      <c r="P592" s="30"/>
      <c r="Q592" s="30"/>
      <c r="R592" s="30"/>
      <c r="S592" s="30"/>
      <c r="T592" s="30"/>
      <c r="U592" s="30"/>
      <c r="V592" s="30"/>
      <c r="W592" s="30"/>
      <c r="X592" s="30"/>
      <c r="Y592" s="30"/>
      <c r="Z592" s="30"/>
      <c r="AA592" s="30"/>
    </row>
    <row r="593" customFormat="false" ht="15.75" hidden="false" customHeight="false" outlineLevel="0" collapsed="false">
      <c r="A593" s="30"/>
      <c r="B593" s="32"/>
      <c r="C593" s="30"/>
      <c r="D593" s="30"/>
      <c r="E593" s="30"/>
      <c r="G593" s="30"/>
      <c r="H593" s="30"/>
      <c r="I593" s="30"/>
      <c r="J593" s="30"/>
      <c r="K593" s="30"/>
      <c r="L593" s="30"/>
      <c r="M593" s="30"/>
      <c r="N593" s="30"/>
      <c r="O593" s="30"/>
      <c r="P593" s="30"/>
      <c r="Q593" s="30"/>
      <c r="R593" s="30"/>
      <c r="S593" s="30"/>
      <c r="T593" s="30"/>
      <c r="U593" s="30"/>
      <c r="V593" s="30"/>
      <c r="W593" s="30"/>
      <c r="X593" s="30"/>
      <c r="Y593" s="30"/>
      <c r="Z593" s="30"/>
      <c r="AA593" s="30"/>
    </row>
    <row r="594" customFormat="false" ht="15.75" hidden="false" customHeight="false" outlineLevel="0" collapsed="false">
      <c r="A594" s="30"/>
      <c r="B594" s="32"/>
      <c r="C594" s="30"/>
      <c r="D594" s="30"/>
      <c r="E594" s="30"/>
      <c r="G594" s="30"/>
      <c r="H594" s="30"/>
      <c r="I594" s="30"/>
      <c r="J594" s="30"/>
      <c r="K594" s="30"/>
      <c r="L594" s="30"/>
      <c r="M594" s="30"/>
      <c r="N594" s="30"/>
      <c r="O594" s="30"/>
      <c r="P594" s="30"/>
      <c r="Q594" s="30"/>
      <c r="R594" s="30"/>
      <c r="S594" s="30"/>
      <c r="T594" s="30"/>
      <c r="U594" s="30"/>
      <c r="V594" s="30"/>
      <c r="W594" s="30"/>
      <c r="X594" s="30"/>
      <c r="Y594" s="30"/>
      <c r="Z594" s="30"/>
      <c r="AA594" s="30"/>
    </row>
    <row r="595" customFormat="false" ht="15.75" hidden="false" customHeight="false" outlineLevel="0" collapsed="false">
      <c r="A595" s="30"/>
      <c r="B595" s="32"/>
      <c r="C595" s="30"/>
      <c r="D595" s="30"/>
      <c r="E595" s="30"/>
      <c r="G595" s="30"/>
      <c r="H595" s="30"/>
      <c r="I595" s="30"/>
      <c r="J595" s="30"/>
      <c r="K595" s="30"/>
      <c r="L595" s="30"/>
      <c r="M595" s="30"/>
      <c r="N595" s="30"/>
      <c r="O595" s="30"/>
      <c r="P595" s="30"/>
      <c r="Q595" s="30"/>
      <c r="R595" s="30"/>
      <c r="S595" s="30"/>
      <c r="T595" s="30"/>
      <c r="U595" s="30"/>
      <c r="V595" s="30"/>
      <c r="W595" s="30"/>
      <c r="X595" s="30"/>
      <c r="Y595" s="30"/>
      <c r="Z595" s="30"/>
      <c r="AA595" s="30"/>
    </row>
    <row r="596" customFormat="false" ht="15.75" hidden="false" customHeight="false" outlineLevel="0" collapsed="false">
      <c r="A596" s="30"/>
      <c r="B596" s="32"/>
      <c r="C596" s="30"/>
      <c r="D596" s="30"/>
      <c r="E596" s="30"/>
      <c r="G596" s="30"/>
      <c r="H596" s="30"/>
      <c r="I596" s="30"/>
      <c r="J596" s="30"/>
      <c r="K596" s="30"/>
      <c r="L596" s="30"/>
      <c r="M596" s="30"/>
      <c r="N596" s="30"/>
      <c r="O596" s="30"/>
      <c r="P596" s="30"/>
      <c r="Q596" s="30"/>
      <c r="R596" s="30"/>
      <c r="S596" s="30"/>
      <c r="T596" s="30"/>
      <c r="U596" s="30"/>
      <c r="V596" s="30"/>
      <c r="W596" s="30"/>
      <c r="X596" s="30"/>
      <c r="Y596" s="30"/>
      <c r="Z596" s="30"/>
      <c r="AA596" s="30"/>
    </row>
    <row r="597" customFormat="false" ht="15.75" hidden="false" customHeight="false" outlineLevel="0" collapsed="false">
      <c r="A597" s="30"/>
      <c r="B597" s="32"/>
      <c r="C597" s="30"/>
      <c r="D597" s="30"/>
      <c r="E597" s="30"/>
      <c r="G597" s="30"/>
      <c r="H597" s="30"/>
      <c r="I597" s="30"/>
      <c r="J597" s="30"/>
      <c r="K597" s="30"/>
      <c r="L597" s="30"/>
      <c r="M597" s="30"/>
      <c r="N597" s="30"/>
      <c r="O597" s="30"/>
      <c r="P597" s="30"/>
      <c r="Q597" s="30"/>
      <c r="R597" s="30"/>
      <c r="S597" s="30"/>
      <c r="T597" s="30"/>
      <c r="U597" s="30"/>
      <c r="V597" s="30"/>
      <c r="W597" s="30"/>
      <c r="X597" s="30"/>
      <c r="Y597" s="30"/>
      <c r="Z597" s="30"/>
      <c r="AA597" s="30"/>
    </row>
    <row r="598" customFormat="false" ht="15.75" hidden="false" customHeight="false" outlineLevel="0" collapsed="false">
      <c r="A598" s="30"/>
      <c r="B598" s="32"/>
      <c r="C598" s="30"/>
      <c r="D598" s="30"/>
      <c r="E598" s="30"/>
      <c r="G598" s="30"/>
      <c r="H598" s="30"/>
      <c r="I598" s="30"/>
      <c r="J598" s="30"/>
      <c r="K598" s="30"/>
      <c r="L598" s="30"/>
      <c r="M598" s="30"/>
      <c r="N598" s="30"/>
      <c r="O598" s="30"/>
      <c r="P598" s="30"/>
      <c r="Q598" s="30"/>
      <c r="R598" s="30"/>
      <c r="S598" s="30"/>
      <c r="T598" s="30"/>
      <c r="U598" s="30"/>
      <c r="V598" s="30"/>
      <c r="W598" s="30"/>
      <c r="X598" s="30"/>
      <c r="Y598" s="30"/>
      <c r="Z598" s="30"/>
      <c r="AA598" s="30"/>
    </row>
    <row r="599" customFormat="false" ht="15.75" hidden="false" customHeight="false" outlineLevel="0" collapsed="false">
      <c r="A599" s="30"/>
      <c r="B599" s="32"/>
      <c r="C599" s="30"/>
      <c r="D599" s="30"/>
      <c r="E599" s="30"/>
      <c r="G599" s="30"/>
      <c r="H599" s="30"/>
      <c r="I599" s="30"/>
      <c r="J599" s="30"/>
      <c r="K599" s="30"/>
      <c r="L599" s="30"/>
      <c r="M599" s="30"/>
      <c r="N599" s="30"/>
      <c r="O599" s="30"/>
      <c r="P599" s="30"/>
      <c r="Q599" s="30"/>
      <c r="R599" s="30"/>
      <c r="S599" s="30"/>
      <c r="T599" s="30"/>
      <c r="U599" s="30"/>
      <c r="V599" s="30"/>
      <c r="W599" s="30"/>
      <c r="X599" s="30"/>
      <c r="Y599" s="30"/>
      <c r="Z599" s="30"/>
      <c r="AA599" s="30"/>
    </row>
    <row r="600" customFormat="false" ht="15.75" hidden="false" customHeight="false" outlineLevel="0" collapsed="false">
      <c r="A600" s="30"/>
      <c r="B600" s="32"/>
      <c r="C600" s="30"/>
      <c r="D600" s="30"/>
      <c r="E600" s="30"/>
      <c r="G600" s="30"/>
      <c r="H600" s="30"/>
      <c r="I600" s="30"/>
      <c r="J600" s="30"/>
      <c r="K600" s="30"/>
      <c r="L600" s="30"/>
      <c r="M600" s="30"/>
      <c r="N600" s="30"/>
      <c r="O600" s="30"/>
      <c r="P600" s="30"/>
      <c r="Q600" s="30"/>
      <c r="R600" s="30"/>
      <c r="S600" s="30"/>
      <c r="T600" s="30"/>
      <c r="U600" s="30"/>
      <c r="V600" s="30"/>
      <c r="W600" s="30"/>
      <c r="X600" s="30"/>
      <c r="Y600" s="30"/>
      <c r="Z600" s="30"/>
      <c r="AA600" s="30"/>
    </row>
    <row r="601" customFormat="false" ht="15.75" hidden="false" customHeight="false" outlineLevel="0" collapsed="false">
      <c r="A601" s="30"/>
      <c r="B601" s="32"/>
      <c r="C601" s="30"/>
      <c r="D601" s="30"/>
      <c r="E601" s="30"/>
      <c r="G601" s="30"/>
      <c r="H601" s="30"/>
      <c r="I601" s="30"/>
      <c r="J601" s="30"/>
      <c r="K601" s="30"/>
      <c r="L601" s="30"/>
      <c r="M601" s="30"/>
      <c r="N601" s="30"/>
      <c r="O601" s="30"/>
      <c r="P601" s="30"/>
      <c r="Q601" s="30"/>
      <c r="R601" s="30"/>
      <c r="S601" s="30"/>
      <c r="T601" s="30"/>
      <c r="U601" s="30"/>
      <c r="V601" s="30"/>
      <c r="W601" s="30"/>
      <c r="X601" s="30"/>
      <c r="Y601" s="30"/>
      <c r="Z601" s="30"/>
      <c r="AA601" s="30"/>
    </row>
    <row r="602" customFormat="false" ht="15.75" hidden="false" customHeight="false" outlineLevel="0" collapsed="false">
      <c r="A602" s="30"/>
      <c r="B602" s="32"/>
      <c r="C602" s="30"/>
      <c r="D602" s="30"/>
      <c r="E602" s="30"/>
      <c r="G602" s="30"/>
      <c r="H602" s="30"/>
      <c r="I602" s="30"/>
      <c r="J602" s="30"/>
      <c r="K602" s="30"/>
      <c r="L602" s="30"/>
      <c r="M602" s="30"/>
      <c r="N602" s="30"/>
      <c r="O602" s="30"/>
      <c r="P602" s="30"/>
      <c r="Q602" s="30"/>
      <c r="R602" s="30"/>
      <c r="S602" s="30"/>
      <c r="T602" s="30"/>
      <c r="U602" s="30"/>
      <c r="V602" s="30"/>
      <c r="W602" s="30"/>
      <c r="X602" s="30"/>
      <c r="Y602" s="30"/>
      <c r="Z602" s="30"/>
      <c r="AA602" s="30"/>
    </row>
    <row r="603" customFormat="false" ht="15.75" hidden="false" customHeight="false" outlineLevel="0" collapsed="false">
      <c r="A603" s="30"/>
      <c r="B603" s="32"/>
      <c r="C603" s="30"/>
      <c r="D603" s="30"/>
      <c r="E603" s="30"/>
      <c r="G603" s="30"/>
      <c r="H603" s="30"/>
      <c r="I603" s="30"/>
      <c r="J603" s="30"/>
      <c r="K603" s="30"/>
      <c r="L603" s="30"/>
      <c r="M603" s="30"/>
      <c r="N603" s="30"/>
      <c r="O603" s="30"/>
      <c r="P603" s="30"/>
      <c r="Q603" s="30"/>
      <c r="R603" s="30"/>
      <c r="S603" s="30"/>
      <c r="T603" s="30"/>
      <c r="U603" s="30"/>
      <c r="V603" s="30"/>
      <c r="W603" s="30"/>
      <c r="X603" s="30"/>
      <c r="Y603" s="30"/>
      <c r="Z603" s="30"/>
      <c r="AA603" s="30"/>
    </row>
    <row r="604" customFormat="false" ht="15.75" hidden="false" customHeight="false" outlineLevel="0" collapsed="false">
      <c r="A604" s="30"/>
      <c r="B604" s="32"/>
      <c r="C604" s="30"/>
      <c r="D604" s="30"/>
      <c r="E604" s="30"/>
      <c r="G604" s="30"/>
      <c r="H604" s="30"/>
      <c r="I604" s="30"/>
      <c r="J604" s="30"/>
      <c r="K604" s="30"/>
      <c r="L604" s="30"/>
      <c r="M604" s="30"/>
      <c r="N604" s="30"/>
      <c r="O604" s="30"/>
      <c r="P604" s="30"/>
      <c r="Q604" s="30"/>
      <c r="R604" s="30"/>
      <c r="S604" s="30"/>
      <c r="T604" s="30"/>
      <c r="U604" s="30"/>
      <c r="V604" s="30"/>
      <c r="W604" s="30"/>
      <c r="X604" s="30"/>
      <c r="Y604" s="30"/>
      <c r="Z604" s="30"/>
      <c r="AA604" s="30"/>
    </row>
    <row r="605" customFormat="false" ht="15.75" hidden="false" customHeight="false" outlineLevel="0" collapsed="false">
      <c r="A605" s="30"/>
      <c r="B605" s="32"/>
      <c r="C605" s="30"/>
      <c r="D605" s="30"/>
      <c r="E605" s="30"/>
      <c r="G605" s="30"/>
      <c r="H605" s="30"/>
      <c r="I605" s="30"/>
      <c r="J605" s="30"/>
      <c r="K605" s="30"/>
      <c r="L605" s="30"/>
      <c r="M605" s="30"/>
      <c r="N605" s="30"/>
      <c r="O605" s="30"/>
      <c r="P605" s="30"/>
      <c r="Q605" s="30"/>
      <c r="R605" s="30"/>
      <c r="S605" s="30"/>
      <c r="T605" s="30"/>
      <c r="U605" s="30"/>
      <c r="V605" s="30"/>
      <c r="W605" s="30"/>
      <c r="X605" s="30"/>
      <c r="Y605" s="30"/>
      <c r="Z605" s="30"/>
      <c r="AA605" s="30"/>
    </row>
    <row r="606" customFormat="false" ht="15.75" hidden="false" customHeight="false" outlineLevel="0" collapsed="false">
      <c r="A606" s="30"/>
      <c r="B606" s="32"/>
      <c r="C606" s="30"/>
      <c r="D606" s="30"/>
      <c r="E606" s="30"/>
      <c r="G606" s="30"/>
      <c r="H606" s="30"/>
      <c r="I606" s="30"/>
      <c r="J606" s="30"/>
      <c r="K606" s="30"/>
      <c r="L606" s="30"/>
      <c r="M606" s="30"/>
      <c r="N606" s="30"/>
      <c r="O606" s="30"/>
      <c r="P606" s="30"/>
      <c r="Q606" s="30"/>
      <c r="R606" s="30"/>
      <c r="S606" s="30"/>
      <c r="T606" s="30"/>
      <c r="U606" s="30"/>
      <c r="V606" s="30"/>
      <c r="W606" s="30"/>
      <c r="X606" s="30"/>
      <c r="Y606" s="30"/>
      <c r="Z606" s="30"/>
      <c r="AA606" s="30"/>
    </row>
    <row r="607" customFormat="false" ht="15.75" hidden="false" customHeight="false" outlineLevel="0" collapsed="false">
      <c r="A607" s="30"/>
      <c r="B607" s="32"/>
      <c r="C607" s="30"/>
      <c r="D607" s="30"/>
      <c r="E607" s="30"/>
      <c r="G607" s="30"/>
      <c r="H607" s="30"/>
      <c r="I607" s="30"/>
      <c r="J607" s="30"/>
      <c r="K607" s="30"/>
      <c r="L607" s="30"/>
      <c r="M607" s="30"/>
      <c r="N607" s="30"/>
      <c r="O607" s="30"/>
      <c r="P607" s="30"/>
      <c r="Q607" s="30"/>
      <c r="R607" s="30"/>
      <c r="S607" s="30"/>
      <c r="T607" s="30"/>
      <c r="U607" s="30"/>
      <c r="V607" s="30"/>
      <c r="W607" s="30"/>
      <c r="X607" s="30"/>
      <c r="Y607" s="30"/>
      <c r="Z607" s="30"/>
      <c r="AA607" s="30"/>
    </row>
    <row r="608" customFormat="false" ht="15.75" hidden="false" customHeight="false" outlineLevel="0" collapsed="false">
      <c r="A608" s="30"/>
      <c r="B608" s="32"/>
      <c r="C608" s="30"/>
      <c r="D608" s="30"/>
      <c r="E608" s="30"/>
      <c r="G608" s="30"/>
      <c r="H608" s="30"/>
      <c r="I608" s="30"/>
      <c r="J608" s="30"/>
      <c r="K608" s="30"/>
      <c r="L608" s="30"/>
      <c r="M608" s="30"/>
      <c r="N608" s="30"/>
      <c r="O608" s="30"/>
      <c r="P608" s="30"/>
      <c r="Q608" s="30"/>
      <c r="R608" s="30"/>
      <c r="S608" s="30"/>
      <c r="T608" s="30"/>
      <c r="U608" s="30"/>
      <c r="V608" s="30"/>
      <c r="W608" s="30"/>
      <c r="X608" s="30"/>
      <c r="Y608" s="30"/>
      <c r="Z608" s="30"/>
      <c r="AA608" s="30"/>
    </row>
    <row r="609" customFormat="false" ht="15.75" hidden="false" customHeight="false" outlineLevel="0" collapsed="false">
      <c r="A609" s="30"/>
      <c r="B609" s="32"/>
      <c r="C609" s="30"/>
      <c r="D609" s="30"/>
      <c r="E609" s="30"/>
      <c r="G609" s="30"/>
      <c r="H609" s="30"/>
      <c r="I609" s="30"/>
      <c r="J609" s="30"/>
      <c r="K609" s="30"/>
      <c r="L609" s="30"/>
      <c r="M609" s="30"/>
      <c r="N609" s="30"/>
      <c r="O609" s="30"/>
      <c r="P609" s="30"/>
      <c r="Q609" s="30"/>
      <c r="R609" s="30"/>
      <c r="S609" s="30"/>
      <c r="T609" s="30"/>
      <c r="U609" s="30"/>
      <c r="V609" s="30"/>
      <c r="W609" s="30"/>
      <c r="X609" s="30"/>
      <c r="Y609" s="30"/>
      <c r="Z609" s="30"/>
      <c r="AA609" s="30"/>
    </row>
    <row r="610" customFormat="false" ht="15.75" hidden="false" customHeight="false" outlineLevel="0" collapsed="false">
      <c r="A610" s="30"/>
      <c r="B610" s="32"/>
      <c r="C610" s="30"/>
      <c r="D610" s="30"/>
      <c r="E610" s="30"/>
      <c r="G610" s="30"/>
      <c r="H610" s="30"/>
      <c r="I610" s="30"/>
      <c r="J610" s="30"/>
      <c r="K610" s="30"/>
      <c r="L610" s="30"/>
      <c r="M610" s="30"/>
      <c r="N610" s="30"/>
      <c r="O610" s="30"/>
      <c r="P610" s="30"/>
      <c r="Q610" s="30"/>
      <c r="R610" s="30"/>
      <c r="S610" s="30"/>
      <c r="T610" s="30"/>
      <c r="U610" s="30"/>
      <c r="V610" s="30"/>
      <c r="W610" s="30"/>
      <c r="X610" s="30"/>
      <c r="Y610" s="30"/>
      <c r="Z610" s="30"/>
      <c r="AA610" s="30"/>
    </row>
    <row r="611" customFormat="false" ht="15.75" hidden="false" customHeight="false" outlineLevel="0" collapsed="false">
      <c r="A611" s="30"/>
      <c r="B611" s="32"/>
      <c r="C611" s="30"/>
      <c r="D611" s="30"/>
      <c r="E611" s="30"/>
      <c r="G611" s="30"/>
      <c r="H611" s="30"/>
      <c r="I611" s="30"/>
      <c r="J611" s="30"/>
      <c r="K611" s="30"/>
      <c r="L611" s="30"/>
      <c r="M611" s="30"/>
      <c r="N611" s="30"/>
      <c r="O611" s="30"/>
      <c r="P611" s="30"/>
      <c r="Q611" s="30"/>
      <c r="R611" s="30"/>
      <c r="S611" s="30"/>
      <c r="T611" s="30"/>
      <c r="U611" s="30"/>
      <c r="V611" s="30"/>
      <c r="W611" s="30"/>
      <c r="X611" s="30"/>
      <c r="Y611" s="30"/>
      <c r="Z611" s="30"/>
      <c r="AA611" s="30"/>
    </row>
    <row r="612" customFormat="false" ht="15.75" hidden="false" customHeight="false" outlineLevel="0" collapsed="false">
      <c r="A612" s="30"/>
      <c r="B612" s="32"/>
      <c r="C612" s="30"/>
      <c r="D612" s="30"/>
      <c r="E612" s="30"/>
      <c r="G612" s="30"/>
      <c r="H612" s="30"/>
      <c r="I612" s="30"/>
      <c r="J612" s="30"/>
      <c r="K612" s="30"/>
      <c r="L612" s="30"/>
      <c r="M612" s="30"/>
      <c r="N612" s="30"/>
      <c r="O612" s="30"/>
      <c r="P612" s="30"/>
      <c r="Q612" s="30"/>
      <c r="R612" s="30"/>
      <c r="S612" s="30"/>
      <c r="T612" s="30"/>
      <c r="U612" s="30"/>
      <c r="V612" s="30"/>
      <c r="W612" s="30"/>
      <c r="X612" s="30"/>
      <c r="Y612" s="30"/>
      <c r="Z612" s="30"/>
      <c r="AA612" s="30"/>
    </row>
    <row r="613" customFormat="false" ht="15.75" hidden="false" customHeight="false" outlineLevel="0" collapsed="false">
      <c r="A613" s="30"/>
      <c r="B613" s="32"/>
      <c r="C613" s="30"/>
      <c r="D613" s="30"/>
      <c r="E613" s="30"/>
      <c r="G613" s="30"/>
      <c r="H613" s="30"/>
      <c r="I613" s="30"/>
      <c r="J613" s="30"/>
      <c r="K613" s="30"/>
      <c r="L613" s="30"/>
      <c r="M613" s="30"/>
      <c r="N613" s="30"/>
      <c r="O613" s="30"/>
      <c r="P613" s="30"/>
      <c r="Q613" s="30"/>
      <c r="R613" s="30"/>
      <c r="S613" s="30"/>
      <c r="T613" s="30"/>
      <c r="U613" s="30"/>
      <c r="V613" s="30"/>
      <c r="W613" s="30"/>
      <c r="X613" s="30"/>
      <c r="Y613" s="30"/>
      <c r="Z613" s="30"/>
      <c r="AA613" s="30"/>
    </row>
    <row r="614" customFormat="false" ht="15.75" hidden="false" customHeight="false" outlineLevel="0" collapsed="false">
      <c r="A614" s="30"/>
      <c r="B614" s="32"/>
      <c r="C614" s="30"/>
      <c r="D614" s="30"/>
      <c r="E614" s="30"/>
      <c r="G614" s="30"/>
      <c r="H614" s="30"/>
      <c r="I614" s="30"/>
      <c r="J614" s="30"/>
      <c r="K614" s="30"/>
      <c r="L614" s="30"/>
      <c r="M614" s="30"/>
      <c r="N614" s="30"/>
      <c r="O614" s="30"/>
      <c r="P614" s="30"/>
      <c r="Q614" s="30"/>
      <c r="R614" s="30"/>
      <c r="S614" s="30"/>
      <c r="T614" s="30"/>
      <c r="U614" s="30"/>
      <c r="V614" s="30"/>
      <c r="W614" s="30"/>
      <c r="X614" s="30"/>
      <c r="Y614" s="30"/>
      <c r="Z614" s="30"/>
      <c r="AA614" s="30"/>
    </row>
    <row r="615" customFormat="false" ht="15.75" hidden="false" customHeight="false" outlineLevel="0" collapsed="false">
      <c r="A615" s="30"/>
      <c r="B615" s="32"/>
      <c r="C615" s="30"/>
      <c r="D615" s="30"/>
      <c r="E615" s="30"/>
      <c r="G615" s="30"/>
      <c r="H615" s="30"/>
      <c r="I615" s="30"/>
      <c r="J615" s="30"/>
      <c r="K615" s="30"/>
      <c r="L615" s="30"/>
      <c r="M615" s="30"/>
      <c r="N615" s="30"/>
      <c r="O615" s="30"/>
      <c r="P615" s="30"/>
      <c r="Q615" s="30"/>
      <c r="R615" s="30"/>
      <c r="S615" s="30"/>
      <c r="T615" s="30"/>
      <c r="U615" s="30"/>
      <c r="V615" s="30"/>
      <c r="W615" s="30"/>
      <c r="X615" s="30"/>
      <c r="Y615" s="30"/>
      <c r="Z615" s="30"/>
      <c r="AA615" s="30"/>
    </row>
    <row r="616" customFormat="false" ht="15.75" hidden="false" customHeight="false" outlineLevel="0" collapsed="false">
      <c r="A616" s="30"/>
      <c r="B616" s="32"/>
      <c r="C616" s="30"/>
      <c r="D616" s="30"/>
      <c r="E616" s="30"/>
      <c r="G616" s="30"/>
      <c r="H616" s="30"/>
      <c r="I616" s="30"/>
      <c r="J616" s="30"/>
      <c r="K616" s="30"/>
      <c r="L616" s="30"/>
      <c r="M616" s="30"/>
      <c r="N616" s="30"/>
      <c r="O616" s="30"/>
      <c r="P616" s="30"/>
      <c r="Q616" s="30"/>
      <c r="R616" s="30"/>
      <c r="S616" s="30"/>
      <c r="T616" s="30"/>
      <c r="U616" s="30"/>
      <c r="V616" s="30"/>
      <c r="W616" s="30"/>
      <c r="X616" s="30"/>
      <c r="Y616" s="30"/>
      <c r="Z616" s="30"/>
      <c r="AA616" s="30"/>
    </row>
    <row r="617" customFormat="false" ht="15.75" hidden="false" customHeight="false" outlineLevel="0" collapsed="false">
      <c r="A617" s="30"/>
      <c r="B617" s="32"/>
      <c r="C617" s="30"/>
      <c r="D617" s="30"/>
      <c r="E617" s="30"/>
      <c r="G617" s="30"/>
      <c r="H617" s="30"/>
      <c r="I617" s="30"/>
      <c r="J617" s="30"/>
      <c r="K617" s="30"/>
      <c r="L617" s="30"/>
      <c r="M617" s="30"/>
      <c r="N617" s="30"/>
      <c r="O617" s="30"/>
      <c r="P617" s="30"/>
      <c r="Q617" s="30"/>
      <c r="R617" s="30"/>
      <c r="S617" s="30"/>
      <c r="T617" s="30"/>
      <c r="U617" s="30"/>
      <c r="V617" s="30"/>
      <c r="W617" s="30"/>
      <c r="X617" s="30"/>
      <c r="Y617" s="30"/>
      <c r="Z617" s="30"/>
      <c r="AA617" s="30"/>
    </row>
    <row r="618" customFormat="false" ht="15.75" hidden="false" customHeight="false" outlineLevel="0" collapsed="false">
      <c r="A618" s="30"/>
      <c r="B618" s="32"/>
      <c r="C618" s="30"/>
      <c r="D618" s="30"/>
      <c r="E618" s="30"/>
      <c r="G618" s="30"/>
      <c r="H618" s="30"/>
      <c r="I618" s="30"/>
      <c r="J618" s="30"/>
      <c r="K618" s="30"/>
      <c r="L618" s="30"/>
      <c r="M618" s="30"/>
      <c r="N618" s="30"/>
      <c r="O618" s="30"/>
      <c r="P618" s="30"/>
      <c r="Q618" s="30"/>
      <c r="R618" s="30"/>
      <c r="S618" s="30"/>
      <c r="T618" s="30"/>
      <c r="U618" s="30"/>
      <c r="V618" s="30"/>
      <c r="W618" s="30"/>
      <c r="X618" s="30"/>
      <c r="Y618" s="30"/>
      <c r="Z618" s="30"/>
      <c r="AA618" s="30"/>
    </row>
    <row r="619" customFormat="false" ht="15.75" hidden="false" customHeight="false" outlineLevel="0" collapsed="false">
      <c r="A619" s="30"/>
      <c r="B619" s="32"/>
      <c r="C619" s="30"/>
      <c r="D619" s="30"/>
      <c r="E619" s="30"/>
      <c r="G619" s="30"/>
      <c r="H619" s="30"/>
      <c r="I619" s="30"/>
      <c r="J619" s="30"/>
      <c r="K619" s="30"/>
      <c r="L619" s="30"/>
      <c r="M619" s="30"/>
      <c r="N619" s="30"/>
      <c r="O619" s="30"/>
      <c r="P619" s="30"/>
      <c r="Q619" s="30"/>
      <c r="R619" s="30"/>
      <c r="S619" s="30"/>
      <c r="T619" s="30"/>
      <c r="U619" s="30"/>
      <c r="V619" s="30"/>
      <c r="W619" s="30"/>
      <c r="X619" s="30"/>
      <c r="Y619" s="30"/>
      <c r="Z619" s="30"/>
      <c r="AA619" s="30"/>
    </row>
    <row r="620" customFormat="false" ht="15.75" hidden="false" customHeight="false" outlineLevel="0" collapsed="false">
      <c r="A620" s="30"/>
      <c r="B620" s="32"/>
      <c r="C620" s="30"/>
      <c r="D620" s="30"/>
      <c r="E620" s="30"/>
      <c r="G620" s="30"/>
      <c r="H620" s="30"/>
      <c r="I620" s="30"/>
      <c r="J620" s="30"/>
      <c r="K620" s="30"/>
      <c r="L620" s="30"/>
      <c r="M620" s="30"/>
      <c r="N620" s="30"/>
      <c r="O620" s="30"/>
      <c r="P620" s="30"/>
      <c r="Q620" s="30"/>
      <c r="R620" s="30"/>
      <c r="S620" s="30"/>
      <c r="T620" s="30"/>
      <c r="U620" s="30"/>
      <c r="V620" s="30"/>
      <c r="W620" s="30"/>
      <c r="X620" s="30"/>
      <c r="Y620" s="30"/>
      <c r="Z620" s="30"/>
      <c r="AA620" s="30"/>
    </row>
    <row r="621" customFormat="false" ht="15.75" hidden="false" customHeight="false" outlineLevel="0" collapsed="false">
      <c r="A621" s="30"/>
      <c r="B621" s="32"/>
      <c r="C621" s="30"/>
      <c r="D621" s="30"/>
      <c r="E621" s="30"/>
      <c r="G621" s="30"/>
      <c r="H621" s="30"/>
      <c r="I621" s="30"/>
      <c r="J621" s="30"/>
      <c r="K621" s="30"/>
      <c r="L621" s="30"/>
      <c r="M621" s="30"/>
      <c r="N621" s="30"/>
      <c r="O621" s="30"/>
      <c r="P621" s="30"/>
      <c r="Q621" s="30"/>
      <c r="R621" s="30"/>
      <c r="S621" s="30"/>
      <c r="T621" s="30"/>
      <c r="U621" s="30"/>
      <c r="V621" s="30"/>
      <c r="W621" s="30"/>
      <c r="X621" s="30"/>
      <c r="Y621" s="30"/>
      <c r="Z621" s="30"/>
      <c r="AA621" s="30"/>
    </row>
    <row r="622" customFormat="false" ht="15.75" hidden="false" customHeight="false" outlineLevel="0" collapsed="false">
      <c r="A622" s="30"/>
      <c r="B622" s="32"/>
      <c r="C622" s="30"/>
      <c r="D622" s="30"/>
      <c r="E622" s="30"/>
      <c r="G622" s="30"/>
      <c r="H622" s="30"/>
      <c r="I622" s="30"/>
      <c r="J622" s="30"/>
      <c r="K622" s="30"/>
      <c r="L622" s="30"/>
      <c r="M622" s="30"/>
      <c r="N622" s="30"/>
      <c r="O622" s="30"/>
      <c r="P622" s="30"/>
      <c r="Q622" s="30"/>
      <c r="R622" s="30"/>
      <c r="S622" s="30"/>
      <c r="T622" s="30"/>
      <c r="U622" s="30"/>
      <c r="V622" s="30"/>
      <c r="W622" s="30"/>
      <c r="X622" s="30"/>
      <c r="Y622" s="30"/>
      <c r="Z622" s="30"/>
      <c r="AA622" s="30"/>
    </row>
    <row r="623" customFormat="false" ht="15.75" hidden="false" customHeight="false" outlineLevel="0" collapsed="false">
      <c r="A623" s="30"/>
      <c r="B623" s="32"/>
      <c r="C623" s="30"/>
      <c r="D623" s="30"/>
      <c r="E623" s="30"/>
      <c r="G623" s="30"/>
      <c r="H623" s="30"/>
      <c r="I623" s="30"/>
      <c r="J623" s="30"/>
      <c r="K623" s="30"/>
      <c r="L623" s="30"/>
      <c r="M623" s="30"/>
      <c r="N623" s="30"/>
      <c r="O623" s="30"/>
      <c r="P623" s="30"/>
      <c r="Q623" s="30"/>
      <c r="R623" s="30"/>
      <c r="S623" s="30"/>
      <c r="T623" s="30"/>
      <c r="U623" s="30"/>
      <c r="V623" s="30"/>
      <c r="W623" s="30"/>
      <c r="X623" s="30"/>
      <c r="Y623" s="30"/>
      <c r="Z623" s="30"/>
      <c r="AA623" s="30"/>
    </row>
    <row r="624" customFormat="false" ht="15.75" hidden="false" customHeight="false" outlineLevel="0" collapsed="false">
      <c r="A624" s="30"/>
      <c r="B624" s="32"/>
      <c r="C624" s="30"/>
      <c r="D624" s="30"/>
      <c r="E624" s="30"/>
      <c r="G624" s="30"/>
      <c r="H624" s="30"/>
      <c r="I624" s="30"/>
      <c r="J624" s="30"/>
      <c r="K624" s="30"/>
      <c r="L624" s="30"/>
      <c r="M624" s="30"/>
      <c r="N624" s="30"/>
      <c r="O624" s="30"/>
      <c r="P624" s="30"/>
      <c r="Q624" s="30"/>
      <c r="R624" s="30"/>
      <c r="S624" s="30"/>
      <c r="T624" s="30"/>
      <c r="U624" s="30"/>
      <c r="V624" s="30"/>
      <c r="W624" s="30"/>
      <c r="X624" s="30"/>
      <c r="Y624" s="30"/>
      <c r="Z624" s="30"/>
      <c r="AA624" s="30"/>
    </row>
    <row r="625" customFormat="false" ht="15.75" hidden="false" customHeight="false" outlineLevel="0" collapsed="false">
      <c r="A625" s="30"/>
      <c r="B625" s="32"/>
      <c r="C625" s="30"/>
      <c r="D625" s="30"/>
      <c r="E625" s="30"/>
      <c r="G625" s="30"/>
      <c r="H625" s="30"/>
      <c r="I625" s="30"/>
      <c r="J625" s="30"/>
      <c r="K625" s="30"/>
      <c r="L625" s="30"/>
      <c r="M625" s="30"/>
      <c r="N625" s="30"/>
      <c r="O625" s="30"/>
      <c r="P625" s="30"/>
      <c r="Q625" s="30"/>
      <c r="R625" s="30"/>
      <c r="S625" s="30"/>
      <c r="T625" s="30"/>
      <c r="U625" s="30"/>
      <c r="V625" s="30"/>
      <c r="W625" s="30"/>
      <c r="X625" s="30"/>
      <c r="Y625" s="30"/>
      <c r="Z625" s="30"/>
      <c r="AA625" s="30"/>
    </row>
    <row r="626" customFormat="false" ht="15.75" hidden="false" customHeight="false" outlineLevel="0" collapsed="false">
      <c r="A626" s="30"/>
      <c r="B626" s="32"/>
      <c r="C626" s="30"/>
      <c r="D626" s="30"/>
      <c r="E626" s="30"/>
      <c r="G626" s="30"/>
      <c r="H626" s="30"/>
      <c r="I626" s="30"/>
      <c r="J626" s="30"/>
      <c r="K626" s="30"/>
      <c r="L626" s="30"/>
      <c r="M626" s="30"/>
      <c r="N626" s="30"/>
      <c r="O626" s="30"/>
      <c r="P626" s="30"/>
      <c r="Q626" s="30"/>
      <c r="R626" s="30"/>
      <c r="S626" s="30"/>
      <c r="T626" s="30"/>
      <c r="U626" s="30"/>
      <c r="V626" s="30"/>
      <c r="W626" s="30"/>
      <c r="X626" s="30"/>
      <c r="Y626" s="30"/>
      <c r="Z626" s="30"/>
      <c r="AA626" s="30"/>
    </row>
    <row r="627" customFormat="false" ht="15.75" hidden="false" customHeight="false" outlineLevel="0" collapsed="false">
      <c r="A627" s="30"/>
      <c r="B627" s="32"/>
      <c r="C627" s="30"/>
      <c r="D627" s="30"/>
      <c r="E627" s="30"/>
      <c r="G627" s="30"/>
      <c r="H627" s="30"/>
      <c r="I627" s="30"/>
      <c r="J627" s="30"/>
      <c r="K627" s="30"/>
      <c r="L627" s="30"/>
      <c r="M627" s="30"/>
      <c r="N627" s="30"/>
      <c r="O627" s="30"/>
      <c r="P627" s="30"/>
      <c r="Q627" s="30"/>
      <c r="R627" s="30"/>
      <c r="S627" s="30"/>
      <c r="T627" s="30"/>
      <c r="U627" s="30"/>
      <c r="V627" s="30"/>
      <c r="W627" s="30"/>
      <c r="X627" s="30"/>
      <c r="Y627" s="30"/>
      <c r="Z627" s="30"/>
      <c r="AA627" s="30"/>
    </row>
    <row r="628" customFormat="false" ht="15.75" hidden="false" customHeight="false" outlineLevel="0" collapsed="false">
      <c r="A628" s="30"/>
      <c r="B628" s="32"/>
      <c r="C628" s="30"/>
      <c r="D628" s="30"/>
      <c r="E628" s="30"/>
      <c r="G628" s="30"/>
      <c r="H628" s="30"/>
      <c r="I628" s="30"/>
      <c r="J628" s="30"/>
      <c r="K628" s="30"/>
      <c r="L628" s="30"/>
      <c r="M628" s="30"/>
      <c r="N628" s="30"/>
      <c r="O628" s="30"/>
      <c r="P628" s="30"/>
      <c r="Q628" s="30"/>
      <c r="R628" s="30"/>
      <c r="S628" s="30"/>
      <c r="T628" s="30"/>
      <c r="U628" s="30"/>
      <c r="V628" s="30"/>
      <c r="W628" s="30"/>
      <c r="X628" s="30"/>
      <c r="Y628" s="30"/>
      <c r="Z628" s="30"/>
      <c r="AA628" s="30"/>
    </row>
    <row r="629" customFormat="false" ht="15.75" hidden="false" customHeight="false" outlineLevel="0" collapsed="false">
      <c r="A629" s="30"/>
      <c r="B629" s="32"/>
      <c r="C629" s="30"/>
      <c r="D629" s="30"/>
      <c r="E629" s="30"/>
      <c r="G629" s="30"/>
      <c r="H629" s="30"/>
      <c r="I629" s="30"/>
      <c r="J629" s="30"/>
      <c r="K629" s="30"/>
      <c r="L629" s="30"/>
      <c r="M629" s="30"/>
      <c r="N629" s="30"/>
      <c r="O629" s="30"/>
      <c r="P629" s="30"/>
      <c r="Q629" s="30"/>
      <c r="R629" s="30"/>
      <c r="S629" s="30"/>
      <c r="T629" s="30"/>
      <c r="U629" s="30"/>
      <c r="V629" s="30"/>
      <c r="W629" s="30"/>
      <c r="X629" s="30"/>
      <c r="Y629" s="30"/>
      <c r="Z629" s="30"/>
      <c r="AA629" s="30"/>
    </row>
    <row r="630" customFormat="false" ht="15.75" hidden="false" customHeight="false" outlineLevel="0" collapsed="false">
      <c r="A630" s="30"/>
      <c r="B630" s="32"/>
      <c r="C630" s="30"/>
      <c r="D630" s="30"/>
      <c r="E630" s="30"/>
      <c r="G630" s="30"/>
      <c r="H630" s="30"/>
      <c r="I630" s="30"/>
      <c r="J630" s="30"/>
      <c r="K630" s="30"/>
      <c r="L630" s="30"/>
      <c r="M630" s="30"/>
      <c r="N630" s="30"/>
      <c r="O630" s="30"/>
      <c r="P630" s="30"/>
      <c r="Q630" s="30"/>
      <c r="R630" s="30"/>
      <c r="S630" s="30"/>
      <c r="T630" s="30"/>
      <c r="U630" s="30"/>
      <c r="V630" s="30"/>
      <c r="W630" s="30"/>
      <c r="X630" s="30"/>
      <c r="Y630" s="30"/>
      <c r="Z630" s="30"/>
      <c r="AA630" s="30"/>
    </row>
    <row r="631" customFormat="false" ht="15.75" hidden="false" customHeight="false" outlineLevel="0" collapsed="false">
      <c r="A631" s="30"/>
      <c r="B631" s="32"/>
      <c r="C631" s="30"/>
      <c r="D631" s="30"/>
      <c r="E631" s="30"/>
      <c r="G631" s="30"/>
      <c r="H631" s="30"/>
      <c r="I631" s="30"/>
      <c r="J631" s="30"/>
      <c r="K631" s="30"/>
      <c r="L631" s="30"/>
      <c r="M631" s="30"/>
      <c r="N631" s="30"/>
      <c r="O631" s="30"/>
      <c r="P631" s="30"/>
      <c r="Q631" s="30"/>
      <c r="R631" s="30"/>
      <c r="S631" s="30"/>
      <c r="T631" s="30"/>
      <c r="U631" s="30"/>
      <c r="V631" s="30"/>
      <c r="W631" s="30"/>
      <c r="X631" s="30"/>
      <c r="Y631" s="30"/>
      <c r="Z631" s="30"/>
      <c r="AA631" s="30"/>
    </row>
    <row r="632" customFormat="false" ht="15.75" hidden="false" customHeight="false" outlineLevel="0" collapsed="false">
      <c r="A632" s="30"/>
      <c r="B632" s="32"/>
      <c r="C632" s="30"/>
      <c r="D632" s="30"/>
      <c r="E632" s="30"/>
      <c r="G632" s="30"/>
      <c r="H632" s="30"/>
      <c r="I632" s="30"/>
      <c r="J632" s="30"/>
      <c r="K632" s="30"/>
      <c r="L632" s="30"/>
      <c r="M632" s="30"/>
      <c r="N632" s="30"/>
      <c r="O632" s="30"/>
      <c r="P632" s="30"/>
      <c r="Q632" s="30"/>
      <c r="R632" s="30"/>
      <c r="S632" s="30"/>
      <c r="T632" s="30"/>
      <c r="U632" s="30"/>
      <c r="V632" s="30"/>
      <c r="W632" s="30"/>
      <c r="X632" s="30"/>
      <c r="Y632" s="30"/>
      <c r="Z632" s="30"/>
      <c r="AA632" s="30"/>
    </row>
    <row r="633" customFormat="false" ht="15.75" hidden="false" customHeight="false" outlineLevel="0" collapsed="false">
      <c r="A633" s="30"/>
      <c r="B633" s="32"/>
      <c r="C633" s="30"/>
      <c r="D633" s="30"/>
      <c r="E633" s="30"/>
      <c r="G633" s="30"/>
      <c r="H633" s="30"/>
      <c r="I633" s="30"/>
      <c r="J633" s="30"/>
      <c r="K633" s="30"/>
      <c r="L633" s="30"/>
      <c r="M633" s="30"/>
      <c r="N633" s="30"/>
      <c r="O633" s="30"/>
      <c r="P633" s="30"/>
      <c r="Q633" s="30"/>
      <c r="R633" s="30"/>
      <c r="S633" s="30"/>
      <c r="T633" s="30"/>
      <c r="U633" s="30"/>
      <c r="V633" s="30"/>
      <c r="W633" s="30"/>
      <c r="X633" s="30"/>
      <c r="Y633" s="30"/>
      <c r="Z633" s="30"/>
      <c r="AA633" s="30"/>
    </row>
    <row r="634" customFormat="false" ht="15.75" hidden="false" customHeight="false" outlineLevel="0" collapsed="false">
      <c r="A634" s="30"/>
      <c r="B634" s="32"/>
      <c r="C634" s="30"/>
      <c r="D634" s="30"/>
      <c r="E634" s="30"/>
      <c r="G634" s="30"/>
      <c r="H634" s="30"/>
      <c r="I634" s="30"/>
      <c r="J634" s="30"/>
      <c r="K634" s="30"/>
      <c r="L634" s="30"/>
      <c r="M634" s="30"/>
      <c r="N634" s="30"/>
      <c r="O634" s="30"/>
      <c r="P634" s="30"/>
      <c r="Q634" s="30"/>
      <c r="R634" s="30"/>
      <c r="S634" s="30"/>
      <c r="T634" s="30"/>
      <c r="U634" s="30"/>
      <c r="V634" s="30"/>
      <c r="W634" s="30"/>
      <c r="X634" s="30"/>
      <c r="Y634" s="30"/>
      <c r="Z634" s="30"/>
      <c r="AA634" s="30"/>
    </row>
    <row r="635" customFormat="false" ht="15.75" hidden="false" customHeight="false" outlineLevel="0" collapsed="false">
      <c r="A635" s="30"/>
      <c r="B635" s="32"/>
      <c r="C635" s="30"/>
      <c r="D635" s="30"/>
      <c r="E635" s="30"/>
      <c r="G635" s="30"/>
      <c r="H635" s="30"/>
      <c r="I635" s="30"/>
      <c r="J635" s="30"/>
      <c r="K635" s="30"/>
      <c r="L635" s="30"/>
      <c r="M635" s="30"/>
      <c r="N635" s="30"/>
      <c r="O635" s="30"/>
      <c r="P635" s="30"/>
      <c r="Q635" s="30"/>
      <c r="R635" s="30"/>
      <c r="S635" s="30"/>
      <c r="T635" s="30"/>
      <c r="U635" s="30"/>
      <c r="V635" s="30"/>
      <c r="W635" s="30"/>
      <c r="X635" s="30"/>
      <c r="Y635" s="30"/>
      <c r="Z635" s="30"/>
      <c r="AA635" s="30"/>
    </row>
    <row r="636" customFormat="false" ht="15.75" hidden="false" customHeight="false" outlineLevel="0" collapsed="false">
      <c r="A636" s="30"/>
      <c r="B636" s="32"/>
      <c r="C636" s="30"/>
      <c r="D636" s="30"/>
      <c r="E636" s="30"/>
      <c r="G636" s="30"/>
      <c r="H636" s="30"/>
      <c r="I636" s="30"/>
      <c r="J636" s="30"/>
      <c r="K636" s="30"/>
      <c r="L636" s="30"/>
      <c r="M636" s="30"/>
      <c r="N636" s="30"/>
      <c r="O636" s="30"/>
      <c r="P636" s="30"/>
      <c r="Q636" s="30"/>
      <c r="R636" s="30"/>
      <c r="S636" s="30"/>
      <c r="T636" s="30"/>
      <c r="U636" s="30"/>
      <c r="V636" s="30"/>
      <c r="W636" s="30"/>
      <c r="X636" s="30"/>
      <c r="Y636" s="30"/>
      <c r="Z636" s="30"/>
      <c r="AA636" s="30"/>
    </row>
    <row r="637" customFormat="false" ht="15.75" hidden="false" customHeight="false" outlineLevel="0" collapsed="false">
      <c r="A637" s="30"/>
      <c r="B637" s="32"/>
      <c r="C637" s="30"/>
      <c r="D637" s="30"/>
      <c r="E637" s="30"/>
      <c r="G637" s="30"/>
      <c r="H637" s="30"/>
      <c r="I637" s="30"/>
      <c r="J637" s="30"/>
      <c r="K637" s="30"/>
      <c r="L637" s="30"/>
      <c r="M637" s="30"/>
      <c r="N637" s="30"/>
      <c r="O637" s="30"/>
      <c r="P637" s="30"/>
      <c r="Q637" s="30"/>
      <c r="R637" s="30"/>
      <c r="S637" s="30"/>
      <c r="T637" s="30"/>
      <c r="U637" s="30"/>
      <c r="V637" s="30"/>
      <c r="W637" s="30"/>
      <c r="X637" s="30"/>
      <c r="Y637" s="30"/>
      <c r="Z637" s="30"/>
      <c r="AA637" s="30"/>
    </row>
    <row r="638" customFormat="false" ht="15.75" hidden="false" customHeight="false" outlineLevel="0" collapsed="false">
      <c r="A638" s="30"/>
      <c r="B638" s="32"/>
      <c r="C638" s="30"/>
      <c r="D638" s="30"/>
      <c r="E638" s="30"/>
      <c r="G638" s="30"/>
      <c r="H638" s="30"/>
      <c r="I638" s="30"/>
      <c r="J638" s="30"/>
      <c r="K638" s="30"/>
      <c r="L638" s="30"/>
      <c r="M638" s="30"/>
      <c r="N638" s="30"/>
      <c r="O638" s="30"/>
      <c r="P638" s="30"/>
      <c r="Q638" s="30"/>
      <c r="R638" s="30"/>
      <c r="S638" s="30"/>
      <c r="T638" s="30"/>
      <c r="U638" s="30"/>
      <c r="V638" s="30"/>
      <c r="W638" s="30"/>
      <c r="X638" s="30"/>
      <c r="Y638" s="30"/>
      <c r="Z638" s="30"/>
      <c r="AA638" s="30"/>
    </row>
    <row r="639" customFormat="false" ht="15.75" hidden="false" customHeight="false" outlineLevel="0" collapsed="false">
      <c r="A639" s="30"/>
      <c r="B639" s="32"/>
      <c r="C639" s="30"/>
      <c r="D639" s="30"/>
      <c r="E639" s="30"/>
      <c r="G639" s="30"/>
      <c r="H639" s="30"/>
      <c r="I639" s="30"/>
      <c r="J639" s="30"/>
      <c r="K639" s="30"/>
      <c r="L639" s="30"/>
      <c r="M639" s="30"/>
      <c r="N639" s="30"/>
      <c r="O639" s="30"/>
      <c r="P639" s="30"/>
      <c r="Q639" s="30"/>
      <c r="R639" s="30"/>
      <c r="S639" s="30"/>
      <c r="T639" s="30"/>
      <c r="U639" s="30"/>
      <c r="V639" s="30"/>
      <c r="W639" s="30"/>
      <c r="X639" s="30"/>
      <c r="Y639" s="30"/>
      <c r="Z639" s="30"/>
      <c r="AA639" s="30"/>
    </row>
    <row r="640" customFormat="false" ht="15.75" hidden="false" customHeight="false" outlineLevel="0" collapsed="false">
      <c r="A640" s="30"/>
      <c r="B640" s="32"/>
      <c r="C640" s="30"/>
      <c r="D640" s="30"/>
      <c r="E640" s="30"/>
      <c r="G640" s="30"/>
      <c r="H640" s="30"/>
      <c r="I640" s="30"/>
      <c r="J640" s="30"/>
      <c r="K640" s="30"/>
      <c r="L640" s="30"/>
      <c r="M640" s="30"/>
      <c r="N640" s="30"/>
      <c r="O640" s="30"/>
      <c r="P640" s="30"/>
      <c r="Q640" s="30"/>
      <c r="R640" s="30"/>
      <c r="S640" s="30"/>
      <c r="T640" s="30"/>
      <c r="U640" s="30"/>
      <c r="V640" s="30"/>
      <c r="W640" s="30"/>
      <c r="X640" s="30"/>
      <c r="Y640" s="30"/>
      <c r="Z640" s="30"/>
      <c r="AA640" s="30"/>
    </row>
    <row r="641" customFormat="false" ht="15.75" hidden="false" customHeight="false" outlineLevel="0" collapsed="false">
      <c r="A641" s="30"/>
      <c r="B641" s="32"/>
      <c r="C641" s="30"/>
      <c r="D641" s="30"/>
      <c r="E641" s="30"/>
      <c r="G641" s="30"/>
      <c r="H641" s="30"/>
      <c r="I641" s="30"/>
      <c r="J641" s="30"/>
      <c r="K641" s="30"/>
      <c r="L641" s="30"/>
      <c r="M641" s="30"/>
      <c r="N641" s="30"/>
      <c r="O641" s="30"/>
      <c r="P641" s="30"/>
      <c r="Q641" s="30"/>
      <c r="R641" s="30"/>
      <c r="S641" s="30"/>
      <c r="T641" s="30"/>
      <c r="U641" s="30"/>
      <c r="V641" s="30"/>
      <c r="W641" s="30"/>
      <c r="X641" s="30"/>
      <c r="Y641" s="30"/>
      <c r="Z641" s="30"/>
      <c r="AA641" s="30"/>
    </row>
    <row r="642" customFormat="false" ht="15.75" hidden="false" customHeight="false" outlineLevel="0" collapsed="false">
      <c r="A642" s="30"/>
      <c r="B642" s="32"/>
      <c r="C642" s="30"/>
      <c r="D642" s="30"/>
      <c r="E642" s="30"/>
      <c r="G642" s="30"/>
      <c r="H642" s="30"/>
      <c r="I642" s="30"/>
      <c r="J642" s="30"/>
      <c r="K642" s="30"/>
      <c r="L642" s="30"/>
      <c r="M642" s="30"/>
      <c r="N642" s="30"/>
      <c r="O642" s="30"/>
      <c r="P642" s="30"/>
      <c r="Q642" s="30"/>
      <c r="R642" s="30"/>
      <c r="S642" s="30"/>
      <c r="T642" s="30"/>
      <c r="U642" s="30"/>
      <c r="V642" s="30"/>
      <c r="W642" s="30"/>
      <c r="X642" s="30"/>
      <c r="Y642" s="30"/>
      <c r="Z642" s="30"/>
      <c r="AA642" s="30"/>
    </row>
    <row r="643" customFormat="false" ht="15.75" hidden="false" customHeight="false" outlineLevel="0" collapsed="false">
      <c r="A643" s="30"/>
      <c r="B643" s="32"/>
      <c r="C643" s="30"/>
      <c r="D643" s="30"/>
      <c r="E643" s="30"/>
      <c r="G643" s="30"/>
      <c r="H643" s="30"/>
      <c r="I643" s="30"/>
      <c r="J643" s="30"/>
      <c r="K643" s="30"/>
      <c r="L643" s="30"/>
      <c r="M643" s="30"/>
      <c r="N643" s="30"/>
      <c r="O643" s="30"/>
      <c r="P643" s="30"/>
      <c r="Q643" s="30"/>
      <c r="R643" s="30"/>
      <c r="S643" s="30"/>
      <c r="T643" s="30"/>
      <c r="U643" s="30"/>
      <c r="V643" s="30"/>
      <c r="W643" s="30"/>
      <c r="X643" s="30"/>
      <c r="Y643" s="30"/>
      <c r="Z643" s="30"/>
      <c r="AA643" s="30"/>
    </row>
    <row r="644" customFormat="false" ht="15.75" hidden="false" customHeight="false" outlineLevel="0" collapsed="false">
      <c r="A644" s="30"/>
      <c r="B644" s="32"/>
      <c r="C644" s="30"/>
      <c r="D644" s="30"/>
      <c r="E644" s="30"/>
      <c r="G644" s="30"/>
      <c r="H644" s="30"/>
      <c r="I644" s="30"/>
      <c r="J644" s="30"/>
      <c r="K644" s="30"/>
      <c r="L644" s="30"/>
      <c r="M644" s="30"/>
      <c r="N644" s="30"/>
      <c r="O644" s="30"/>
      <c r="P644" s="30"/>
      <c r="Q644" s="30"/>
      <c r="R644" s="30"/>
      <c r="S644" s="30"/>
      <c r="T644" s="30"/>
      <c r="U644" s="30"/>
      <c r="V644" s="30"/>
      <c r="W644" s="30"/>
      <c r="X644" s="30"/>
      <c r="Y644" s="30"/>
      <c r="Z644" s="30"/>
      <c r="AA644" s="30"/>
    </row>
    <row r="645" customFormat="false" ht="15.75" hidden="false" customHeight="false" outlineLevel="0" collapsed="false">
      <c r="A645" s="30"/>
      <c r="B645" s="32"/>
      <c r="C645" s="30"/>
      <c r="D645" s="30"/>
      <c r="E645" s="30"/>
      <c r="G645" s="30"/>
      <c r="H645" s="30"/>
      <c r="I645" s="30"/>
      <c r="J645" s="30"/>
      <c r="K645" s="30"/>
      <c r="L645" s="30"/>
      <c r="M645" s="30"/>
      <c r="N645" s="30"/>
      <c r="O645" s="30"/>
      <c r="P645" s="30"/>
      <c r="Q645" s="30"/>
      <c r="R645" s="30"/>
      <c r="S645" s="30"/>
      <c r="T645" s="30"/>
      <c r="U645" s="30"/>
      <c r="V645" s="30"/>
      <c r="W645" s="30"/>
      <c r="X645" s="30"/>
      <c r="Y645" s="30"/>
      <c r="Z645" s="30"/>
      <c r="AA645" s="30"/>
    </row>
    <row r="646" customFormat="false" ht="15.75" hidden="false" customHeight="false" outlineLevel="0" collapsed="false">
      <c r="A646" s="30"/>
      <c r="B646" s="32"/>
      <c r="C646" s="30"/>
      <c r="D646" s="30"/>
      <c r="E646" s="30"/>
      <c r="G646" s="30"/>
      <c r="H646" s="30"/>
      <c r="I646" s="30"/>
      <c r="J646" s="30"/>
      <c r="K646" s="30"/>
      <c r="L646" s="30"/>
      <c r="M646" s="30"/>
      <c r="N646" s="30"/>
      <c r="O646" s="30"/>
      <c r="P646" s="30"/>
      <c r="Q646" s="30"/>
      <c r="R646" s="30"/>
      <c r="S646" s="30"/>
      <c r="T646" s="30"/>
      <c r="U646" s="30"/>
      <c r="V646" s="30"/>
      <c r="W646" s="30"/>
      <c r="X646" s="30"/>
      <c r="Y646" s="30"/>
      <c r="Z646" s="30"/>
      <c r="AA646" s="30"/>
    </row>
    <row r="647" customFormat="false" ht="15.75" hidden="false" customHeight="false" outlineLevel="0" collapsed="false">
      <c r="A647" s="30"/>
      <c r="B647" s="32"/>
      <c r="C647" s="30"/>
      <c r="D647" s="30"/>
      <c r="E647" s="30"/>
      <c r="G647" s="30"/>
      <c r="H647" s="30"/>
      <c r="I647" s="30"/>
      <c r="J647" s="30"/>
      <c r="K647" s="30"/>
      <c r="L647" s="30"/>
      <c r="M647" s="30"/>
      <c r="N647" s="30"/>
      <c r="O647" s="30"/>
      <c r="P647" s="30"/>
      <c r="Q647" s="30"/>
      <c r="R647" s="30"/>
      <c r="S647" s="30"/>
      <c r="T647" s="30"/>
      <c r="U647" s="30"/>
      <c r="V647" s="30"/>
      <c r="W647" s="30"/>
      <c r="X647" s="30"/>
      <c r="Y647" s="30"/>
      <c r="Z647" s="30"/>
      <c r="AA647" s="30"/>
    </row>
    <row r="648" customFormat="false" ht="15.75" hidden="false" customHeight="false" outlineLevel="0" collapsed="false">
      <c r="A648" s="30"/>
      <c r="B648" s="32"/>
      <c r="C648" s="30"/>
      <c r="D648" s="30"/>
      <c r="E648" s="30"/>
      <c r="G648" s="30"/>
      <c r="H648" s="30"/>
      <c r="I648" s="30"/>
      <c r="J648" s="30"/>
      <c r="K648" s="30"/>
      <c r="L648" s="30"/>
      <c r="M648" s="30"/>
      <c r="N648" s="30"/>
      <c r="O648" s="30"/>
      <c r="P648" s="30"/>
      <c r="Q648" s="30"/>
      <c r="R648" s="30"/>
      <c r="S648" s="30"/>
      <c r="T648" s="30"/>
      <c r="U648" s="30"/>
      <c r="V648" s="30"/>
      <c r="W648" s="30"/>
      <c r="X648" s="30"/>
      <c r="Y648" s="30"/>
      <c r="Z648" s="30"/>
      <c r="AA648" s="30"/>
    </row>
    <row r="649" customFormat="false" ht="15.75" hidden="false" customHeight="false" outlineLevel="0" collapsed="false">
      <c r="A649" s="30"/>
      <c r="B649" s="32"/>
      <c r="C649" s="30"/>
      <c r="D649" s="30"/>
      <c r="E649" s="30"/>
      <c r="G649" s="30"/>
      <c r="H649" s="30"/>
      <c r="I649" s="30"/>
      <c r="J649" s="30"/>
      <c r="K649" s="30"/>
      <c r="L649" s="30"/>
      <c r="M649" s="30"/>
      <c r="N649" s="30"/>
      <c r="O649" s="30"/>
      <c r="P649" s="30"/>
      <c r="Q649" s="30"/>
      <c r="R649" s="30"/>
      <c r="S649" s="30"/>
      <c r="T649" s="30"/>
      <c r="U649" s="30"/>
      <c r="V649" s="30"/>
      <c r="W649" s="30"/>
      <c r="X649" s="30"/>
      <c r="Y649" s="30"/>
      <c r="Z649" s="30"/>
      <c r="AA649" s="30"/>
    </row>
    <row r="650" customFormat="false" ht="15.75" hidden="false" customHeight="false" outlineLevel="0" collapsed="false">
      <c r="A650" s="30"/>
      <c r="B650" s="32"/>
      <c r="C650" s="30"/>
      <c r="D650" s="30"/>
      <c r="E650" s="30"/>
      <c r="G650" s="30"/>
      <c r="H650" s="30"/>
      <c r="I650" s="30"/>
      <c r="J650" s="30"/>
      <c r="K650" s="30"/>
      <c r="L650" s="30"/>
      <c r="M650" s="30"/>
      <c r="N650" s="30"/>
      <c r="O650" s="30"/>
      <c r="P650" s="30"/>
      <c r="Q650" s="30"/>
      <c r="R650" s="30"/>
      <c r="S650" s="30"/>
      <c r="T650" s="30"/>
      <c r="U650" s="30"/>
      <c r="V650" s="30"/>
      <c r="W650" s="30"/>
      <c r="X650" s="30"/>
      <c r="Y650" s="30"/>
      <c r="Z650" s="30"/>
      <c r="AA650" s="30"/>
    </row>
    <row r="651" customFormat="false" ht="15.75" hidden="false" customHeight="false" outlineLevel="0" collapsed="false">
      <c r="A651" s="30"/>
      <c r="B651" s="32"/>
      <c r="C651" s="30"/>
      <c r="D651" s="30"/>
      <c r="E651" s="30"/>
      <c r="G651" s="30"/>
      <c r="H651" s="30"/>
      <c r="I651" s="30"/>
      <c r="J651" s="30"/>
      <c r="K651" s="30"/>
      <c r="L651" s="30"/>
      <c r="M651" s="30"/>
      <c r="N651" s="30"/>
      <c r="O651" s="30"/>
      <c r="P651" s="30"/>
      <c r="Q651" s="30"/>
      <c r="R651" s="30"/>
      <c r="S651" s="30"/>
      <c r="T651" s="30"/>
      <c r="U651" s="30"/>
      <c r="V651" s="30"/>
      <c r="W651" s="30"/>
      <c r="X651" s="30"/>
      <c r="Y651" s="30"/>
      <c r="Z651" s="30"/>
      <c r="AA651" s="30"/>
    </row>
    <row r="652" customFormat="false" ht="15.75" hidden="false" customHeight="false" outlineLevel="0" collapsed="false">
      <c r="A652" s="30"/>
      <c r="B652" s="32"/>
      <c r="C652" s="30"/>
      <c r="D652" s="30"/>
      <c r="E652" s="30"/>
      <c r="G652" s="30"/>
      <c r="H652" s="30"/>
      <c r="I652" s="30"/>
      <c r="J652" s="30"/>
      <c r="K652" s="30"/>
      <c r="L652" s="30"/>
      <c r="M652" s="30"/>
      <c r="N652" s="30"/>
      <c r="O652" s="30"/>
      <c r="P652" s="30"/>
      <c r="Q652" s="30"/>
      <c r="R652" s="30"/>
      <c r="S652" s="30"/>
      <c r="T652" s="30"/>
      <c r="U652" s="30"/>
      <c r="V652" s="30"/>
      <c r="W652" s="30"/>
      <c r="X652" s="30"/>
      <c r="Y652" s="30"/>
      <c r="Z652" s="30"/>
      <c r="AA652" s="30"/>
    </row>
    <row r="653" customFormat="false" ht="15.75" hidden="false" customHeight="false" outlineLevel="0" collapsed="false">
      <c r="A653" s="30"/>
      <c r="B653" s="32"/>
      <c r="C653" s="30"/>
      <c r="D653" s="30"/>
      <c r="E653" s="30"/>
      <c r="G653" s="30"/>
      <c r="H653" s="30"/>
      <c r="I653" s="30"/>
      <c r="J653" s="30"/>
      <c r="K653" s="30"/>
      <c r="L653" s="30"/>
      <c r="M653" s="30"/>
      <c r="N653" s="30"/>
      <c r="O653" s="30"/>
      <c r="P653" s="30"/>
      <c r="Q653" s="30"/>
      <c r="R653" s="30"/>
      <c r="S653" s="30"/>
      <c r="T653" s="30"/>
      <c r="U653" s="30"/>
      <c r="V653" s="30"/>
      <c r="W653" s="30"/>
      <c r="X653" s="30"/>
      <c r="Y653" s="30"/>
      <c r="Z653" s="30"/>
      <c r="AA653" s="30"/>
    </row>
    <row r="654" customFormat="false" ht="15.75" hidden="false" customHeight="false" outlineLevel="0" collapsed="false">
      <c r="A654" s="30"/>
      <c r="B654" s="32"/>
      <c r="C654" s="30"/>
      <c r="D654" s="30"/>
      <c r="E654" s="30"/>
      <c r="G654" s="30"/>
      <c r="H654" s="30"/>
      <c r="I654" s="30"/>
      <c r="J654" s="30"/>
      <c r="K654" s="30"/>
      <c r="L654" s="30"/>
      <c r="M654" s="30"/>
      <c r="N654" s="30"/>
      <c r="O654" s="30"/>
      <c r="P654" s="30"/>
      <c r="Q654" s="30"/>
      <c r="R654" s="30"/>
      <c r="S654" s="30"/>
      <c r="T654" s="30"/>
      <c r="U654" s="30"/>
      <c r="V654" s="30"/>
      <c r="W654" s="30"/>
      <c r="X654" s="30"/>
      <c r="Y654" s="30"/>
      <c r="Z654" s="30"/>
      <c r="AA654" s="30"/>
    </row>
    <row r="655" customFormat="false" ht="15.75" hidden="false" customHeight="false" outlineLevel="0" collapsed="false">
      <c r="A655" s="30"/>
      <c r="B655" s="32"/>
      <c r="C655" s="30"/>
      <c r="D655" s="30"/>
      <c r="E655" s="30"/>
      <c r="G655" s="30"/>
      <c r="H655" s="30"/>
      <c r="I655" s="30"/>
      <c r="J655" s="30"/>
      <c r="K655" s="30"/>
      <c r="L655" s="30"/>
      <c r="M655" s="30"/>
      <c r="N655" s="30"/>
      <c r="O655" s="30"/>
      <c r="P655" s="30"/>
      <c r="Q655" s="30"/>
      <c r="R655" s="30"/>
      <c r="S655" s="30"/>
      <c r="T655" s="30"/>
      <c r="U655" s="30"/>
      <c r="V655" s="30"/>
      <c r="W655" s="30"/>
      <c r="X655" s="30"/>
      <c r="Y655" s="30"/>
      <c r="Z655" s="30"/>
      <c r="AA655" s="30"/>
    </row>
    <row r="656" customFormat="false" ht="15.75" hidden="false" customHeight="false" outlineLevel="0" collapsed="false">
      <c r="A656" s="30"/>
      <c r="B656" s="32"/>
      <c r="C656" s="30"/>
      <c r="D656" s="30"/>
      <c r="E656" s="30"/>
      <c r="G656" s="30"/>
      <c r="H656" s="30"/>
      <c r="I656" s="30"/>
      <c r="J656" s="30"/>
      <c r="K656" s="30"/>
      <c r="L656" s="30"/>
      <c r="M656" s="30"/>
      <c r="N656" s="30"/>
      <c r="O656" s="30"/>
      <c r="P656" s="30"/>
      <c r="Q656" s="30"/>
      <c r="R656" s="30"/>
      <c r="S656" s="30"/>
      <c r="T656" s="30"/>
      <c r="U656" s="30"/>
      <c r="V656" s="30"/>
      <c r="W656" s="30"/>
      <c r="X656" s="30"/>
      <c r="Y656" s="30"/>
      <c r="Z656" s="30"/>
      <c r="AA656" s="30"/>
    </row>
    <row r="657" customFormat="false" ht="15.75" hidden="false" customHeight="false" outlineLevel="0" collapsed="false">
      <c r="A657" s="30"/>
      <c r="B657" s="32"/>
      <c r="C657" s="30"/>
      <c r="D657" s="30"/>
      <c r="E657" s="30"/>
      <c r="G657" s="30"/>
      <c r="H657" s="30"/>
      <c r="I657" s="30"/>
      <c r="J657" s="30"/>
      <c r="K657" s="30"/>
      <c r="L657" s="30"/>
      <c r="M657" s="30"/>
      <c r="N657" s="30"/>
      <c r="O657" s="30"/>
      <c r="P657" s="30"/>
      <c r="Q657" s="30"/>
      <c r="R657" s="30"/>
      <c r="S657" s="30"/>
      <c r="T657" s="30"/>
      <c r="U657" s="30"/>
      <c r="V657" s="30"/>
      <c r="W657" s="30"/>
      <c r="X657" s="30"/>
      <c r="Y657" s="30"/>
      <c r="Z657" s="30"/>
      <c r="AA657" s="30"/>
    </row>
    <row r="658" customFormat="false" ht="15.75" hidden="false" customHeight="false" outlineLevel="0" collapsed="false">
      <c r="A658" s="30"/>
      <c r="B658" s="32"/>
      <c r="C658" s="30"/>
      <c r="D658" s="30"/>
      <c r="E658" s="30"/>
      <c r="G658" s="30"/>
      <c r="H658" s="30"/>
      <c r="I658" s="30"/>
      <c r="J658" s="30"/>
      <c r="K658" s="30"/>
      <c r="L658" s="30"/>
      <c r="M658" s="30"/>
      <c r="N658" s="30"/>
      <c r="O658" s="30"/>
      <c r="P658" s="30"/>
      <c r="Q658" s="30"/>
      <c r="R658" s="30"/>
      <c r="S658" s="30"/>
      <c r="T658" s="30"/>
      <c r="U658" s="30"/>
      <c r="V658" s="30"/>
      <c r="W658" s="30"/>
      <c r="X658" s="30"/>
      <c r="Y658" s="30"/>
      <c r="Z658" s="30"/>
      <c r="AA658" s="30"/>
    </row>
    <row r="659" customFormat="false" ht="15.75" hidden="false" customHeight="false" outlineLevel="0" collapsed="false">
      <c r="A659" s="30"/>
      <c r="B659" s="32"/>
      <c r="C659" s="30"/>
      <c r="D659" s="30"/>
      <c r="E659" s="30"/>
      <c r="G659" s="30"/>
      <c r="H659" s="30"/>
      <c r="I659" s="30"/>
      <c r="J659" s="30"/>
      <c r="K659" s="30"/>
      <c r="L659" s="30"/>
      <c r="M659" s="30"/>
      <c r="N659" s="30"/>
      <c r="O659" s="30"/>
      <c r="P659" s="30"/>
      <c r="Q659" s="30"/>
      <c r="R659" s="30"/>
      <c r="S659" s="30"/>
      <c r="T659" s="30"/>
      <c r="U659" s="30"/>
      <c r="V659" s="30"/>
      <c r="W659" s="30"/>
      <c r="X659" s="30"/>
      <c r="Y659" s="30"/>
      <c r="Z659" s="30"/>
      <c r="AA659" s="30"/>
    </row>
    <row r="660" customFormat="false" ht="15.75" hidden="false" customHeight="false" outlineLevel="0" collapsed="false">
      <c r="A660" s="30"/>
      <c r="B660" s="32"/>
      <c r="C660" s="30"/>
      <c r="D660" s="30"/>
      <c r="E660" s="30"/>
      <c r="G660" s="30"/>
      <c r="H660" s="30"/>
      <c r="I660" s="30"/>
      <c r="J660" s="30"/>
      <c r="K660" s="30"/>
      <c r="L660" s="30"/>
      <c r="M660" s="30"/>
      <c r="N660" s="30"/>
      <c r="O660" s="30"/>
      <c r="P660" s="30"/>
      <c r="Q660" s="30"/>
      <c r="R660" s="30"/>
      <c r="S660" s="30"/>
      <c r="T660" s="30"/>
      <c r="U660" s="30"/>
      <c r="V660" s="30"/>
      <c r="W660" s="30"/>
      <c r="X660" s="30"/>
      <c r="Y660" s="30"/>
      <c r="Z660" s="30"/>
      <c r="AA660" s="30"/>
    </row>
    <row r="661" customFormat="false" ht="15.75" hidden="false" customHeight="false" outlineLevel="0" collapsed="false">
      <c r="A661" s="30"/>
      <c r="B661" s="32"/>
      <c r="C661" s="30"/>
      <c r="D661" s="30"/>
      <c r="E661" s="30"/>
      <c r="G661" s="30"/>
      <c r="H661" s="30"/>
      <c r="I661" s="30"/>
      <c r="J661" s="30"/>
      <c r="K661" s="30"/>
      <c r="L661" s="30"/>
      <c r="M661" s="30"/>
      <c r="N661" s="30"/>
      <c r="O661" s="30"/>
      <c r="P661" s="30"/>
      <c r="Q661" s="30"/>
      <c r="R661" s="30"/>
      <c r="S661" s="30"/>
      <c r="T661" s="30"/>
      <c r="U661" s="30"/>
      <c r="V661" s="30"/>
      <c r="W661" s="30"/>
      <c r="X661" s="30"/>
      <c r="Y661" s="30"/>
      <c r="Z661" s="30"/>
      <c r="AA661" s="30"/>
    </row>
    <row r="662" customFormat="false" ht="15.75" hidden="false" customHeight="false" outlineLevel="0" collapsed="false">
      <c r="A662" s="30"/>
      <c r="B662" s="32"/>
      <c r="C662" s="30"/>
      <c r="D662" s="30"/>
      <c r="E662" s="30"/>
      <c r="G662" s="30"/>
      <c r="H662" s="30"/>
      <c r="I662" s="30"/>
      <c r="J662" s="30"/>
      <c r="K662" s="30"/>
      <c r="L662" s="30"/>
      <c r="M662" s="30"/>
      <c r="N662" s="30"/>
      <c r="O662" s="30"/>
      <c r="P662" s="30"/>
      <c r="Q662" s="30"/>
      <c r="R662" s="30"/>
      <c r="S662" s="30"/>
      <c r="T662" s="30"/>
      <c r="U662" s="30"/>
      <c r="V662" s="30"/>
      <c r="W662" s="30"/>
      <c r="X662" s="30"/>
      <c r="Y662" s="30"/>
      <c r="Z662" s="30"/>
      <c r="AA662" s="30"/>
    </row>
    <row r="663" customFormat="false" ht="15.75" hidden="false" customHeight="false" outlineLevel="0" collapsed="false">
      <c r="A663" s="30"/>
      <c r="B663" s="32"/>
      <c r="C663" s="30"/>
      <c r="D663" s="30"/>
      <c r="E663" s="30"/>
      <c r="G663" s="30"/>
      <c r="H663" s="30"/>
      <c r="I663" s="30"/>
      <c r="J663" s="30"/>
      <c r="K663" s="30"/>
      <c r="L663" s="30"/>
      <c r="M663" s="30"/>
      <c r="N663" s="30"/>
      <c r="O663" s="30"/>
      <c r="P663" s="30"/>
      <c r="Q663" s="30"/>
      <c r="R663" s="30"/>
      <c r="S663" s="30"/>
      <c r="T663" s="30"/>
      <c r="U663" s="30"/>
      <c r="V663" s="30"/>
      <c r="W663" s="30"/>
      <c r="X663" s="30"/>
      <c r="Y663" s="30"/>
      <c r="Z663" s="30"/>
      <c r="AA663" s="30"/>
    </row>
    <row r="664" customFormat="false" ht="15.75" hidden="false" customHeight="false" outlineLevel="0" collapsed="false">
      <c r="A664" s="30"/>
      <c r="B664" s="32"/>
      <c r="C664" s="30"/>
      <c r="D664" s="30"/>
      <c r="E664" s="30"/>
      <c r="G664" s="30"/>
      <c r="H664" s="30"/>
      <c r="I664" s="30"/>
      <c r="J664" s="30"/>
      <c r="K664" s="30"/>
      <c r="L664" s="30"/>
      <c r="M664" s="30"/>
      <c r="N664" s="30"/>
      <c r="O664" s="30"/>
      <c r="P664" s="30"/>
      <c r="Q664" s="30"/>
      <c r="R664" s="30"/>
      <c r="S664" s="30"/>
      <c r="T664" s="30"/>
      <c r="U664" s="30"/>
      <c r="V664" s="30"/>
      <c r="W664" s="30"/>
      <c r="X664" s="30"/>
      <c r="Y664" s="30"/>
      <c r="Z664" s="30"/>
      <c r="AA664" s="30"/>
    </row>
    <row r="665" customFormat="false" ht="15.75" hidden="false" customHeight="false" outlineLevel="0" collapsed="false">
      <c r="A665" s="30"/>
      <c r="B665" s="32"/>
      <c r="C665" s="30"/>
      <c r="D665" s="30"/>
      <c r="E665" s="30"/>
      <c r="G665" s="30"/>
      <c r="H665" s="30"/>
      <c r="I665" s="30"/>
      <c r="J665" s="30"/>
      <c r="K665" s="30"/>
      <c r="L665" s="30"/>
      <c r="M665" s="30"/>
      <c r="N665" s="30"/>
      <c r="O665" s="30"/>
      <c r="P665" s="30"/>
      <c r="Q665" s="30"/>
      <c r="R665" s="30"/>
      <c r="S665" s="30"/>
      <c r="T665" s="30"/>
      <c r="U665" s="30"/>
      <c r="V665" s="30"/>
      <c r="W665" s="30"/>
      <c r="X665" s="30"/>
      <c r="Y665" s="30"/>
      <c r="Z665" s="30"/>
      <c r="AA665" s="30"/>
    </row>
    <row r="666" customFormat="false" ht="15.75" hidden="false" customHeight="false" outlineLevel="0" collapsed="false">
      <c r="A666" s="30"/>
      <c r="B666" s="32"/>
      <c r="C666" s="30"/>
      <c r="D666" s="30"/>
      <c r="E666" s="30"/>
      <c r="G666" s="30"/>
      <c r="H666" s="30"/>
      <c r="I666" s="30"/>
      <c r="J666" s="30"/>
      <c r="K666" s="30"/>
      <c r="L666" s="30"/>
      <c r="M666" s="30"/>
      <c r="N666" s="30"/>
      <c r="O666" s="30"/>
      <c r="P666" s="30"/>
      <c r="Q666" s="30"/>
      <c r="R666" s="30"/>
      <c r="S666" s="30"/>
      <c r="T666" s="30"/>
      <c r="U666" s="30"/>
      <c r="V666" s="30"/>
      <c r="W666" s="30"/>
      <c r="X666" s="30"/>
      <c r="Y666" s="30"/>
      <c r="Z666" s="30"/>
      <c r="AA666" s="30"/>
    </row>
    <row r="667" customFormat="false" ht="15.75" hidden="false" customHeight="false" outlineLevel="0" collapsed="false">
      <c r="A667" s="30"/>
      <c r="B667" s="32"/>
      <c r="C667" s="30"/>
      <c r="D667" s="30"/>
      <c r="E667" s="30"/>
      <c r="G667" s="30"/>
      <c r="H667" s="30"/>
      <c r="I667" s="30"/>
      <c r="J667" s="30"/>
      <c r="K667" s="30"/>
      <c r="L667" s="30"/>
      <c r="M667" s="30"/>
      <c r="N667" s="30"/>
      <c r="O667" s="30"/>
      <c r="P667" s="30"/>
      <c r="Q667" s="30"/>
      <c r="R667" s="30"/>
      <c r="S667" s="30"/>
      <c r="T667" s="30"/>
      <c r="U667" s="30"/>
      <c r="V667" s="30"/>
      <c r="W667" s="30"/>
      <c r="X667" s="30"/>
      <c r="Y667" s="30"/>
      <c r="Z667" s="30"/>
      <c r="AA667" s="30"/>
    </row>
    <row r="668" customFormat="false" ht="15.75" hidden="false" customHeight="false" outlineLevel="0" collapsed="false">
      <c r="A668" s="30"/>
      <c r="B668" s="32"/>
      <c r="C668" s="30"/>
      <c r="D668" s="30"/>
      <c r="E668" s="30"/>
      <c r="G668" s="30"/>
      <c r="H668" s="30"/>
      <c r="I668" s="30"/>
      <c r="J668" s="30"/>
      <c r="K668" s="30"/>
      <c r="L668" s="30"/>
      <c r="M668" s="30"/>
      <c r="N668" s="30"/>
      <c r="O668" s="30"/>
      <c r="P668" s="30"/>
      <c r="Q668" s="30"/>
      <c r="R668" s="30"/>
      <c r="S668" s="30"/>
      <c r="T668" s="30"/>
      <c r="U668" s="30"/>
      <c r="V668" s="30"/>
      <c r="W668" s="30"/>
      <c r="X668" s="30"/>
      <c r="Y668" s="30"/>
      <c r="Z668" s="30"/>
      <c r="AA668" s="30"/>
    </row>
    <row r="669" customFormat="false" ht="15.75" hidden="false" customHeight="false" outlineLevel="0" collapsed="false">
      <c r="A669" s="30"/>
      <c r="B669" s="32"/>
      <c r="C669" s="30"/>
      <c r="D669" s="30"/>
      <c r="E669" s="30"/>
      <c r="G669" s="30"/>
      <c r="H669" s="30"/>
      <c r="I669" s="30"/>
      <c r="J669" s="30"/>
      <c r="K669" s="30"/>
      <c r="L669" s="30"/>
      <c r="M669" s="30"/>
      <c r="N669" s="30"/>
      <c r="O669" s="30"/>
      <c r="P669" s="30"/>
      <c r="Q669" s="30"/>
      <c r="R669" s="30"/>
      <c r="S669" s="30"/>
      <c r="T669" s="30"/>
      <c r="U669" s="30"/>
      <c r="V669" s="30"/>
      <c r="W669" s="30"/>
      <c r="X669" s="30"/>
      <c r="Y669" s="30"/>
      <c r="Z669" s="30"/>
      <c r="AA669" s="30"/>
    </row>
    <row r="670" customFormat="false" ht="15.75" hidden="false" customHeight="false" outlineLevel="0" collapsed="false">
      <c r="A670" s="30"/>
      <c r="B670" s="32"/>
      <c r="C670" s="30"/>
      <c r="D670" s="30"/>
      <c r="E670" s="30"/>
      <c r="G670" s="30"/>
      <c r="H670" s="30"/>
      <c r="I670" s="30"/>
      <c r="J670" s="30"/>
      <c r="K670" s="30"/>
      <c r="L670" s="30"/>
      <c r="M670" s="30"/>
      <c r="N670" s="30"/>
      <c r="O670" s="30"/>
      <c r="P670" s="30"/>
      <c r="Q670" s="30"/>
      <c r="R670" s="30"/>
      <c r="S670" s="30"/>
      <c r="T670" s="30"/>
      <c r="U670" s="30"/>
      <c r="V670" s="30"/>
      <c r="W670" s="30"/>
      <c r="X670" s="30"/>
      <c r="Y670" s="30"/>
      <c r="Z670" s="30"/>
      <c r="AA670" s="30"/>
    </row>
    <row r="671" customFormat="false" ht="15.75" hidden="false" customHeight="false" outlineLevel="0" collapsed="false">
      <c r="A671" s="30"/>
      <c r="B671" s="32"/>
      <c r="C671" s="30"/>
      <c r="D671" s="30"/>
      <c r="E671" s="30"/>
      <c r="G671" s="30"/>
      <c r="H671" s="30"/>
      <c r="I671" s="30"/>
      <c r="J671" s="30"/>
      <c r="K671" s="30"/>
      <c r="L671" s="30"/>
      <c r="M671" s="30"/>
      <c r="N671" s="30"/>
      <c r="O671" s="30"/>
      <c r="P671" s="30"/>
      <c r="Q671" s="30"/>
      <c r="R671" s="30"/>
      <c r="S671" s="30"/>
      <c r="T671" s="30"/>
      <c r="U671" s="30"/>
      <c r="V671" s="30"/>
      <c r="W671" s="30"/>
      <c r="X671" s="30"/>
      <c r="Y671" s="30"/>
      <c r="Z671" s="30"/>
      <c r="AA671" s="30"/>
    </row>
    <row r="672" customFormat="false" ht="15.75" hidden="false" customHeight="false" outlineLevel="0" collapsed="false">
      <c r="A672" s="30"/>
      <c r="B672" s="32"/>
      <c r="C672" s="30"/>
      <c r="D672" s="30"/>
      <c r="E672" s="30"/>
      <c r="G672" s="30"/>
      <c r="H672" s="30"/>
      <c r="I672" s="30"/>
      <c r="J672" s="30"/>
      <c r="K672" s="30"/>
      <c r="L672" s="30"/>
      <c r="M672" s="30"/>
      <c r="N672" s="30"/>
      <c r="O672" s="30"/>
      <c r="P672" s="30"/>
      <c r="Q672" s="30"/>
      <c r="R672" s="30"/>
      <c r="S672" s="30"/>
      <c r="T672" s="30"/>
      <c r="U672" s="30"/>
      <c r="V672" s="30"/>
      <c r="W672" s="30"/>
      <c r="X672" s="30"/>
      <c r="Y672" s="30"/>
      <c r="Z672" s="30"/>
      <c r="AA672" s="30"/>
    </row>
    <row r="673" customFormat="false" ht="15.75" hidden="false" customHeight="false" outlineLevel="0" collapsed="false">
      <c r="A673" s="30"/>
      <c r="B673" s="32"/>
      <c r="C673" s="30"/>
      <c r="D673" s="30"/>
      <c r="E673" s="30"/>
      <c r="G673" s="30"/>
      <c r="H673" s="30"/>
      <c r="I673" s="30"/>
      <c r="J673" s="30"/>
      <c r="K673" s="30"/>
      <c r="L673" s="30"/>
      <c r="M673" s="30"/>
      <c r="N673" s="30"/>
      <c r="O673" s="30"/>
      <c r="P673" s="30"/>
      <c r="Q673" s="30"/>
      <c r="R673" s="30"/>
      <c r="S673" s="30"/>
      <c r="T673" s="30"/>
      <c r="U673" s="30"/>
      <c r="V673" s="30"/>
      <c r="W673" s="30"/>
      <c r="X673" s="30"/>
      <c r="Y673" s="30"/>
      <c r="Z673" s="30"/>
      <c r="AA673" s="30"/>
    </row>
    <row r="674" customFormat="false" ht="15.75" hidden="false" customHeight="false" outlineLevel="0" collapsed="false">
      <c r="A674" s="30"/>
      <c r="B674" s="32"/>
      <c r="C674" s="30"/>
      <c r="D674" s="30"/>
      <c r="E674" s="30"/>
      <c r="G674" s="30"/>
      <c r="H674" s="30"/>
      <c r="I674" s="30"/>
      <c r="J674" s="30"/>
      <c r="K674" s="30"/>
      <c r="L674" s="30"/>
      <c r="M674" s="30"/>
      <c r="N674" s="30"/>
      <c r="O674" s="30"/>
      <c r="P674" s="30"/>
      <c r="Q674" s="30"/>
      <c r="R674" s="30"/>
      <c r="S674" s="30"/>
      <c r="T674" s="30"/>
      <c r="U674" s="30"/>
      <c r="V674" s="30"/>
      <c r="W674" s="30"/>
      <c r="X674" s="30"/>
      <c r="Y674" s="30"/>
      <c r="Z674" s="30"/>
      <c r="AA674" s="30"/>
    </row>
    <row r="675" customFormat="false" ht="15.75" hidden="false" customHeight="false" outlineLevel="0" collapsed="false">
      <c r="A675" s="30"/>
      <c r="B675" s="32"/>
      <c r="C675" s="30"/>
      <c r="D675" s="30"/>
      <c r="E675" s="30"/>
      <c r="G675" s="30"/>
      <c r="H675" s="30"/>
      <c r="I675" s="30"/>
      <c r="J675" s="30"/>
      <c r="K675" s="30"/>
      <c r="L675" s="30"/>
      <c r="M675" s="30"/>
      <c r="N675" s="30"/>
      <c r="O675" s="30"/>
      <c r="P675" s="30"/>
      <c r="Q675" s="30"/>
      <c r="R675" s="30"/>
      <c r="S675" s="30"/>
      <c r="T675" s="30"/>
      <c r="U675" s="30"/>
      <c r="V675" s="30"/>
      <c r="W675" s="30"/>
      <c r="X675" s="30"/>
      <c r="Y675" s="30"/>
      <c r="Z675" s="30"/>
      <c r="AA675" s="30"/>
    </row>
    <row r="676" customFormat="false" ht="15.75" hidden="false" customHeight="false" outlineLevel="0" collapsed="false">
      <c r="A676" s="30"/>
      <c r="B676" s="32"/>
      <c r="C676" s="30"/>
      <c r="D676" s="30"/>
      <c r="E676" s="30"/>
      <c r="G676" s="30"/>
      <c r="H676" s="30"/>
      <c r="I676" s="30"/>
      <c r="J676" s="30"/>
      <c r="K676" s="30"/>
      <c r="L676" s="30"/>
      <c r="M676" s="30"/>
      <c r="N676" s="30"/>
      <c r="O676" s="30"/>
      <c r="P676" s="30"/>
      <c r="Q676" s="30"/>
      <c r="R676" s="30"/>
      <c r="S676" s="30"/>
      <c r="T676" s="30"/>
      <c r="U676" s="30"/>
      <c r="V676" s="30"/>
      <c r="W676" s="30"/>
      <c r="X676" s="30"/>
      <c r="Y676" s="30"/>
      <c r="Z676" s="30"/>
      <c r="AA676" s="30"/>
    </row>
    <row r="677" customFormat="false" ht="15.75" hidden="false" customHeight="false" outlineLevel="0" collapsed="false">
      <c r="A677" s="30"/>
      <c r="B677" s="32"/>
      <c r="C677" s="30"/>
      <c r="D677" s="30"/>
      <c r="E677" s="30"/>
      <c r="G677" s="30"/>
      <c r="H677" s="30"/>
      <c r="I677" s="30"/>
      <c r="J677" s="30"/>
      <c r="K677" s="30"/>
      <c r="L677" s="30"/>
      <c r="M677" s="30"/>
      <c r="N677" s="30"/>
      <c r="O677" s="30"/>
      <c r="P677" s="30"/>
      <c r="Q677" s="30"/>
      <c r="R677" s="30"/>
      <c r="S677" s="30"/>
      <c r="T677" s="30"/>
      <c r="U677" s="30"/>
      <c r="V677" s="30"/>
      <c r="W677" s="30"/>
      <c r="X677" s="30"/>
      <c r="Y677" s="30"/>
      <c r="Z677" s="30"/>
      <c r="AA677" s="30"/>
    </row>
    <row r="678" customFormat="false" ht="15.75" hidden="false" customHeight="false" outlineLevel="0" collapsed="false">
      <c r="A678" s="30"/>
      <c r="B678" s="32"/>
      <c r="C678" s="30"/>
      <c r="D678" s="30"/>
      <c r="E678" s="30"/>
      <c r="G678" s="30"/>
      <c r="H678" s="30"/>
      <c r="I678" s="30"/>
      <c r="J678" s="30"/>
      <c r="K678" s="30"/>
      <c r="L678" s="30"/>
      <c r="M678" s="30"/>
      <c r="N678" s="30"/>
      <c r="O678" s="30"/>
      <c r="P678" s="30"/>
      <c r="Q678" s="30"/>
      <c r="R678" s="30"/>
      <c r="S678" s="30"/>
      <c r="T678" s="30"/>
      <c r="U678" s="30"/>
      <c r="V678" s="30"/>
      <c r="W678" s="30"/>
      <c r="X678" s="30"/>
      <c r="Y678" s="30"/>
      <c r="Z678" s="30"/>
      <c r="AA678" s="30"/>
    </row>
    <row r="679" customFormat="false" ht="15.75" hidden="false" customHeight="false" outlineLevel="0" collapsed="false">
      <c r="A679" s="30"/>
      <c r="B679" s="32"/>
      <c r="C679" s="30"/>
      <c r="D679" s="30"/>
      <c r="E679" s="30"/>
      <c r="G679" s="30"/>
      <c r="H679" s="30"/>
      <c r="I679" s="30"/>
      <c r="J679" s="30"/>
      <c r="K679" s="30"/>
      <c r="L679" s="30"/>
      <c r="M679" s="30"/>
      <c r="N679" s="30"/>
      <c r="O679" s="30"/>
      <c r="P679" s="30"/>
      <c r="Q679" s="30"/>
      <c r="R679" s="30"/>
      <c r="S679" s="30"/>
      <c r="T679" s="30"/>
      <c r="U679" s="30"/>
      <c r="V679" s="30"/>
      <c r="W679" s="30"/>
      <c r="X679" s="30"/>
      <c r="Y679" s="30"/>
      <c r="Z679" s="30"/>
      <c r="AA679" s="30"/>
    </row>
    <row r="680" customFormat="false" ht="15.75" hidden="false" customHeight="false" outlineLevel="0" collapsed="false">
      <c r="A680" s="30"/>
      <c r="B680" s="32"/>
      <c r="C680" s="30"/>
      <c r="D680" s="30"/>
      <c r="E680" s="30"/>
      <c r="G680" s="30"/>
      <c r="H680" s="30"/>
      <c r="I680" s="30"/>
      <c r="J680" s="30"/>
      <c r="K680" s="30"/>
      <c r="L680" s="30"/>
      <c r="M680" s="30"/>
      <c r="N680" s="30"/>
      <c r="O680" s="30"/>
      <c r="P680" s="30"/>
      <c r="Q680" s="30"/>
      <c r="R680" s="30"/>
      <c r="S680" s="30"/>
      <c r="T680" s="30"/>
      <c r="U680" s="30"/>
      <c r="V680" s="30"/>
      <c r="W680" s="30"/>
      <c r="X680" s="30"/>
      <c r="Y680" s="30"/>
      <c r="Z680" s="30"/>
      <c r="AA680" s="30"/>
    </row>
    <row r="681" customFormat="false" ht="15.75" hidden="false" customHeight="false" outlineLevel="0" collapsed="false">
      <c r="A681" s="30"/>
      <c r="B681" s="32"/>
      <c r="C681" s="30"/>
      <c r="D681" s="30"/>
      <c r="E681" s="30"/>
      <c r="G681" s="30"/>
      <c r="H681" s="30"/>
      <c r="I681" s="30"/>
      <c r="J681" s="30"/>
      <c r="K681" s="30"/>
      <c r="L681" s="30"/>
      <c r="M681" s="30"/>
      <c r="N681" s="30"/>
      <c r="O681" s="30"/>
      <c r="P681" s="30"/>
      <c r="Q681" s="30"/>
      <c r="R681" s="30"/>
      <c r="S681" s="30"/>
      <c r="T681" s="30"/>
      <c r="U681" s="30"/>
      <c r="V681" s="30"/>
      <c r="W681" s="30"/>
      <c r="X681" s="30"/>
      <c r="Y681" s="30"/>
      <c r="Z681" s="30"/>
      <c r="AA681" s="30"/>
    </row>
    <row r="682" customFormat="false" ht="15.75" hidden="false" customHeight="false" outlineLevel="0" collapsed="false">
      <c r="A682" s="30"/>
      <c r="B682" s="32"/>
      <c r="C682" s="30"/>
      <c r="D682" s="30"/>
      <c r="E682" s="30"/>
      <c r="G682" s="30"/>
      <c r="H682" s="30"/>
      <c r="I682" s="30"/>
      <c r="J682" s="30"/>
      <c r="K682" s="30"/>
      <c r="L682" s="30"/>
      <c r="M682" s="30"/>
      <c r="N682" s="30"/>
      <c r="O682" s="30"/>
      <c r="P682" s="30"/>
      <c r="Q682" s="30"/>
      <c r="R682" s="30"/>
      <c r="S682" s="30"/>
      <c r="T682" s="30"/>
      <c r="U682" s="30"/>
      <c r="V682" s="30"/>
      <c r="W682" s="30"/>
      <c r="X682" s="30"/>
      <c r="Y682" s="30"/>
      <c r="Z682" s="30"/>
      <c r="AA682" s="30"/>
    </row>
    <row r="683" customFormat="false" ht="15.75" hidden="false" customHeight="false" outlineLevel="0" collapsed="false">
      <c r="A683" s="30"/>
      <c r="B683" s="32"/>
      <c r="C683" s="30"/>
      <c r="D683" s="30"/>
      <c r="E683" s="30"/>
      <c r="G683" s="30"/>
      <c r="H683" s="30"/>
      <c r="I683" s="30"/>
      <c r="J683" s="30"/>
      <c r="K683" s="30"/>
      <c r="L683" s="30"/>
      <c r="M683" s="30"/>
      <c r="N683" s="30"/>
      <c r="O683" s="30"/>
      <c r="P683" s="30"/>
      <c r="Q683" s="30"/>
      <c r="R683" s="30"/>
      <c r="S683" s="30"/>
      <c r="T683" s="30"/>
      <c r="U683" s="30"/>
      <c r="V683" s="30"/>
      <c r="W683" s="30"/>
      <c r="X683" s="30"/>
      <c r="Y683" s="30"/>
      <c r="Z683" s="30"/>
      <c r="AA683" s="30"/>
    </row>
    <row r="684" customFormat="false" ht="15.75" hidden="false" customHeight="false" outlineLevel="0" collapsed="false">
      <c r="A684" s="30"/>
      <c r="B684" s="32"/>
      <c r="C684" s="30"/>
      <c r="D684" s="30"/>
      <c r="E684" s="30"/>
      <c r="G684" s="30"/>
      <c r="H684" s="30"/>
      <c r="I684" s="30"/>
      <c r="J684" s="30"/>
      <c r="K684" s="30"/>
      <c r="L684" s="30"/>
      <c r="M684" s="30"/>
      <c r="N684" s="30"/>
      <c r="O684" s="30"/>
      <c r="P684" s="30"/>
      <c r="Q684" s="30"/>
      <c r="R684" s="30"/>
      <c r="S684" s="30"/>
      <c r="T684" s="30"/>
      <c r="U684" s="30"/>
      <c r="V684" s="30"/>
      <c r="W684" s="30"/>
      <c r="X684" s="30"/>
      <c r="Y684" s="30"/>
      <c r="Z684" s="30"/>
      <c r="AA684" s="30"/>
    </row>
    <row r="685" customFormat="false" ht="15.75" hidden="false" customHeight="false" outlineLevel="0" collapsed="false">
      <c r="A685" s="30"/>
      <c r="B685" s="32"/>
      <c r="C685" s="30"/>
      <c r="D685" s="30"/>
      <c r="E685" s="30"/>
      <c r="G685" s="30"/>
      <c r="H685" s="30"/>
      <c r="I685" s="30"/>
      <c r="J685" s="30"/>
      <c r="K685" s="30"/>
      <c r="L685" s="30"/>
      <c r="M685" s="30"/>
      <c r="N685" s="30"/>
      <c r="O685" s="30"/>
      <c r="P685" s="30"/>
      <c r="Q685" s="30"/>
      <c r="R685" s="30"/>
      <c r="S685" s="30"/>
      <c r="T685" s="30"/>
      <c r="U685" s="30"/>
      <c r="V685" s="30"/>
      <c r="W685" s="30"/>
      <c r="X685" s="30"/>
      <c r="Y685" s="30"/>
      <c r="Z685" s="30"/>
      <c r="AA685" s="30"/>
    </row>
    <row r="686" customFormat="false" ht="15.75" hidden="false" customHeight="false" outlineLevel="0" collapsed="false">
      <c r="A686" s="30"/>
      <c r="B686" s="32"/>
      <c r="C686" s="30"/>
      <c r="D686" s="30"/>
      <c r="E686" s="30"/>
      <c r="G686" s="30"/>
      <c r="H686" s="30"/>
      <c r="I686" s="30"/>
      <c r="J686" s="30"/>
      <c r="K686" s="30"/>
      <c r="L686" s="30"/>
      <c r="M686" s="30"/>
      <c r="N686" s="30"/>
      <c r="O686" s="30"/>
      <c r="P686" s="30"/>
      <c r="Q686" s="30"/>
      <c r="R686" s="30"/>
      <c r="S686" s="30"/>
      <c r="T686" s="30"/>
      <c r="U686" s="30"/>
      <c r="V686" s="30"/>
      <c r="W686" s="30"/>
      <c r="X686" s="30"/>
      <c r="Y686" s="30"/>
      <c r="Z686" s="30"/>
      <c r="AA686" s="30"/>
    </row>
    <row r="687" customFormat="false" ht="15.75" hidden="false" customHeight="false" outlineLevel="0" collapsed="false">
      <c r="A687" s="30"/>
      <c r="B687" s="32"/>
      <c r="C687" s="30"/>
      <c r="D687" s="30"/>
      <c r="E687" s="30"/>
      <c r="G687" s="30"/>
      <c r="H687" s="30"/>
      <c r="I687" s="30"/>
      <c r="J687" s="30"/>
      <c r="K687" s="30"/>
      <c r="L687" s="30"/>
      <c r="M687" s="30"/>
      <c r="N687" s="30"/>
      <c r="O687" s="30"/>
      <c r="P687" s="30"/>
      <c r="Q687" s="30"/>
      <c r="R687" s="30"/>
      <c r="S687" s="30"/>
      <c r="T687" s="30"/>
      <c r="U687" s="30"/>
      <c r="V687" s="30"/>
      <c r="W687" s="30"/>
      <c r="X687" s="30"/>
      <c r="Y687" s="30"/>
      <c r="Z687" s="30"/>
      <c r="AA687" s="30"/>
    </row>
    <row r="688" customFormat="false" ht="15.75" hidden="false" customHeight="false" outlineLevel="0" collapsed="false">
      <c r="A688" s="30"/>
      <c r="B688" s="32"/>
      <c r="C688" s="30"/>
      <c r="D688" s="30"/>
      <c r="E688" s="30"/>
      <c r="G688" s="30"/>
      <c r="H688" s="30"/>
      <c r="I688" s="30"/>
      <c r="J688" s="30"/>
      <c r="K688" s="30"/>
      <c r="L688" s="30"/>
      <c r="M688" s="30"/>
      <c r="N688" s="30"/>
      <c r="O688" s="30"/>
      <c r="P688" s="30"/>
      <c r="Q688" s="30"/>
      <c r="R688" s="30"/>
      <c r="S688" s="30"/>
      <c r="T688" s="30"/>
      <c r="U688" s="30"/>
      <c r="V688" s="30"/>
      <c r="W688" s="30"/>
      <c r="X688" s="30"/>
      <c r="Y688" s="30"/>
      <c r="Z688" s="30"/>
      <c r="AA688" s="30"/>
    </row>
    <row r="689" customFormat="false" ht="15.75" hidden="false" customHeight="false" outlineLevel="0" collapsed="false">
      <c r="A689" s="30"/>
      <c r="B689" s="32"/>
      <c r="C689" s="30"/>
      <c r="D689" s="30"/>
      <c r="E689" s="30"/>
      <c r="G689" s="30"/>
      <c r="H689" s="30"/>
      <c r="I689" s="30"/>
      <c r="J689" s="30"/>
      <c r="K689" s="30"/>
      <c r="L689" s="30"/>
      <c r="M689" s="30"/>
      <c r="N689" s="30"/>
      <c r="O689" s="30"/>
      <c r="P689" s="30"/>
      <c r="Q689" s="30"/>
      <c r="R689" s="30"/>
      <c r="S689" s="30"/>
      <c r="T689" s="30"/>
      <c r="U689" s="30"/>
      <c r="V689" s="30"/>
      <c r="W689" s="30"/>
      <c r="X689" s="30"/>
      <c r="Y689" s="30"/>
      <c r="Z689" s="30"/>
      <c r="AA689" s="30"/>
    </row>
    <row r="690" customFormat="false" ht="15.75" hidden="false" customHeight="false" outlineLevel="0" collapsed="false">
      <c r="A690" s="30"/>
      <c r="B690" s="32"/>
      <c r="C690" s="30"/>
      <c r="D690" s="30"/>
      <c r="E690" s="30"/>
      <c r="G690" s="30"/>
      <c r="H690" s="30"/>
      <c r="I690" s="30"/>
      <c r="J690" s="30"/>
      <c r="K690" s="30"/>
      <c r="L690" s="30"/>
      <c r="M690" s="30"/>
      <c r="N690" s="30"/>
      <c r="O690" s="30"/>
      <c r="P690" s="30"/>
      <c r="Q690" s="30"/>
      <c r="R690" s="30"/>
      <c r="S690" s="30"/>
      <c r="T690" s="30"/>
      <c r="U690" s="30"/>
      <c r="V690" s="30"/>
      <c r="W690" s="30"/>
      <c r="X690" s="30"/>
      <c r="Y690" s="30"/>
      <c r="Z690" s="30"/>
      <c r="AA690" s="30"/>
    </row>
    <row r="691" customFormat="false" ht="15.75" hidden="false" customHeight="false" outlineLevel="0" collapsed="false">
      <c r="A691" s="30"/>
      <c r="B691" s="32"/>
      <c r="C691" s="30"/>
      <c r="D691" s="30"/>
      <c r="E691" s="30"/>
      <c r="G691" s="30"/>
      <c r="H691" s="30"/>
      <c r="I691" s="30"/>
      <c r="J691" s="30"/>
      <c r="K691" s="30"/>
      <c r="L691" s="30"/>
      <c r="M691" s="30"/>
      <c r="N691" s="30"/>
      <c r="O691" s="30"/>
      <c r="P691" s="30"/>
      <c r="Q691" s="30"/>
      <c r="R691" s="30"/>
      <c r="S691" s="30"/>
      <c r="T691" s="30"/>
      <c r="U691" s="30"/>
      <c r="V691" s="30"/>
      <c r="W691" s="30"/>
      <c r="X691" s="30"/>
      <c r="Y691" s="30"/>
      <c r="Z691" s="30"/>
      <c r="AA691" s="30"/>
    </row>
    <row r="692" customFormat="false" ht="15.75" hidden="false" customHeight="false" outlineLevel="0" collapsed="false">
      <c r="A692" s="30"/>
      <c r="B692" s="32"/>
      <c r="C692" s="30"/>
      <c r="D692" s="30"/>
      <c r="E692" s="30"/>
      <c r="G692" s="30"/>
      <c r="H692" s="30"/>
      <c r="I692" s="30"/>
      <c r="J692" s="30"/>
      <c r="K692" s="30"/>
      <c r="L692" s="30"/>
      <c r="M692" s="30"/>
      <c r="N692" s="30"/>
      <c r="O692" s="30"/>
      <c r="P692" s="30"/>
      <c r="Q692" s="30"/>
      <c r="R692" s="30"/>
      <c r="S692" s="30"/>
      <c r="T692" s="30"/>
      <c r="U692" s="30"/>
      <c r="V692" s="30"/>
      <c r="W692" s="30"/>
      <c r="X692" s="30"/>
      <c r="Y692" s="30"/>
      <c r="Z692" s="30"/>
      <c r="AA692" s="30"/>
    </row>
    <row r="693" customFormat="false" ht="15.75" hidden="false" customHeight="false" outlineLevel="0" collapsed="false">
      <c r="A693" s="30"/>
      <c r="B693" s="32"/>
      <c r="C693" s="30"/>
      <c r="D693" s="30"/>
      <c r="E693" s="30"/>
      <c r="G693" s="30"/>
      <c r="H693" s="30"/>
      <c r="I693" s="30"/>
      <c r="J693" s="30"/>
      <c r="K693" s="30"/>
      <c r="L693" s="30"/>
      <c r="M693" s="30"/>
      <c r="N693" s="30"/>
      <c r="O693" s="30"/>
      <c r="P693" s="30"/>
      <c r="Q693" s="30"/>
      <c r="R693" s="30"/>
      <c r="S693" s="30"/>
      <c r="T693" s="30"/>
      <c r="U693" s="30"/>
      <c r="V693" s="30"/>
      <c r="W693" s="30"/>
      <c r="X693" s="30"/>
      <c r="Y693" s="30"/>
      <c r="Z693" s="30"/>
      <c r="AA693" s="30"/>
    </row>
    <row r="694" customFormat="false" ht="15.75" hidden="false" customHeight="false" outlineLevel="0" collapsed="false">
      <c r="A694" s="30"/>
      <c r="B694" s="32"/>
      <c r="C694" s="30"/>
      <c r="D694" s="30"/>
      <c r="E694" s="30"/>
      <c r="G694" s="30"/>
      <c r="H694" s="30"/>
      <c r="I694" s="30"/>
      <c r="J694" s="30"/>
      <c r="K694" s="30"/>
      <c r="L694" s="30"/>
      <c r="M694" s="30"/>
      <c r="N694" s="30"/>
      <c r="O694" s="30"/>
      <c r="P694" s="30"/>
      <c r="Q694" s="30"/>
      <c r="R694" s="30"/>
      <c r="S694" s="30"/>
      <c r="T694" s="30"/>
      <c r="U694" s="30"/>
      <c r="V694" s="30"/>
      <c r="W694" s="30"/>
      <c r="X694" s="30"/>
      <c r="Y694" s="30"/>
      <c r="Z694" s="30"/>
      <c r="AA694" s="30"/>
    </row>
    <row r="695" customFormat="false" ht="15.75" hidden="false" customHeight="false" outlineLevel="0" collapsed="false">
      <c r="A695" s="30"/>
      <c r="B695" s="32"/>
      <c r="C695" s="30"/>
      <c r="D695" s="30"/>
      <c r="E695" s="30"/>
      <c r="G695" s="30"/>
      <c r="H695" s="30"/>
      <c r="I695" s="30"/>
      <c r="J695" s="30"/>
      <c r="K695" s="30"/>
      <c r="L695" s="30"/>
      <c r="M695" s="30"/>
      <c r="N695" s="30"/>
      <c r="O695" s="30"/>
      <c r="P695" s="30"/>
      <c r="Q695" s="30"/>
      <c r="R695" s="30"/>
      <c r="S695" s="30"/>
      <c r="T695" s="30"/>
      <c r="U695" s="30"/>
      <c r="V695" s="30"/>
      <c r="W695" s="30"/>
      <c r="X695" s="30"/>
      <c r="Y695" s="30"/>
      <c r="Z695" s="30"/>
      <c r="AA695" s="30"/>
    </row>
    <row r="696" customFormat="false" ht="15.75" hidden="false" customHeight="false" outlineLevel="0" collapsed="false">
      <c r="A696" s="30"/>
      <c r="B696" s="32"/>
      <c r="C696" s="30"/>
      <c r="D696" s="30"/>
      <c r="E696" s="30"/>
      <c r="G696" s="30"/>
      <c r="H696" s="30"/>
      <c r="I696" s="30"/>
      <c r="J696" s="30"/>
      <c r="K696" s="30"/>
      <c r="L696" s="30"/>
      <c r="M696" s="30"/>
      <c r="N696" s="30"/>
      <c r="O696" s="30"/>
      <c r="P696" s="30"/>
      <c r="Q696" s="30"/>
      <c r="R696" s="30"/>
      <c r="S696" s="30"/>
      <c r="T696" s="30"/>
      <c r="U696" s="30"/>
      <c r="V696" s="30"/>
      <c r="W696" s="30"/>
      <c r="X696" s="30"/>
      <c r="Y696" s="30"/>
      <c r="Z696" s="30"/>
      <c r="AA696" s="30"/>
    </row>
    <row r="697" customFormat="false" ht="15.75" hidden="false" customHeight="false" outlineLevel="0" collapsed="false">
      <c r="A697" s="30"/>
      <c r="B697" s="32"/>
      <c r="C697" s="30"/>
      <c r="D697" s="30"/>
      <c r="E697" s="30"/>
      <c r="G697" s="30"/>
      <c r="H697" s="30"/>
      <c r="I697" s="30"/>
      <c r="J697" s="30"/>
      <c r="K697" s="30"/>
      <c r="L697" s="30"/>
      <c r="M697" s="30"/>
      <c r="N697" s="30"/>
      <c r="O697" s="30"/>
      <c r="P697" s="30"/>
      <c r="Q697" s="30"/>
      <c r="R697" s="30"/>
      <c r="S697" s="30"/>
      <c r="T697" s="30"/>
      <c r="U697" s="30"/>
      <c r="V697" s="30"/>
      <c r="W697" s="30"/>
      <c r="X697" s="30"/>
      <c r="Y697" s="30"/>
      <c r="Z697" s="30"/>
      <c r="AA697" s="30"/>
    </row>
    <row r="698" customFormat="false" ht="15.75" hidden="false" customHeight="false" outlineLevel="0" collapsed="false">
      <c r="A698" s="30"/>
      <c r="B698" s="32"/>
      <c r="C698" s="30"/>
      <c r="D698" s="30"/>
      <c r="E698" s="30"/>
      <c r="G698" s="30"/>
      <c r="H698" s="30"/>
      <c r="I698" s="30"/>
      <c r="J698" s="30"/>
      <c r="K698" s="30"/>
      <c r="L698" s="30"/>
      <c r="M698" s="30"/>
      <c r="N698" s="30"/>
      <c r="O698" s="30"/>
      <c r="P698" s="30"/>
      <c r="Q698" s="30"/>
      <c r="R698" s="30"/>
      <c r="S698" s="30"/>
      <c r="T698" s="30"/>
      <c r="U698" s="30"/>
      <c r="V698" s="30"/>
      <c r="W698" s="30"/>
      <c r="X698" s="30"/>
      <c r="Y698" s="30"/>
      <c r="Z698" s="30"/>
      <c r="AA698" s="30"/>
    </row>
    <row r="699" customFormat="false" ht="15.75" hidden="false" customHeight="false" outlineLevel="0" collapsed="false">
      <c r="A699" s="30"/>
      <c r="B699" s="32"/>
      <c r="C699" s="30"/>
      <c r="D699" s="30"/>
      <c r="E699" s="30"/>
      <c r="G699" s="30"/>
      <c r="H699" s="30"/>
      <c r="I699" s="30"/>
      <c r="J699" s="30"/>
      <c r="K699" s="30"/>
      <c r="L699" s="30"/>
      <c r="M699" s="30"/>
      <c r="N699" s="30"/>
      <c r="O699" s="30"/>
      <c r="P699" s="30"/>
      <c r="Q699" s="30"/>
      <c r="R699" s="30"/>
      <c r="S699" s="30"/>
      <c r="T699" s="30"/>
      <c r="U699" s="30"/>
      <c r="V699" s="30"/>
      <c r="W699" s="30"/>
      <c r="X699" s="30"/>
      <c r="Y699" s="30"/>
      <c r="Z699" s="30"/>
      <c r="AA699" s="30"/>
    </row>
    <row r="700" customFormat="false" ht="15.75" hidden="false" customHeight="false" outlineLevel="0" collapsed="false">
      <c r="A700" s="30"/>
      <c r="B700" s="32"/>
      <c r="C700" s="30"/>
      <c r="D700" s="30"/>
      <c r="E700" s="30"/>
      <c r="G700" s="30"/>
      <c r="H700" s="30"/>
      <c r="I700" s="30"/>
      <c r="J700" s="30"/>
      <c r="K700" s="30"/>
      <c r="L700" s="30"/>
      <c r="M700" s="30"/>
      <c r="N700" s="30"/>
      <c r="O700" s="30"/>
      <c r="P700" s="30"/>
      <c r="Q700" s="30"/>
      <c r="R700" s="30"/>
      <c r="S700" s="30"/>
      <c r="T700" s="30"/>
      <c r="U700" s="30"/>
      <c r="V700" s="30"/>
      <c r="W700" s="30"/>
      <c r="X700" s="30"/>
      <c r="Y700" s="30"/>
      <c r="Z700" s="30"/>
      <c r="AA700" s="30"/>
    </row>
    <row r="701" customFormat="false" ht="15.75" hidden="false" customHeight="false" outlineLevel="0" collapsed="false">
      <c r="A701" s="30"/>
      <c r="B701" s="32"/>
      <c r="C701" s="30"/>
      <c r="D701" s="30"/>
      <c r="E701" s="30"/>
      <c r="G701" s="30"/>
      <c r="H701" s="30"/>
      <c r="I701" s="30"/>
      <c r="J701" s="30"/>
      <c r="K701" s="30"/>
      <c r="L701" s="30"/>
      <c r="M701" s="30"/>
      <c r="N701" s="30"/>
      <c r="O701" s="30"/>
      <c r="P701" s="30"/>
      <c r="Q701" s="30"/>
      <c r="R701" s="30"/>
      <c r="S701" s="30"/>
      <c r="T701" s="30"/>
      <c r="U701" s="30"/>
      <c r="V701" s="30"/>
      <c r="W701" s="30"/>
      <c r="X701" s="30"/>
      <c r="Y701" s="30"/>
      <c r="Z701" s="30"/>
      <c r="AA701" s="30"/>
    </row>
    <row r="702" customFormat="false" ht="15.75" hidden="false" customHeight="false" outlineLevel="0" collapsed="false">
      <c r="A702" s="30"/>
      <c r="B702" s="32"/>
      <c r="C702" s="30"/>
      <c r="D702" s="30"/>
      <c r="E702" s="30"/>
      <c r="G702" s="30"/>
      <c r="H702" s="30"/>
      <c r="I702" s="30"/>
      <c r="J702" s="30"/>
      <c r="K702" s="30"/>
      <c r="L702" s="30"/>
      <c r="M702" s="30"/>
      <c r="N702" s="30"/>
      <c r="O702" s="30"/>
      <c r="P702" s="30"/>
      <c r="Q702" s="30"/>
      <c r="R702" s="30"/>
      <c r="S702" s="30"/>
      <c r="T702" s="30"/>
      <c r="U702" s="30"/>
      <c r="V702" s="30"/>
      <c r="W702" s="30"/>
      <c r="X702" s="30"/>
      <c r="Y702" s="30"/>
      <c r="Z702" s="30"/>
      <c r="AA702" s="30"/>
    </row>
    <row r="703" customFormat="false" ht="15.75" hidden="false" customHeight="false" outlineLevel="0" collapsed="false">
      <c r="A703" s="30"/>
      <c r="B703" s="32"/>
      <c r="C703" s="30"/>
      <c r="D703" s="30"/>
      <c r="E703" s="30"/>
      <c r="G703" s="30"/>
      <c r="H703" s="30"/>
      <c r="I703" s="30"/>
      <c r="J703" s="30"/>
      <c r="K703" s="30"/>
      <c r="L703" s="30"/>
      <c r="M703" s="30"/>
      <c r="N703" s="30"/>
      <c r="O703" s="30"/>
      <c r="P703" s="30"/>
      <c r="Q703" s="30"/>
      <c r="R703" s="30"/>
      <c r="S703" s="30"/>
      <c r="T703" s="30"/>
      <c r="U703" s="30"/>
      <c r="V703" s="30"/>
      <c r="W703" s="30"/>
      <c r="X703" s="30"/>
      <c r="Y703" s="30"/>
      <c r="Z703" s="30"/>
      <c r="AA703" s="30"/>
    </row>
    <row r="704" customFormat="false" ht="15.75" hidden="false" customHeight="false" outlineLevel="0" collapsed="false">
      <c r="A704" s="30"/>
      <c r="B704" s="32"/>
      <c r="C704" s="30"/>
      <c r="D704" s="30"/>
      <c r="E704" s="30"/>
      <c r="G704" s="30"/>
      <c r="H704" s="30"/>
      <c r="I704" s="30"/>
      <c r="J704" s="30"/>
      <c r="K704" s="30"/>
      <c r="L704" s="30"/>
      <c r="M704" s="30"/>
      <c r="N704" s="30"/>
      <c r="O704" s="30"/>
      <c r="P704" s="30"/>
      <c r="Q704" s="30"/>
      <c r="R704" s="30"/>
      <c r="S704" s="30"/>
      <c r="T704" s="30"/>
      <c r="U704" s="30"/>
      <c r="V704" s="30"/>
      <c r="W704" s="30"/>
      <c r="X704" s="30"/>
      <c r="Y704" s="30"/>
      <c r="Z704" s="30"/>
      <c r="AA704" s="30"/>
    </row>
    <row r="705" customFormat="false" ht="15.75" hidden="false" customHeight="false" outlineLevel="0" collapsed="false">
      <c r="A705" s="30"/>
      <c r="B705" s="32"/>
      <c r="C705" s="30"/>
      <c r="D705" s="30"/>
      <c r="E705" s="30"/>
      <c r="G705" s="30"/>
      <c r="H705" s="30"/>
      <c r="I705" s="30"/>
      <c r="J705" s="30"/>
      <c r="K705" s="30"/>
      <c r="L705" s="30"/>
      <c r="M705" s="30"/>
      <c r="N705" s="30"/>
      <c r="O705" s="30"/>
      <c r="P705" s="30"/>
      <c r="Q705" s="30"/>
      <c r="R705" s="30"/>
      <c r="S705" s="30"/>
      <c r="T705" s="30"/>
      <c r="U705" s="30"/>
      <c r="V705" s="30"/>
      <c r="W705" s="30"/>
      <c r="X705" s="30"/>
      <c r="Y705" s="30"/>
      <c r="Z705" s="30"/>
      <c r="AA705" s="30"/>
    </row>
    <row r="706" customFormat="false" ht="15.75" hidden="false" customHeight="false" outlineLevel="0" collapsed="false">
      <c r="A706" s="30"/>
      <c r="B706" s="32"/>
      <c r="C706" s="30"/>
      <c r="D706" s="30"/>
      <c r="E706" s="30"/>
      <c r="G706" s="30"/>
      <c r="H706" s="30"/>
      <c r="I706" s="30"/>
      <c r="J706" s="30"/>
      <c r="K706" s="30"/>
      <c r="L706" s="30"/>
      <c r="M706" s="30"/>
      <c r="N706" s="30"/>
      <c r="O706" s="30"/>
      <c r="P706" s="30"/>
      <c r="Q706" s="30"/>
      <c r="R706" s="30"/>
      <c r="S706" s="30"/>
      <c r="T706" s="30"/>
      <c r="U706" s="30"/>
      <c r="V706" s="30"/>
      <c r="W706" s="30"/>
      <c r="X706" s="30"/>
      <c r="Y706" s="30"/>
      <c r="Z706" s="30"/>
      <c r="AA706" s="30"/>
    </row>
    <row r="707" customFormat="false" ht="15.75" hidden="false" customHeight="false" outlineLevel="0" collapsed="false">
      <c r="A707" s="30"/>
      <c r="B707" s="32"/>
      <c r="C707" s="30"/>
      <c r="D707" s="30"/>
      <c r="E707" s="30"/>
      <c r="G707" s="30"/>
      <c r="H707" s="30"/>
      <c r="I707" s="30"/>
      <c r="J707" s="30"/>
      <c r="K707" s="30"/>
      <c r="L707" s="30"/>
      <c r="M707" s="30"/>
      <c r="N707" s="30"/>
      <c r="O707" s="30"/>
      <c r="P707" s="30"/>
      <c r="Q707" s="30"/>
      <c r="R707" s="30"/>
      <c r="S707" s="30"/>
      <c r="T707" s="30"/>
      <c r="U707" s="30"/>
      <c r="V707" s="30"/>
      <c r="W707" s="30"/>
      <c r="X707" s="30"/>
      <c r="Y707" s="30"/>
      <c r="Z707" s="30"/>
      <c r="AA707" s="30"/>
    </row>
    <row r="708" customFormat="false" ht="15.75" hidden="false" customHeight="false" outlineLevel="0" collapsed="false">
      <c r="A708" s="30"/>
      <c r="B708" s="32"/>
      <c r="C708" s="30"/>
      <c r="D708" s="30"/>
      <c r="E708" s="30"/>
      <c r="G708" s="30"/>
      <c r="H708" s="30"/>
      <c r="I708" s="30"/>
      <c r="J708" s="30"/>
      <c r="K708" s="30"/>
      <c r="L708" s="30"/>
      <c r="M708" s="30"/>
      <c r="N708" s="30"/>
      <c r="O708" s="30"/>
      <c r="P708" s="30"/>
      <c r="Q708" s="30"/>
      <c r="R708" s="30"/>
      <c r="S708" s="30"/>
      <c r="T708" s="30"/>
      <c r="U708" s="30"/>
      <c r="V708" s="30"/>
      <c r="W708" s="30"/>
      <c r="X708" s="30"/>
      <c r="Y708" s="30"/>
      <c r="Z708" s="30"/>
      <c r="AA708" s="30"/>
    </row>
    <row r="709" customFormat="false" ht="15.75" hidden="false" customHeight="false" outlineLevel="0" collapsed="false">
      <c r="A709" s="30"/>
      <c r="B709" s="32"/>
      <c r="C709" s="30"/>
      <c r="D709" s="30"/>
      <c r="E709" s="30"/>
      <c r="G709" s="30"/>
      <c r="H709" s="30"/>
      <c r="I709" s="30"/>
      <c r="J709" s="30"/>
      <c r="K709" s="30"/>
      <c r="L709" s="30"/>
      <c r="M709" s="30"/>
      <c r="N709" s="30"/>
      <c r="O709" s="30"/>
      <c r="P709" s="30"/>
      <c r="Q709" s="30"/>
      <c r="R709" s="30"/>
      <c r="S709" s="30"/>
      <c r="T709" s="30"/>
      <c r="U709" s="30"/>
      <c r="V709" s="30"/>
      <c r="W709" s="30"/>
      <c r="X709" s="30"/>
      <c r="Y709" s="30"/>
      <c r="Z709" s="30"/>
      <c r="AA709" s="30"/>
    </row>
    <row r="710" customFormat="false" ht="15.75" hidden="false" customHeight="false" outlineLevel="0" collapsed="false">
      <c r="A710" s="30"/>
      <c r="B710" s="32"/>
      <c r="C710" s="30"/>
      <c r="D710" s="30"/>
      <c r="E710" s="30"/>
      <c r="G710" s="30"/>
      <c r="H710" s="30"/>
      <c r="I710" s="30"/>
      <c r="J710" s="30"/>
      <c r="K710" s="30"/>
      <c r="L710" s="30"/>
      <c r="M710" s="30"/>
      <c r="N710" s="30"/>
      <c r="O710" s="30"/>
      <c r="P710" s="30"/>
      <c r="Q710" s="30"/>
      <c r="R710" s="30"/>
      <c r="S710" s="30"/>
      <c r="T710" s="30"/>
      <c r="U710" s="30"/>
      <c r="V710" s="30"/>
      <c r="W710" s="30"/>
      <c r="X710" s="30"/>
      <c r="Y710" s="30"/>
      <c r="Z710" s="30"/>
      <c r="AA710" s="30"/>
    </row>
    <row r="711" customFormat="false" ht="15.75" hidden="false" customHeight="false" outlineLevel="0" collapsed="false">
      <c r="A711" s="30"/>
      <c r="B711" s="32"/>
      <c r="C711" s="30"/>
      <c r="D711" s="30"/>
      <c r="E711" s="30"/>
      <c r="G711" s="30"/>
      <c r="H711" s="30"/>
      <c r="I711" s="30"/>
      <c r="J711" s="30"/>
      <c r="K711" s="30"/>
      <c r="L711" s="30"/>
      <c r="M711" s="30"/>
      <c r="N711" s="30"/>
      <c r="O711" s="30"/>
      <c r="P711" s="30"/>
      <c r="Q711" s="30"/>
      <c r="R711" s="30"/>
      <c r="S711" s="30"/>
      <c r="T711" s="30"/>
      <c r="U711" s="30"/>
      <c r="V711" s="30"/>
      <c r="W711" s="30"/>
      <c r="X711" s="30"/>
      <c r="Y711" s="30"/>
      <c r="Z711" s="30"/>
      <c r="AA711" s="30"/>
    </row>
    <row r="712" customFormat="false" ht="15.75" hidden="false" customHeight="false" outlineLevel="0" collapsed="false">
      <c r="A712" s="30"/>
      <c r="B712" s="32"/>
      <c r="C712" s="30"/>
      <c r="D712" s="30"/>
      <c r="E712" s="30"/>
      <c r="G712" s="30"/>
      <c r="H712" s="30"/>
      <c r="I712" s="30"/>
      <c r="J712" s="30"/>
      <c r="K712" s="30"/>
      <c r="L712" s="30"/>
      <c r="M712" s="30"/>
      <c r="N712" s="30"/>
      <c r="O712" s="30"/>
      <c r="P712" s="30"/>
      <c r="Q712" s="30"/>
      <c r="R712" s="30"/>
      <c r="S712" s="30"/>
      <c r="T712" s="30"/>
      <c r="U712" s="30"/>
      <c r="V712" s="30"/>
      <c r="W712" s="30"/>
      <c r="X712" s="30"/>
      <c r="Y712" s="30"/>
      <c r="Z712" s="30"/>
      <c r="AA712" s="30"/>
    </row>
    <row r="713" customFormat="false" ht="15.75" hidden="false" customHeight="false" outlineLevel="0" collapsed="false">
      <c r="A713" s="30"/>
      <c r="B713" s="32"/>
      <c r="C713" s="30"/>
      <c r="D713" s="30"/>
      <c r="E713" s="30"/>
      <c r="G713" s="30"/>
      <c r="H713" s="30"/>
      <c r="I713" s="30"/>
      <c r="J713" s="30"/>
      <c r="K713" s="30"/>
      <c r="L713" s="30"/>
      <c r="M713" s="30"/>
      <c r="N713" s="30"/>
      <c r="O713" s="30"/>
      <c r="P713" s="30"/>
      <c r="Q713" s="30"/>
      <c r="R713" s="30"/>
      <c r="S713" s="30"/>
      <c r="T713" s="30"/>
      <c r="U713" s="30"/>
      <c r="V713" s="30"/>
      <c r="W713" s="30"/>
      <c r="X713" s="30"/>
      <c r="Y713" s="30"/>
      <c r="Z713" s="30"/>
      <c r="AA713" s="30"/>
    </row>
    <row r="714" customFormat="false" ht="15.75" hidden="false" customHeight="false" outlineLevel="0" collapsed="false">
      <c r="A714" s="30"/>
      <c r="B714" s="32"/>
      <c r="C714" s="30"/>
      <c r="D714" s="30"/>
      <c r="E714" s="30"/>
      <c r="G714" s="30"/>
      <c r="H714" s="30"/>
      <c r="I714" s="30"/>
      <c r="J714" s="30"/>
      <c r="K714" s="30"/>
      <c r="L714" s="30"/>
      <c r="M714" s="30"/>
      <c r="N714" s="30"/>
      <c r="O714" s="30"/>
      <c r="P714" s="30"/>
      <c r="Q714" s="30"/>
      <c r="R714" s="30"/>
      <c r="S714" s="30"/>
      <c r="T714" s="30"/>
      <c r="U714" s="30"/>
      <c r="V714" s="30"/>
      <c r="W714" s="30"/>
      <c r="X714" s="30"/>
      <c r="Y714" s="30"/>
      <c r="Z714" s="30"/>
      <c r="AA714" s="30"/>
    </row>
    <row r="715" customFormat="false" ht="15.75" hidden="false" customHeight="false" outlineLevel="0" collapsed="false">
      <c r="A715" s="30"/>
      <c r="B715" s="32"/>
      <c r="C715" s="30"/>
      <c r="D715" s="30"/>
      <c r="E715" s="30"/>
      <c r="G715" s="30"/>
      <c r="H715" s="30"/>
      <c r="I715" s="30"/>
      <c r="J715" s="30"/>
      <c r="K715" s="30"/>
      <c r="L715" s="30"/>
      <c r="M715" s="30"/>
      <c r="N715" s="30"/>
      <c r="O715" s="30"/>
      <c r="P715" s="30"/>
      <c r="Q715" s="30"/>
      <c r="R715" s="30"/>
      <c r="S715" s="30"/>
      <c r="T715" s="30"/>
      <c r="U715" s="30"/>
      <c r="V715" s="30"/>
      <c r="W715" s="30"/>
      <c r="X715" s="30"/>
      <c r="Y715" s="30"/>
      <c r="Z715" s="30"/>
      <c r="AA715" s="30"/>
    </row>
    <row r="716" customFormat="false" ht="15.75" hidden="false" customHeight="false" outlineLevel="0" collapsed="false">
      <c r="A716" s="30"/>
      <c r="B716" s="32"/>
      <c r="C716" s="30"/>
      <c r="D716" s="30"/>
      <c r="E716" s="30"/>
      <c r="G716" s="30"/>
      <c r="H716" s="30"/>
      <c r="I716" s="30"/>
      <c r="J716" s="30"/>
      <c r="K716" s="30"/>
      <c r="L716" s="30"/>
      <c r="M716" s="30"/>
      <c r="N716" s="30"/>
      <c r="O716" s="30"/>
      <c r="P716" s="30"/>
      <c r="Q716" s="30"/>
      <c r="R716" s="30"/>
      <c r="S716" s="30"/>
      <c r="T716" s="30"/>
      <c r="U716" s="30"/>
      <c r="V716" s="30"/>
      <c r="W716" s="30"/>
      <c r="X716" s="30"/>
      <c r="Y716" s="30"/>
      <c r="Z716" s="30"/>
      <c r="AA716" s="30"/>
    </row>
    <row r="717" customFormat="false" ht="15.75" hidden="false" customHeight="false" outlineLevel="0" collapsed="false">
      <c r="A717" s="30"/>
      <c r="B717" s="32"/>
      <c r="C717" s="30"/>
      <c r="D717" s="30"/>
      <c r="E717" s="30"/>
      <c r="G717" s="30"/>
      <c r="H717" s="30"/>
      <c r="I717" s="30"/>
      <c r="J717" s="30"/>
      <c r="K717" s="30"/>
      <c r="L717" s="30"/>
      <c r="M717" s="30"/>
      <c r="N717" s="30"/>
      <c r="O717" s="30"/>
      <c r="P717" s="30"/>
      <c r="Q717" s="30"/>
      <c r="R717" s="30"/>
      <c r="S717" s="30"/>
      <c r="T717" s="30"/>
      <c r="U717" s="30"/>
      <c r="V717" s="30"/>
      <c r="W717" s="30"/>
      <c r="X717" s="30"/>
      <c r="Y717" s="30"/>
      <c r="Z717" s="30"/>
      <c r="AA717" s="30"/>
    </row>
    <row r="718" customFormat="false" ht="15.75" hidden="false" customHeight="false" outlineLevel="0" collapsed="false">
      <c r="A718" s="30"/>
      <c r="B718" s="32"/>
      <c r="C718" s="30"/>
      <c r="D718" s="30"/>
      <c r="E718" s="30"/>
      <c r="G718" s="30"/>
      <c r="H718" s="30"/>
      <c r="I718" s="30"/>
      <c r="J718" s="30"/>
      <c r="K718" s="30"/>
      <c r="L718" s="30"/>
      <c r="M718" s="30"/>
      <c r="N718" s="30"/>
      <c r="O718" s="30"/>
      <c r="P718" s="30"/>
      <c r="Q718" s="30"/>
      <c r="R718" s="30"/>
      <c r="S718" s="30"/>
      <c r="T718" s="30"/>
      <c r="U718" s="30"/>
      <c r="V718" s="30"/>
      <c r="W718" s="30"/>
      <c r="X718" s="30"/>
      <c r="Y718" s="30"/>
      <c r="Z718" s="30"/>
      <c r="AA718" s="30"/>
    </row>
    <row r="719" customFormat="false" ht="15.75" hidden="false" customHeight="false" outlineLevel="0" collapsed="false">
      <c r="A719" s="30"/>
      <c r="B719" s="32"/>
      <c r="C719" s="30"/>
      <c r="D719" s="30"/>
      <c r="E719" s="30"/>
      <c r="G719" s="30"/>
      <c r="H719" s="30"/>
      <c r="I719" s="30"/>
      <c r="J719" s="30"/>
      <c r="K719" s="30"/>
      <c r="L719" s="30"/>
      <c r="M719" s="30"/>
      <c r="N719" s="30"/>
      <c r="O719" s="30"/>
      <c r="P719" s="30"/>
      <c r="Q719" s="30"/>
      <c r="R719" s="30"/>
      <c r="S719" s="30"/>
      <c r="T719" s="30"/>
      <c r="U719" s="30"/>
      <c r="V719" s="30"/>
      <c r="W719" s="30"/>
      <c r="X719" s="30"/>
      <c r="Y719" s="30"/>
      <c r="Z719" s="30"/>
      <c r="AA719" s="30"/>
    </row>
    <row r="720" customFormat="false" ht="15.75" hidden="false" customHeight="false" outlineLevel="0" collapsed="false">
      <c r="A720" s="30"/>
      <c r="B720" s="32"/>
      <c r="C720" s="30"/>
      <c r="D720" s="30"/>
      <c r="E720" s="30"/>
      <c r="G720" s="30"/>
      <c r="H720" s="30"/>
      <c r="I720" s="30"/>
      <c r="J720" s="30"/>
      <c r="K720" s="30"/>
      <c r="L720" s="30"/>
      <c r="M720" s="30"/>
      <c r="N720" s="30"/>
      <c r="O720" s="30"/>
      <c r="P720" s="30"/>
      <c r="Q720" s="30"/>
      <c r="R720" s="30"/>
      <c r="S720" s="30"/>
      <c r="T720" s="30"/>
      <c r="U720" s="30"/>
      <c r="V720" s="30"/>
      <c r="W720" s="30"/>
      <c r="X720" s="30"/>
      <c r="Y720" s="30"/>
      <c r="Z720" s="30"/>
      <c r="AA720" s="30"/>
    </row>
    <row r="721" customFormat="false" ht="15.75" hidden="false" customHeight="false" outlineLevel="0" collapsed="false">
      <c r="A721" s="30"/>
      <c r="B721" s="32"/>
      <c r="C721" s="30"/>
      <c r="D721" s="30"/>
      <c r="E721" s="30"/>
      <c r="G721" s="30"/>
      <c r="H721" s="30"/>
      <c r="I721" s="30"/>
      <c r="J721" s="30"/>
      <c r="K721" s="30"/>
      <c r="L721" s="30"/>
      <c r="M721" s="30"/>
      <c r="N721" s="30"/>
      <c r="O721" s="30"/>
      <c r="P721" s="30"/>
      <c r="Q721" s="30"/>
      <c r="R721" s="30"/>
      <c r="S721" s="30"/>
      <c r="T721" s="30"/>
      <c r="U721" s="30"/>
      <c r="V721" s="30"/>
      <c r="W721" s="30"/>
      <c r="X721" s="30"/>
      <c r="Y721" s="30"/>
      <c r="Z721" s="30"/>
      <c r="AA721" s="30"/>
    </row>
    <row r="722" customFormat="false" ht="15.75" hidden="false" customHeight="false" outlineLevel="0" collapsed="false">
      <c r="A722" s="30"/>
      <c r="B722" s="32"/>
      <c r="C722" s="30"/>
      <c r="D722" s="30"/>
      <c r="E722" s="30"/>
      <c r="G722" s="30"/>
      <c r="H722" s="30"/>
      <c r="I722" s="30"/>
      <c r="J722" s="30"/>
      <c r="K722" s="30"/>
      <c r="L722" s="30"/>
      <c r="M722" s="30"/>
      <c r="N722" s="30"/>
      <c r="O722" s="30"/>
      <c r="P722" s="30"/>
      <c r="Q722" s="30"/>
      <c r="R722" s="30"/>
      <c r="S722" s="30"/>
      <c r="T722" s="30"/>
      <c r="U722" s="30"/>
      <c r="V722" s="30"/>
      <c r="W722" s="30"/>
      <c r="X722" s="30"/>
      <c r="Y722" s="30"/>
      <c r="Z722" s="30"/>
      <c r="AA722" s="30"/>
    </row>
    <row r="723" customFormat="false" ht="15.75" hidden="false" customHeight="false" outlineLevel="0" collapsed="false">
      <c r="A723" s="30"/>
      <c r="B723" s="32"/>
      <c r="C723" s="30"/>
      <c r="D723" s="30"/>
      <c r="E723" s="30"/>
      <c r="G723" s="30"/>
      <c r="H723" s="30"/>
      <c r="I723" s="30"/>
      <c r="J723" s="30"/>
      <c r="K723" s="30"/>
      <c r="L723" s="30"/>
      <c r="M723" s="30"/>
      <c r="N723" s="30"/>
      <c r="O723" s="30"/>
      <c r="P723" s="30"/>
      <c r="Q723" s="30"/>
      <c r="R723" s="30"/>
      <c r="S723" s="30"/>
      <c r="T723" s="30"/>
      <c r="U723" s="30"/>
      <c r="V723" s="30"/>
      <c r="W723" s="30"/>
      <c r="X723" s="30"/>
      <c r="Y723" s="30"/>
      <c r="Z723" s="30"/>
      <c r="AA723" s="30"/>
    </row>
    <row r="724" customFormat="false" ht="15.75" hidden="false" customHeight="false" outlineLevel="0" collapsed="false">
      <c r="A724" s="30"/>
      <c r="B724" s="32"/>
      <c r="C724" s="30"/>
      <c r="D724" s="30"/>
      <c r="E724" s="30"/>
      <c r="G724" s="30"/>
      <c r="H724" s="30"/>
      <c r="I724" s="30"/>
      <c r="J724" s="30"/>
      <c r="K724" s="30"/>
      <c r="L724" s="30"/>
      <c r="M724" s="30"/>
      <c r="N724" s="30"/>
      <c r="O724" s="30"/>
      <c r="P724" s="30"/>
      <c r="Q724" s="30"/>
      <c r="R724" s="30"/>
      <c r="S724" s="30"/>
      <c r="T724" s="30"/>
      <c r="U724" s="30"/>
      <c r="V724" s="30"/>
      <c r="W724" s="30"/>
      <c r="X724" s="30"/>
      <c r="Y724" s="30"/>
      <c r="Z724" s="30"/>
      <c r="AA724" s="30"/>
    </row>
    <row r="725" customFormat="false" ht="15.75" hidden="false" customHeight="false" outlineLevel="0" collapsed="false">
      <c r="A725" s="30"/>
      <c r="B725" s="32"/>
      <c r="C725" s="30"/>
      <c r="D725" s="30"/>
      <c r="E725" s="30"/>
      <c r="G725" s="30"/>
      <c r="H725" s="30"/>
      <c r="I725" s="30"/>
      <c r="J725" s="30"/>
      <c r="K725" s="30"/>
      <c r="L725" s="30"/>
      <c r="M725" s="30"/>
      <c r="N725" s="30"/>
      <c r="O725" s="30"/>
      <c r="P725" s="30"/>
      <c r="Q725" s="30"/>
      <c r="R725" s="30"/>
      <c r="S725" s="30"/>
      <c r="T725" s="30"/>
      <c r="U725" s="30"/>
      <c r="V725" s="30"/>
      <c r="W725" s="30"/>
      <c r="X725" s="30"/>
      <c r="Y725" s="30"/>
      <c r="Z725" s="30"/>
      <c r="AA725" s="30"/>
    </row>
    <row r="726" customFormat="false" ht="15.75" hidden="false" customHeight="false" outlineLevel="0" collapsed="false">
      <c r="A726" s="30"/>
      <c r="B726" s="32"/>
      <c r="C726" s="30"/>
      <c r="D726" s="30"/>
      <c r="E726" s="30"/>
      <c r="G726" s="30"/>
      <c r="H726" s="30"/>
      <c r="I726" s="30"/>
      <c r="J726" s="30"/>
      <c r="K726" s="30"/>
      <c r="L726" s="30"/>
      <c r="M726" s="30"/>
      <c r="N726" s="30"/>
      <c r="O726" s="30"/>
      <c r="P726" s="30"/>
      <c r="Q726" s="30"/>
      <c r="R726" s="30"/>
      <c r="S726" s="30"/>
      <c r="T726" s="30"/>
      <c r="U726" s="30"/>
      <c r="V726" s="30"/>
      <c r="W726" s="30"/>
      <c r="X726" s="30"/>
      <c r="Y726" s="30"/>
      <c r="Z726" s="30"/>
      <c r="AA726" s="30"/>
    </row>
    <row r="727" customFormat="false" ht="15.75" hidden="false" customHeight="false" outlineLevel="0" collapsed="false">
      <c r="A727" s="30"/>
      <c r="B727" s="32"/>
      <c r="C727" s="30"/>
      <c r="D727" s="30"/>
      <c r="E727" s="30"/>
      <c r="G727" s="30"/>
      <c r="H727" s="30"/>
      <c r="I727" s="30"/>
      <c r="J727" s="30"/>
      <c r="K727" s="30"/>
      <c r="L727" s="30"/>
      <c r="M727" s="30"/>
      <c r="N727" s="30"/>
      <c r="O727" s="30"/>
      <c r="P727" s="30"/>
      <c r="Q727" s="30"/>
      <c r="R727" s="30"/>
      <c r="S727" s="30"/>
      <c r="T727" s="30"/>
      <c r="U727" s="30"/>
      <c r="V727" s="30"/>
      <c r="W727" s="30"/>
      <c r="X727" s="30"/>
      <c r="Y727" s="30"/>
      <c r="Z727" s="30"/>
      <c r="AA727" s="30"/>
    </row>
    <row r="728" customFormat="false" ht="15.75" hidden="false" customHeight="false" outlineLevel="0" collapsed="false">
      <c r="A728" s="30"/>
      <c r="B728" s="32"/>
      <c r="C728" s="30"/>
      <c r="D728" s="30"/>
      <c r="E728" s="30"/>
      <c r="G728" s="30"/>
      <c r="H728" s="30"/>
      <c r="I728" s="30"/>
      <c r="J728" s="30"/>
      <c r="K728" s="30"/>
      <c r="L728" s="30"/>
      <c r="M728" s="30"/>
      <c r="N728" s="30"/>
      <c r="O728" s="30"/>
      <c r="P728" s="30"/>
      <c r="Q728" s="30"/>
      <c r="R728" s="30"/>
      <c r="S728" s="30"/>
      <c r="T728" s="30"/>
      <c r="U728" s="30"/>
      <c r="V728" s="30"/>
      <c r="W728" s="30"/>
      <c r="X728" s="30"/>
      <c r="Y728" s="30"/>
      <c r="Z728" s="30"/>
      <c r="AA728" s="30"/>
    </row>
    <row r="729" customFormat="false" ht="15.75" hidden="false" customHeight="false" outlineLevel="0" collapsed="false">
      <c r="A729" s="30"/>
      <c r="B729" s="32"/>
      <c r="C729" s="30"/>
      <c r="D729" s="30"/>
      <c r="E729" s="30"/>
      <c r="G729" s="30"/>
      <c r="H729" s="30"/>
      <c r="I729" s="30"/>
      <c r="J729" s="30"/>
      <c r="K729" s="30"/>
      <c r="L729" s="30"/>
      <c r="M729" s="30"/>
      <c r="N729" s="30"/>
      <c r="O729" s="30"/>
      <c r="P729" s="30"/>
      <c r="Q729" s="30"/>
      <c r="R729" s="30"/>
      <c r="S729" s="30"/>
      <c r="T729" s="30"/>
      <c r="U729" s="30"/>
      <c r="V729" s="30"/>
      <c r="W729" s="30"/>
      <c r="X729" s="30"/>
      <c r="Y729" s="30"/>
      <c r="Z729" s="30"/>
      <c r="AA729" s="30"/>
    </row>
    <row r="730" customFormat="false" ht="15.75" hidden="false" customHeight="false" outlineLevel="0" collapsed="false">
      <c r="A730" s="30"/>
      <c r="B730" s="32"/>
      <c r="C730" s="30"/>
      <c r="D730" s="30"/>
      <c r="E730" s="30"/>
      <c r="G730" s="30"/>
      <c r="H730" s="30"/>
      <c r="I730" s="30"/>
      <c r="J730" s="30"/>
      <c r="K730" s="30"/>
      <c r="L730" s="30"/>
      <c r="M730" s="30"/>
      <c r="N730" s="30"/>
      <c r="O730" s="30"/>
      <c r="P730" s="30"/>
      <c r="Q730" s="30"/>
      <c r="R730" s="30"/>
      <c r="S730" s="30"/>
      <c r="T730" s="30"/>
      <c r="U730" s="30"/>
      <c r="V730" s="30"/>
      <c r="W730" s="30"/>
      <c r="X730" s="30"/>
      <c r="Y730" s="30"/>
      <c r="Z730" s="30"/>
      <c r="AA730" s="30"/>
    </row>
    <row r="731" customFormat="false" ht="15.75" hidden="false" customHeight="false" outlineLevel="0" collapsed="false">
      <c r="A731" s="30"/>
      <c r="B731" s="32"/>
      <c r="C731" s="30"/>
      <c r="D731" s="30"/>
      <c r="E731" s="30"/>
      <c r="G731" s="30"/>
      <c r="H731" s="30"/>
      <c r="I731" s="30"/>
      <c r="J731" s="30"/>
      <c r="K731" s="30"/>
      <c r="L731" s="30"/>
      <c r="M731" s="30"/>
      <c r="N731" s="30"/>
      <c r="O731" s="30"/>
      <c r="P731" s="30"/>
      <c r="Q731" s="30"/>
      <c r="R731" s="30"/>
      <c r="S731" s="30"/>
      <c r="T731" s="30"/>
      <c r="U731" s="30"/>
      <c r="V731" s="30"/>
      <c r="W731" s="30"/>
      <c r="X731" s="30"/>
      <c r="Y731" s="30"/>
      <c r="Z731" s="30"/>
      <c r="AA731" s="30"/>
    </row>
    <row r="732" customFormat="false" ht="15.75" hidden="false" customHeight="false" outlineLevel="0" collapsed="false">
      <c r="A732" s="30"/>
      <c r="B732" s="32"/>
      <c r="C732" s="30"/>
      <c r="D732" s="30"/>
      <c r="E732" s="30"/>
      <c r="G732" s="30"/>
      <c r="H732" s="30"/>
      <c r="I732" s="30"/>
      <c r="J732" s="30"/>
      <c r="K732" s="30"/>
      <c r="L732" s="30"/>
      <c r="M732" s="30"/>
      <c r="N732" s="30"/>
      <c r="O732" s="30"/>
      <c r="P732" s="30"/>
      <c r="Q732" s="30"/>
      <c r="R732" s="30"/>
      <c r="S732" s="30"/>
      <c r="T732" s="30"/>
      <c r="U732" s="30"/>
      <c r="V732" s="30"/>
      <c r="W732" s="30"/>
      <c r="X732" s="30"/>
      <c r="Y732" s="30"/>
      <c r="Z732" s="30"/>
      <c r="AA732" s="30"/>
    </row>
    <row r="733" customFormat="false" ht="15.75" hidden="false" customHeight="false" outlineLevel="0" collapsed="false">
      <c r="A733" s="30"/>
      <c r="B733" s="32"/>
      <c r="C733" s="30"/>
      <c r="D733" s="30"/>
      <c r="E733" s="30"/>
      <c r="G733" s="30"/>
      <c r="H733" s="30"/>
      <c r="I733" s="30"/>
      <c r="J733" s="30"/>
      <c r="K733" s="30"/>
      <c r="L733" s="30"/>
      <c r="M733" s="30"/>
      <c r="N733" s="30"/>
      <c r="O733" s="30"/>
      <c r="P733" s="30"/>
      <c r="Q733" s="30"/>
      <c r="R733" s="30"/>
      <c r="S733" s="30"/>
      <c r="T733" s="30"/>
      <c r="U733" s="30"/>
      <c r="V733" s="30"/>
      <c r="W733" s="30"/>
      <c r="X733" s="30"/>
      <c r="Y733" s="30"/>
      <c r="Z733" s="30"/>
      <c r="AA733" s="30"/>
    </row>
    <row r="734" customFormat="false" ht="15.75" hidden="false" customHeight="false" outlineLevel="0" collapsed="false">
      <c r="A734" s="30"/>
      <c r="B734" s="32"/>
      <c r="C734" s="30"/>
      <c r="D734" s="30"/>
      <c r="E734" s="30"/>
      <c r="G734" s="30"/>
      <c r="H734" s="30"/>
      <c r="I734" s="30"/>
      <c r="J734" s="30"/>
      <c r="K734" s="30"/>
      <c r="L734" s="30"/>
      <c r="M734" s="30"/>
      <c r="N734" s="30"/>
      <c r="O734" s="30"/>
      <c r="P734" s="30"/>
      <c r="Q734" s="30"/>
      <c r="R734" s="30"/>
      <c r="S734" s="30"/>
      <c r="T734" s="30"/>
      <c r="U734" s="30"/>
      <c r="V734" s="30"/>
      <c r="W734" s="30"/>
      <c r="X734" s="30"/>
      <c r="Y734" s="30"/>
      <c r="Z734" s="30"/>
      <c r="AA734" s="30"/>
    </row>
    <row r="735" customFormat="false" ht="15.75" hidden="false" customHeight="false" outlineLevel="0" collapsed="false">
      <c r="A735" s="30"/>
      <c r="B735" s="32"/>
      <c r="C735" s="30"/>
      <c r="D735" s="30"/>
      <c r="E735" s="30"/>
      <c r="G735" s="30"/>
      <c r="H735" s="30"/>
      <c r="I735" s="30"/>
      <c r="J735" s="30"/>
      <c r="K735" s="30"/>
      <c r="L735" s="30"/>
      <c r="M735" s="30"/>
      <c r="N735" s="30"/>
      <c r="O735" s="30"/>
      <c r="P735" s="30"/>
      <c r="Q735" s="30"/>
      <c r="R735" s="30"/>
      <c r="S735" s="30"/>
      <c r="T735" s="30"/>
      <c r="U735" s="30"/>
      <c r="V735" s="30"/>
      <c r="W735" s="30"/>
      <c r="X735" s="30"/>
      <c r="Y735" s="30"/>
      <c r="Z735" s="30"/>
      <c r="AA735" s="30"/>
    </row>
    <row r="736" customFormat="false" ht="15.75" hidden="false" customHeight="false" outlineLevel="0" collapsed="false">
      <c r="A736" s="30"/>
      <c r="B736" s="32"/>
      <c r="C736" s="30"/>
      <c r="D736" s="30"/>
      <c r="E736" s="30"/>
      <c r="G736" s="30"/>
      <c r="H736" s="30"/>
      <c r="I736" s="30"/>
      <c r="J736" s="30"/>
      <c r="K736" s="30"/>
      <c r="L736" s="30"/>
      <c r="M736" s="30"/>
      <c r="N736" s="30"/>
      <c r="O736" s="30"/>
      <c r="P736" s="30"/>
      <c r="Q736" s="30"/>
      <c r="R736" s="30"/>
      <c r="S736" s="30"/>
      <c r="T736" s="30"/>
      <c r="U736" s="30"/>
      <c r="V736" s="30"/>
      <c r="W736" s="30"/>
      <c r="X736" s="30"/>
      <c r="Y736" s="30"/>
      <c r="Z736" s="30"/>
      <c r="AA736" s="30"/>
    </row>
    <row r="737" customFormat="false" ht="15.75" hidden="false" customHeight="false" outlineLevel="0" collapsed="false">
      <c r="A737" s="30"/>
      <c r="B737" s="32"/>
      <c r="C737" s="30"/>
      <c r="D737" s="30"/>
      <c r="E737" s="30"/>
      <c r="G737" s="30"/>
      <c r="H737" s="30"/>
      <c r="I737" s="30"/>
      <c r="J737" s="30"/>
      <c r="K737" s="30"/>
      <c r="L737" s="30"/>
      <c r="M737" s="30"/>
      <c r="N737" s="30"/>
      <c r="O737" s="30"/>
      <c r="P737" s="30"/>
      <c r="Q737" s="30"/>
      <c r="R737" s="30"/>
      <c r="S737" s="30"/>
      <c r="T737" s="30"/>
      <c r="U737" s="30"/>
      <c r="V737" s="30"/>
      <c r="W737" s="30"/>
      <c r="X737" s="30"/>
      <c r="Y737" s="30"/>
      <c r="Z737" s="30"/>
      <c r="AA737" s="30"/>
    </row>
    <row r="738" customFormat="false" ht="15.75" hidden="false" customHeight="false" outlineLevel="0" collapsed="false">
      <c r="A738" s="30"/>
      <c r="B738" s="32"/>
      <c r="C738" s="30"/>
      <c r="D738" s="30"/>
      <c r="E738" s="30"/>
      <c r="G738" s="30"/>
      <c r="H738" s="30"/>
      <c r="I738" s="30"/>
      <c r="J738" s="30"/>
      <c r="K738" s="30"/>
      <c r="L738" s="30"/>
      <c r="M738" s="30"/>
      <c r="N738" s="30"/>
      <c r="O738" s="30"/>
      <c r="P738" s="30"/>
      <c r="Q738" s="30"/>
      <c r="R738" s="30"/>
      <c r="S738" s="30"/>
      <c r="T738" s="30"/>
      <c r="U738" s="30"/>
      <c r="V738" s="30"/>
      <c r="W738" s="30"/>
      <c r="X738" s="30"/>
      <c r="Y738" s="30"/>
      <c r="Z738" s="30"/>
      <c r="AA738" s="30"/>
    </row>
    <row r="739" customFormat="false" ht="15.75" hidden="false" customHeight="false" outlineLevel="0" collapsed="false">
      <c r="A739" s="30"/>
      <c r="B739" s="32"/>
      <c r="C739" s="30"/>
      <c r="D739" s="30"/>
      <c r="E739" s="30"/>
      <c r="G739" s="30"/>
      <c r="H739" s="30"/>
      <c r="I739" s="30"/>
      <c r="J739" s="30"/>
      <c r="K739" s="30"/>
      <c r="L739" s="30"/>
      <c r="M739" s="30"/>
      <c r="N739" s="30"/>
      <c r="O739" s="30"/>
      <c r="P739" s="30"/>
      <c r="Q739" s="30"/>
      <c r="R739" s="30"/>
      <c r="S739" s="30"/>
      <c r="T739" s="30"/>
      <c r="U739" s="30"/>
      <c r="V739" s="30"/>
      <c r="W739" s="30"/>
      <c r="X739" s="30"/>
      <c r="Y739" s="30"/>
      <c r="Z739" s="30"/>
      <c r="AA739" s="30"/>
    </row>
    <row r="740" customFormat="false" ht="15.75" hidden="false" customHeight="false" outlineLevel="0" collapsed="false">
      <c r="A740" s="30"/>
      <c r="B740" s="32"/>
      <c r="C740" s="30"/>
      <c r="D740" s="30"/>
      <c r="E740" s="30"/>
      <c r="G740" s="30"/>
      <c r="H740" s="30"/>
      <c r="I740" s="30"/>
      <c r="J740" s="30"/>
      <c r="K740" s="30"/>
      <c r="L740" s="30"/>
      <c r="M740" s="30"/>
      <c r="N740" s="30"/>
      <c r="O740" s="30"/>
      <c r="P740" s="30"/>
      <c r="Q740" s="30"/>
      <c r="R740" s="30"/>
      <c r="S740" s="30"/>
      <c r="T740" s="30"/>
      <c r="U740" s="30"/>
      <c r="V740" s="30"/>
      <c r="W740" s="30"/>
      <c r="X740" s="30"/>
      <c r="Y740" s="30"/>
      <c r="Z740" s="30"/>
      <c r="AA740" s="30"/>
    </row>
    <row r="741" customFormat="false" ht="15.75" hidden="false" customHeight="false" outlineLevel="0" collapsed="false">
      <c r="A741" s="30"/>
      <c r="B741" s="32"/>
      <c r="C741" s="30"/>
      <c r="D741" s="30"/>
      <c r="E741" s="30"/>
      <c r="G741" s="30"/>
      <c r="H741" s="30"/>
      <c r="I741" s="30"/>
      <c r="J741" s="30"/>
      <c r="K741" s="30"/>
      <c r="L741" s="30"/>
      <c r="M741" s="30"/>
      <c r="N741" s="30"/>
      <c r="O741" s="30"/>
      <c r="P741" s="30"/>
      <c r="Q741" s="30"/>
      <c r="R741" s="30"/>
      <c r="S741" s="30"/>
      <c r="T741" s="30"/>
      <c r="U741" s="30"/>
      <c r="V741" s="30"/>
      <c r="W741" s="30"/>
      <c r="X741" s="30"/>
      <c r="Y741" s="30"/>
      <c r="Z741" s="30"/>
      <c r="AA741" s="30"/>
    </row>
    <row r="742" customFormat="false" ht="15.75" hidden="false" customHeight="false" outlineLevel="0" collapsed="false">
      <c r="A742" s="30"/>
      <c r="B742" s="32"/>
      <c r="C742" s="30"/>
      <c r="D742" s="30"/>
      <c r="E742" s="30"/>
      <c r="G742" s="30"/>
      <c r="H742" s="30"/>
      <c r="I742" s="30"/>
      <c r="J742" s="30"/>
      <c r="K742" s="30"/>
      <c r="L742" s="30"/>
      <c r="M742" s="30"/>
      <c r="N742" s="30"/>
      <c r="O742" s="30"/>
      <c r="P742" s="30"/>
      <c r="Q742" s="30"/>
      <c r="R742" s="30"/>
      <c r="S742" s="30"/>
      <c r="T742" s="30"/>
      <c r="U742" s="30"/>
      <c r="V742" s="30"/>
      <c r="W742" s="30"/>
      <c r="X742" s="30"/>
      <c r="Y742" s="30"/>
      <c r="Z742" s="30"/>
      <c r="AA742" s="30"/>
    </row>
    <row r="743" customFormat="false" ht="15.75" hidden="false" customHeight="false" outlineLevel="0" collapsed="false">
      <c r="A743" s="30"/>
      <c r="B743" s="32"/>
      <c r="C743" s="30"/>
      <c r="D743" s="30"/>
      <c r="E743" s="30"/>
      <c r="G743" s="30"/>
      <c r="H743" s="30"/>
      <c r="I743" s="30"/>
      <c r="J743" s="30"/>
      <c r="K743" s="30"/>
      <c r="L743" s="30"/>
      <c r="M743" s="30"/>
      <c r="N743" s="30"/>
      <c r="O743" s="30"/>
      <c r="P743" s="30"/>
      <c r="Q743" s="30"/>
      <c r="R743" s="30"/>
      <c r="S743" s="30"/>
      <c r="T743" s="30"/>
      <c r="U743" s="30"/>
      <c r="V743" s="30"/>
      <c r="W743" s="30"/>
      <c r="X743" s="30"/>
      <c r="Y743" s="30"/>
      <c r="Z743" s="30"/>
      <c r="AA743" s="30"/>
    </row>
    <row r="744" customFormat="false" ht="15.75" hidden="false" customHeight="false" outlineLevel="0" collapsed="false">
      <c r="A744" s="30"/>
      <c r="B744" s="32"/>
      <c r="C744" s="30"/>
      <c r="D744" s="30"/>
      <c r="E744" s="30"/>
      <c r="G744" s="30"/>
      <c r="H744" s="30"/>
      <c r="I744" s="30"/>
      <c r="J744" s="30"/>
      <c r="K744" s="30"/>
      <c r="L744" s="30"/>
      <c r="M744" s="30"/>
      <c r="N744" s="30"/>
      <c r="O744" s="30"/>
      <c r="P744" s="30"/>
      <c r="Q744" s="30"/>
      <c r="R744" s="30"/>
      <c r="S744" s="30"/>
      <c r="T744" s="30"/>
      <c r="U744" s="30"/>
      <c r="V744" s="30"/>
      <c r="W744" s="30"/>
      <c r="X744" s="30"/>
      <c r="Y744" s="30"/>
      <c r="Z744" s="30"/>
      <c r="AA744" s="30"/>
    </row>
    <row r="745" customFormat="false" ht="15.75" hidden="false" customHeight="false" outlineLevel="0" collapsed="false">
      <c r="A745" s="30"/>
      <c r="B745" s="32"/>
      <c r="C745" s="30"/>
      <c r="D745" s="30"/>
      <c r="E745" s="30"/>
      <c r="G745" s="30"/>
      <c r="H745" s="30"/>
      <c r="I745" s="30"/>
      <c r="J745" s="30"/>
      <c r="K745" s="30"/>
      <c r="L745" s="30"/>
      <c r="M745" s="30"/>
      <c r="N745" s="30"/>
      <c r="O745" s="30"/>
      <c r="P745" s="30"/>
      <c r="Q745" s="30"/>
      <c r="R745" s="30"/>
      <c r="S745" s="30"/>
      <c r="T745" s="30"/>
      <c r="U745" s="30"/>
      <c r="V745" s="30"/>
      <c r="W745" s="30"/>
      <c r="X745" s="30"/>
      <c r="Y745" s="30"/>
      <c r="Z745" s="30"/>
      <c r="AA745" s="30"/>
    </row>
    <row r="746" customFormat="false" ht="15.75" hidden="false" customHeight="false" outlineLevel="0" collapsed="false">
      <c r="A746" s="30"/>
      <c r="B746" s="32"/>
      <c r="C746" s="30"/>
      <c r="D746" s="30"/>
      <c r="E746" s="30"/>
      <c r="G746" s="30"/>
      <c r="H746" s="30"/>
      <c r="I746" s="30"/>
      <c r="J746" s="30"/>
      <c r="K746" s="30"/>
      <c r="L746" s="30"/>
      <c r="M746" s="30"/>
      <c r="N746" s="30"/>
      <c r="O746" s="30"/>
      <c r="P746" s="30"/>
      <c r="Q746" s="30"/>
      <c r="R746" s="30"/>
      <c r="S746" s="30"/>
      <c r="T746" s="30"/>
      <c r="U746" s="30"/>
      <c r="V746" s="30"/>
      <c r="W746" s="30"/>
      <c r="X746" s="30"/>
      <c r="Y746" s="30"/>
      <c r="Z746" s="30"/>
      <c r="AA746" s="30"/>
    </row>
    <row r="747" customFormat="false" ht="15.75" hidden="false" customHeight="false" outlineLevel="0" collapsed="false">
      <c r="A747" s="30"/>
      <c r="B747" s="32"/>
      <c r="C747" s="30"/>
      <c r="D747" s="30"/>
      <c r="E747" s="30"/>
      <c r="G747" s="30"/>
      <c r="H747" s="30"/>
      <c r="I747" s="30"/>
      <c r="J747" s="30"/>
      <c r="K747" s="30"/>
      <c r="L747" s="30"/>
      <c r="M747" s="30"/>
      <c r="N747" s="30"/>
      <c r="O747" s="30"/>
      <c r="P747" s="30"/>
      <c r="Q747" s="30"/>
      <c r="R747" s="30"/>
      <c r="S747" s="30"/>
      <c r="T747" s="30"/>
      <c r="U747" s="30"/>
      <c r="V747" s="30"/>
      <c r="W747" s="30"/>
      <c r="X747" s="30"/>
      <c r="Y747" s="30"/>
      <c r="Z747" s="30"/>
      <c r="AA747" s="30"/>
    </row>
    <row r="748" customFormat="false" ht="15.75" hidden="false" customHeight="false" outlineLevel="0" collapsed="false">
      <c r="A748" s="30"/>
      <c r="B748" s="32"/>
      <c r="C748" s="30"/>
      <c r="D748" s="30"/>
      <c r="E748" s="30"/>
      <c r="G748" s="30"/>
      <c r="H748" s="30"/>
      <c r="I748" s="30"/>
      <c r="J748" s="30"/>
      <c r="K748" s="30"/>
      <c r="L748" s="30"/>
      <c r="M748" s="30"/>
      <c r="N748" s="30"/>
      <c r="O748" s="30"/>
      <c r="P748" s="30"/>
      <c r="Q748" s="30"/>
      <c r="R748" s="30"/>
      <c r="S748" s="30"/>
      <c r="T748" s="30"/>
      <c r="U748" s="30"/>
      <c r="V748" s="30"/>
      <c r="W748" s="30"/>
      <c r="X748" s="30"/>
      <c r="Y748" s="30"/>
      <c r="Z748" s="30"/>
      <c r="AA748" s="30"/>
    </row>
    <row r="749" customFormat="false" ht="15.75" hidden="false" customHeight="false" outlineLevel="0" collapsed="false">
      <c r="A749" s="30"/>
      <c r="B749" s="32"/>
      <c r="C749" s="30"/>
      <c r="D749" s="30"/>
      <c r="E749" s="30"/>
      <c r="G749" s="30"/>
      <c r="H749" s="30"/>
      <c r="I749" s="30"/>
      <c r="J749" s="30"/>
      <c r="K749" s="30"/>
      <c r="L749" s="30"/>
      <c r="M749" s="30"/>
      <c r="N749" s="30"/>
      <c r="O749" s="30"/>
      <c r="P749" s="30"/>
      <c r="Q749" s="30"/>
      <c r="R749" s="30"/>
      <c r="S749" s="30"/>
      <c r="T749" s="30"/>
      <c r="U749" s="30"/>
      <c r="V749" s="30"/>
      <c r="W749" s="30"/>
      <c r="X749" s="30"/>
      <c r="Y749" s="30"/>
      <c r="Z749" s="30"/>
      <c r="AA749" s="30"/>
    </row>
    <row r="750" customFormat="false" ht="15.75" hidden="false" customHeight="false" outlineLevel="0" collapsed="false">
      <c r="A750" s="30"/>
      <c r="B750" s="32"/>
      <c r="C750" s="30"/>
      <c r="D750" s="30"/>
      <c r="E750" s="30"/>
      <c r="G750" s="30"/>
      <c r="H750" s="30"/>
      <c r="I750" s="30"/>
      <c r="J750" s="30"/>
      <c r="K750" s="30"/>
      <c r="L750" s="30"/>
      <c r="M750" s="30"/>
      <c r="N750" s="30"/>
      <c r="O750" s="30"/>
      <c r="P750" s="30"/>
      <c r="Q750" s="30"/>
      <c r="R750" s="30"/>
      <c r="S750" s="30"/>
      <c r="T750" s="30"/>
      <c r="U750" s="30"/>
      <c r="V750" s="30"/>
      <c r="W750" s="30"/>
      <c r="X750" s="30"/>
      <c r="Y750" s="30"/>
      <c r="Z750" s="30"/>
      <c r="AA750" s="30"/>
    </row>
    <row r="751" customFormat="false" ht="15.75" hidden="false" customHeight="false" outlineLevel="0" collapsed="false">
      <c r="A751" s="30"/>
      <c r="B751" s="32"/>
      <c r="C751" s="30"/>
      <c r="D751" s="30"/>
      <c r="E751" s="30"/>
      <c r="G751" s="30"/>
      <c r="H751" s="30"/>
      <c r="I751" s="30"/>
      <c r="J751" s="30"/>
      <c r="K751" s="30"/>
      <c r="L751" s="30"/>
      <c r="M751" s="30"/>
      <c r="N751" s="30"/>
      <c r="O751" s="30"/>
      <c r="P751" s="30"/>
      <c r="Q751" s="30"/>
      <c r="R751" s="30"/>
      <c r="S751" s="30"/>
      <c r="T751" s="30"/>
      <c r="U751" s="30"/>
      <c r="V751" s="30"/>
      <c r="W751" s="30"/>
      <c r="X751" s="30"/>
      <c r="Y751" s="30"/>
      <c r="Z751" s="30"/>
      <c r="AA751" s="30"/>
    </row>
    <row r="752" customFormat="false" ht="15.75" hidden="false" customHeight="false" outlineLevel="0" collapsed="false">
      <c r="A752" s="30"/>
      <c r="B752" s="32"/>
      <c r="C752" s="30"/>
      <c r="D752" s="30"/>
      <c r="E752" s="30"/>
      <c r="G752" s="30"/>
      <c r="H752" s="30"/>
      <c r="I752" s="30"/>
      <c r="J752" s="30"/>
      <c r="K752" s="30"/>
      <c r="L752" s="30"/>
      <c r="M752" s="30"/>
      <c r="N752" s="30"/>
      <c r="O752" s="30"/>
      <c r="P752" s="30"/>
      <c r="Q752" s="30"/>
      <c r="R752" s="30"/>
      <c r="S752" s="30"/>
      <c r="T752" s="30"/>
      <c r="U752" s="30"/>
      <c r="V752" s="30"/>
      <c r="W752" s="30"/>
      <c r="X752" s="30"/>
      <c r="Y752" s="30"/>
      <c r="Z752" s="30"/>
      <c r="AA752" s="30"/>
    </row>
    <row r="753" customFormat="false" ht="15.75" hidden="false" customHeight="false" outlineLevel="0" collapsed="false">
      <c r="A753" s="30"/>
      <c r="B753" s="32"/>
      <c r="C753" s="30"/>
      <c r="D753" s="30"/>
      <c r="E753" s="30"/>
      <c r="G753" s="30"/>
      <c r="H753" s="30"/>
      <c r="I753" s="30"/>
      <c r="J753" s="30"/>
      <c r="K753" s="30"/>
      <c r="L753" s="30"/>
      <c r="M753" s="30"/>
      <c r="N753" s="30"/>
      <c r="O753" s="30"/>
      <c r="P753" s="30"/>
      <c r="Q753" s="30"/>
      <c r="R753" s="30"/>
      <c r="S753" s="30"/>
      <c r="T753" s="30"/>
      <c r="U753" s="30"/>
      <c r="V753" s="30"/>
      <c r="W753" s="30"/>
      <c r="X753" s="30"/>
      <c r="Y753" s="30"/>
      <c r="Z753" s="30"/>
      <c r="AA753" s="30"/>
    </row>
    <row r="754" customFormat="false" ht="15.75" hidden="false" customHeight="false" outlineLevel="0" collapsed="false">
      <c r="A754" s="30"/>
      <c r="B754" s="32"/>
      <c r="C754" s="30"/>
      <c r="D754" s="30"/>
      <c r="E754" s="30"/>
      <c r="G754" s="30"/>
      <c r="H754" s="30"/>
      <c r="I754" s="30"/>
      <c r="J754" s="30"/>
      <c r="K754" s="30"/>
      <c r="L754" s="30"/>
      <c r="M754" s="30"/>
      <c r="N754" s="30"/>
      <c r="O754" s="30"/>
      <c r="P754" s="30"/>
      <c r="Q754" s="30"/>
      <c r="R754" s="30"/>
      <c r="S754" s="30"/>
      <c r="T754" s="30"/>
      <c r="U754" s="30"/>
      <c r="V754" s="30"/>
      <c r="W754" s="30"/>
      <c r="X754" s="30"/>
      <c r="Y754" s="30"/>
      <c r="Z754" s="30"/>
      <c r="AA754" s="30"/>
    </row>
    <row r="755" customFormat="false" ht="15.75" hidden="false" customHeight="false" outlineLevel="0" collapsed="false">
      <c r="A755" s="30"/>
      <c r="B755" s="32"/>
      <c r="C755" s="30"/>
      <c r="D755" s="30"/>
      <c r="E755" s="30"/>
      <c r="G755" s="30"/>
      <c r="H755" s="30"/>
      <c r="I755" s="30"/>
      <c r="J755" s="30"/>
      <c r="K755" s="30"/>
      <c r="L755" s="30"/>
      <c r="M755" s="30"/>
      <c r="N755" s="30"/>
      <c r="O755" s="30"/>
      <c r="P755" s="30"/>
      <c r="Q755" s="30"/>
      <c r="R755" s="30"/>
      <c r="S755" s="30"/>
      <c r="T755" s="30"/>
      <c r="U755" s="30"/>
      <c r="V755" s="30"/>
      <c r="W755" s="30"/>
      <c r="X755" s="30"/>
      <c r="Y755" s="30"/>
      <c r="Z755" s="30"/>
      <c r="AA755" s="30"/>
    </row>
    <row r="756" customFormat="false" ht="15.75" hidden="false" customHeight="false" outlineLevel="0" collapsed="false">
      <c r="A756" s="30"/>
      <c r="B756" s="32"/>
      <c r="C756" s="30"/>
      <c r="D756" s="30"/>
      <c r="E756" s="30"/>
      <c r="G756" s="30"/>
      <c r="H756" s="30"/>
      <c r="I756" s="30"/>
      <c r="J756" s="30"/>
      <c r="K756" s="30"/>
      <c r="L756" s="30"/>
      <c r="M756" s="30"/>
      <c r="N756" s="30"/>
      <c r="O756" s="30"/>
      <c r="P756" s="30"/>
      <c r="Q756" s="30"/>
      <c r="R756" s="30"/>
      <c r="S756" s="30"/>
      <c r="T756" s="30"/>
      <c r="U756" s="30"/>
      <c r="V756" s="30"/>
      <c r="W756" s="30"/>
      <c r="X756" s="30"/>
      <c r="Y756" s="30"/>
      <c r="Z756" s="30"/>
      <c r="AA756" s="30"/>
    </row>
    <row r="757" customFormat="false" ht="15.75" hidden="false" customHeight="false" outlineLevel="0" collapsed="false">
      <c r="A757" s="30"/>
      <c r="B757" s="32"/>
      <c r="C757" s="30"/>
      <c r="D757" s="30"/>
      <c r="E757" s="30"/>
      <c r="G757" s="30"/>
      <c r="H757" s="30"/>
      <c r="I757" s="30"/>
      <c r="J757" s="30"/>
      <c r="K757" s="30"/>
      <c r="L757" s="30"/>
      <c r="M757" s="30"/>
      <c r="N757" s="30"/>
      <c r="O757" s="30"/>
      <c r="P757" s="30"/>
      <c r="Q757" s="30"/>
      <c r="R757" s="30"/>
      <c r="S757" s="30"/>
      <c r="T757" s="30"/>
      <c r="U757" s="30"/>
      <c r="V757" s="30"/>
      <c r="W757" s="30"/>
      <c r="X757" s="30"/>
      <c r="Y757" s="30"/>
      <c r="Z757" s="30"/>
      <c r="AA757" s="30"/>
    </row>
    <row r="758" customFormat="false" ht="15.75" hidden="false" customHeight="false" outlineLevel="0" collapsed="false">
      <c r="A758" s="30"/>
      <c r="B758" s="32"/>
      <c r="C758" s="30"/>
      <c r="D758" s="30"/>
      <c r="E758" s="30"/>
      <c r="G758" s="30"/>
      <c r="H758" s="30"/>
      <c r="I758" s="30"/>
      <c r="J758" s="30"/>
      <c r="K758" s="30"/>
      <c r="L758" s="30"/>
      <c r="M758" s="30"/>
      <c r="N758" s="30"/>
      <c r="O758" s="30"/>
      <c r="P758" s="30"/>
      <c r="Q758" s="30"/>
      <c r="R758" s="30"/>
      <c r="S758" s="30"/>
      <c r="T758" s="30"/>
      <c r="U758" s="30"/>
      <c r="V758" s="30"/>
      <c r="W758" s="30"/>
      <c r="X758" s="30"/>
      <c r="Y758" s="30"/>
      <c r="Z758" s="30"/>
      <c r="AA758" s="30"/>
    </row>
    <row r="759" customFormat="false" ht="15.75" hidden="false" customHeight="false" outlineLevel="0" collapsed="false">
      <c r="A759" s="30"/>
      <c r="B759" s="32"/>
      <c r="C759" s="30"/>
      <c r="D759" s="30"/>
      <c r="E759" s="30"/>
      <c r="G759" s="30"/>
      <c r="H759" s="30"/>
      <c r="I759" s="30"/>
      <c r="J759" s="30"/>
      <c r="K759" s="30"/>
      <c r="L759" s="30"/>
      <c r="M759" s="30"/>
      <c r="N759" s="30"/>
      <c r="O759" s="30"/>
      <c r="P759" s="30"/>
      <c r="Q759" s="30"/>
      <c r="R759" s="30"/>
      <c r="S759" s="30"/>
      <c r="T759" s="30"/>
      <c r="U759" s="30"/>
      <c r="V759" s="30"/>
      <c r="W759" s="30"/>
      <c r="X759" s="30"/>
      <c r="Y759" s="30"/>
      <c r="Z759" s="30"/>
      <c r="AA759" s="30"/>
    </row>
    <row r="760" customFormat="false" ht="15.75" hidden="false" customHeight="false" outlineLevel="0" collapsed="false">
      <c r="A760" s="30"/>
      <c r="B760" s="32"/>
      <c r="C760" s="30"/>
      <c r="D760" s="30"/>
      <c r="E760" s="30"/>
      <c r="G760" s="30"/>
      <c r="H760" s="30"/>
      <c r="I760" s="30"/>
      <c r="J760" s="30"/>
      <c r="K760" s="30"/>
      <c r="L760" s="30"/>
      <c r="M760" s="30"/>
      <c r="N760" s="30"/>
      <c r="O760" s="30"/>
      <c r="P760" s="30"/>
      <c r="Q760" s="30"/>
      <c r="R760" s="30"/>
      <c r="S760" s="30"/>
      <c r="T760" s="30"/>
      <c r="U760" s="30"/>
      <c r="V760" s="30"/>
      <c r="W760" s="30"/>
      <c r="X760" s="30"/>
      <c r="Y760" s="30"/>
      <c r="Z760" s="30"/>
      <c r="AA760" s="30"/>
    </row>
    <row r="761" customFormat="false" ht="15.75" hidden="false" customHeight="false" outlineLevel="0" collapsed="false">
      <c r="A761" s="30"/>
      <c r="B761" s="32"/>
      <c r="C761" s="30"/>
      <c r="D761" s="30"/>
      <c r="E761" s="30"/>
      <c r="G761" s="30"/>
      <c r="H761" s="30"/>
      <c r="I761" s="30"/>
      <c r="J761" s="30"/>
      <c r="K761" s="30"/>
      <c r="L761" s="30"/>
      <c r="M761" s="30"/>
      <c r="N761" s="30"/>
      <c r="O761" s="30"/>
      <c r="P761" s="30"/>
      <c r="Q761" s="30"/>
      <c r="R761" s="30"/>
      <c r="S761" s="30"/>
      <c r="T761" s="30"/>
      <c r="U761" s="30"/>
      <c r="V761" s="30"/>
      <c r="W761" s="30"/>
      <c r="X761" s="30"/>
      <c r="Y761" s="30"/>
      <c r="Z761" s="30"/>
      <c r="AA761" s="30"/>
    </row>
    <row r="762" customFormat="false" ht="15.75" hidden="false" customHeight="false" outlineLevel="0" collapsed="false">
      <c r="A762" s="30"/>
      <c r="B762" s="32"/>
      <c r="C762" s="30"/>
      <c r="D762" s="30"/>
      <c r="E762" s="30"/>
      <c r="G762" s="30"/>
      <c r="H762" s="30"/>
      <c r="I762" s="30"/>
      <c r="J762" s="30"/>
      <c r="K762" s="30"/>
      <c r="L762" s="30"/>
      <c r="M762" s="30"/>
      <c r="N762" s="30"/>
      <c r="O762" s="30"/>
      <c r="P762" s="30"/>
      <c r="Q762" s="30"/>
      <c r="R762" s="30"/>
      <c r="S762" s="30"/>
      <c r="T762" s="30"/>
      <c r="U762" s="30"/>
      <c r="V762" s="30"/>
      <c r="W762" s="30"/>
      <c r="X762" s="30"/>
      <c r="Y762" s="30"/>
      <c r="Z762" s="30"/>
      <c r="AA762" s="30"/>
    </row>
    <row r="763" customFormat="false" ht="15.75" hidden="false" customHeight="false" outlineLevel="0" collapsed="false">
      <c r="A763" s="30"/>
      <c r="B763" s="32"/>
      <c r="C763" s="30"/>
      <c r="D763" s="30"/>
      <c r="E763" s="30"/>
      <c r="G763" s="30"/>
      <c r="H763" s="30"/>
      <c r="I763" s="30"/>
      <c r="J763" s="30"/>
      <c r="K763" s="30"/>
      <c r="L763" s="30"/>
      <c r="M763" s="30"/>
      <c r="N763" s="30"/>
      <c r="O763" s="30"/>
      <c r="P763" s="30"/>
      <c r="Q763" s="30"/>
      <c r="R763" s="30"/>
      <c r="S763" s="30"/>
      <c r="T763" s="30"/>
      <c r="U763" s="30"/>
      <c r="V763" s="30"/>
      <c r="W763" s="30"/>
      <c r="X763" s="30"/>
      <c r="Y763" s="30"/>
      <c r="Z763" s="30"/>
      <c r="AA763" s="30"/>
    </row>
    <row r="764" customFormat="false" ht="15.75" hidden="false" customHeight="false" outlineLevel="0" collapsed="false">
      <c r="A764" s="30"/>
      <c r="B764" s="32"/>
      <c r="C764" s="30"/>
      <c r="D764" s="30"/>
      <c r="E764" s="30"/>
      <c r="G764" s="30"/>
      <c r="H764" s="30"/>
      <c r="I764" s="30"/>
      <c r="J764" s="30"/>
      <c r="K764" s="30"/>
      <c r="L764" s="30"/>
      <c r="M764" s="30"/>
      <c r="N764" s="30"/>
      <c r="O764" s="30"/>
      <c r="P764" s="30"/>
      <c r="Q764" s="30"/>
      <c r="R764" s="30"/>
      <c r="S764" s="30"/>
      <c r="T764" s="30"/>
      <c r="U764" s="30"/>
      <c r="V764" s="30"/>
      <c r="W764" s="30"/>
      <c r="X764" s="30"/>
      <c r="Y764" s="30"/>
      <c r="Z764" s="30"/>
      <c r="AA764" s="30"/>
    </row>
    <row r="765" customFormat="false" ht="15.75" hidden="false" customHeight="false" outlineLevel="0" collapsed="false">
      <c r="A765" s="30"/>
      <c r="B765" s="32"/>
      <c r="C765" s="30"/>
      <c r="D765" s="30"/>
      <c r="E765" s="30"/>
      <c r="G765" s="30"/>
      <c r="H765" s="30"/>
      <c r="I765" s="30"/>
      <c r="J765" s="30"/>
      <c r="K765" s="30"/>
      <c r="L765" s="30"/>
      <c r="M765" s="30"/>
      <c r="N765" s="30"/>
      <c r="O765" s="30"/>
      <c r="P765" s="30"/>
      <c r="Q765" s="30"/>
      <c r="R765" s="30"/>
      <c r="S765" s="30"/>
      <c r="T765" s="30"/>
      <c r="U765" s="30"/>
      <c r="V765" s="30"/>
      <c r="W765" s="30"/>
      <c r="X765" s="30"/>
      <c r="Y765" s="30"/>
      <c r="Z765" s="30"/>
      <c r="AA765" s="30"/>
    </row>
    <row r="766" customFormat="false" ht="15.75" hidden="false" customHeight="false" outlineLevel="0" collapsed="false">
      <c r="A766" s="30"/>
      <c r="B766" s="32"/>
      <c r="C766" s="30"/>
      <c r="D766" s="30"/>
      <c r="E766" s="30"/>
      <c r="G766" s="30"/>
      <c r="H766" s="30"/>
      <c r="I766" s="30"/>
      <c r="J766" s="30"/>
      <c r="K766" s="30"/>
      <c r="L766" s="30"/>
      <c r="M766" s="30"/>
      <c r="N766" s="30"/>
      <c r="O766" s="30"/>
      <c r="P766" s="30"/>
      <c r="Q766" s="30"/>
      <c r="R766" s="30"/>
      <c r="S766" s="30"/>
      <c r="T766" s="30"/>
      <c r="U766" s="30"/>
      <c r="V766" s="30"/>
      <c r="W766" s="30"/>
      <c r="X766" s="30"/>
      <c r="Y766" s="30"/>
      <c r="Z766" s="30"/>
      <c r="AA766" s="30"/>
    </row>
    <row r="767" customFormat="false" ht="15.75" hidden="false" customHeight="false" outlineLevel="0" collapsed="false">
      <c r="A767" s="30"/>
      <c r="B767" s="32"/>
      <c r="C767" s="30"/>
      <c r="D767" s="30"/>
      <c r="E767" s="30"/>
      <c r="G767" s="30"/>
      <c r="H767" s="30"/>
      <c r="I767" s="30"/>
      <c r="J767" s="30"/>
      <c r="K767" s="30"/>
      <c r="L767" s="30"/>
      <c r="M767" s="30"/>
      <c r="N767" s="30"/>
      <c r="O767" s="30"/>
      <c r="P767" s="30"/>
      <c r="Q767" s="30"/>
      <c r="R767" s="30"/>
      <c r="S767" s="30"/>
      <c r="T767" s="30"/>
      <c r="U767" s="30"/>
      <c r="V767" s="30"/>
      <c r="W767" s="30"/>
      <c r="X767" s="30"/>
      <c r="Y767" s="30"/>
      <c r="Z767" s="30"/>
      <c r="AA767" s="30"/>
    </row>
    <row r="768" customFormat="false" ht="15.75" hidden="false" customHeight="false" outlineLevel="0" collapsed="false">
      <c r="A768" s="30"/>
      <c r="B768" s="32"/>
      <c r="C768" s="30"/>
      <c r="D768" s="30"/>
      <c r="E768" s="30"/>
      <c r="G768" s="30"/>
      <c r="H768" s="30"/>
      <c r="I768" s="30"/>
      <c r="J768" s="30"/>
      <c r="K768" s="30"/>
      <c r="L768" s="30"/>
      <c r="M768" s="30"/>
      <c r="N768" s="30"/>
      <c r="O768" s="30"/>
      <c r="P768" s="30"/>
      <c r="Q768" s="30"/>
      <c r="R768" s="30"/>
      <c r="S768" s="30"/>
      <c r="T768" s="30"/>
      <c r="U768" s="30"/>
      <c r="V768" s="30"/>
      <c r="W768" s="30"/>
      <c r="X768" s="30"/>
      <c r="Y768" s="30"/>
      <c r="Z768" s="30"/>
      <c r="AA768" s="30"/>
    </row>
    <row r="769" customFormat="false" ht="15.75" hidden="false" customHeight="false" outlineLevel="0" collapsed="false">
      <c r="A769" s="30"/>
      <c r="B769" s="32"/>
      <c r="C769" s="30"/>
      <c r="D769" s="30"/>
      <c r="E769" s="30"/>
      <c r="G769" s="30"/>
      <c r="H769" s="30"/>
      <c r="I769" s="30"/>
      <c r="J769" s="30"/>
      <c r="K769" s="30"/>
      <c r="L769" s="30"/>
      <c r="M769" s="30"/>
      <c r="N769" s="30"/>
      <c r="O769" s="30"/>
      <c r="P769" s="30"/>
      <c r="Q769" s="30"/>
      <c r="R769" s="30"/>
      <c r="S769" s="30"/>
      <c r="T769" s="30"/>
      <c r="U769" s="30"/>
      <c r="V769" s="30"/>
      <c r="W769" s="30"/>
      <c r="X769" s="30"/>
      <c r="Y769" s="30"/>
      <c r="Z769" s="30"/>
      <c r="AA769" s="30"/>
    </row>
    <row r="770" customFormat="false" ht="15.75" hidden="false" customHeight="false" outlineLevel="0" collapsed="false">
      <c r="A770" s="30"/>
      <c r="B770" s="32"/>
      <c r="C770" s="30"/>
      <c r="D770" s="30"/>
      <c r="E770" s="30"/>
      <c r="G770" s="30"/>
      <c r="H770" s="30"/>
      <c r="I770" s="30"/>
      <c r="J770" s="30"/>
      <c r="K770" s="30"/>
      <c r="L770" s="30"/>
      <c r="M770" s="30"/>
      <c r="N770" s="30"/>
      <c r="O770" s="30"/>
      <c r="P770" s="30"/>
      <c r="Q770" s="30"/>
      <c r="R770" s="30"/>
      <c r="S770" s="30"/>
      <c r="T770" s="30"/>
      <c r="U770" s="30"/>
      <c r="V770" s="30"/>
      <c r="W770" s="30"/>
      <c r="X770" s="30"/>
      <c r="Y770" s="30"/>
      <c r="Z770" s="30"/>
      <c r="AA770" s="30"/>
    </row>
    <row r="771" customFormat="false" ht="15.75" hidden="false" customHeight="false" outlineLevel="0" collapsed="false">
      <c r="A771" s="30"/>
      <c r="B771" s="32"/>
      <c r="C771" s="30"/>
      <c r="D771" s="30"/>
      <c r="E771" s="30"/>
      <c r="G771" s="30"/>
      <c r="H771" s="30"/>
      <c r="I771" s="30"/>
      <c r="J771" s="30"/>
      <c r="K771" s="30"/>
      <c r="L771" s="30"/>
      <c r="M771" s="30"/>
      <c r="N771" s="30"/>
      <c r="O771" s="30"/>
      <c r="P771" s="30"/>
      <c r="Q771" s="30"/>
      <c r="R771" s="30"/>
      <c r="S771" s="30"/>
      <c r="T771" s="30"/>
      <c r="U771" s="30"/>
      <c r="V771" s="30"/>
      <c r="W771" s="30"/>
      <c r="X771" s="30"/>
      <c r="Y771" s="30"/>
      <c r="Z771" s="30"/>
      <c r="AA771" s="30"/>
    </row>
    <row r="772" customFormat="false" ht="15.75" hidden="false" customHeight="false" outlineLevel="0" collapsed="false">
      <c r="A772" s="30"/>
      <c r="B772" s="32"/>
      <c r="C772" s="30"/>
      <c r="D772" s="30"/>
      <c r="E772" s="30"/>
      <c r="G772" s="30"/>
      <c r="H772" s="30"/>
      <c r="I772" s="30"/>
      <c r="J772" s="30"/>
      <c r="K772" s="30"/>
      <c r="L772" s="30"/>
      <c r="M772" s="30"/>
      <c r="N772" s="30"/>
      <c r="O772" s="30"/>
      <c r="P772" s="30"/>
      <c r="Q772" s="30"/>
      <c r="R772" s="30"/>
      <c r="S772" s="30"/>
      <c r="T772" s="30"/>
      <c r="U772" s="30"/>
      <c r="V772" s="30"/>
      <c r="W772" s="30"/>
      <c r="X772" s="30"/>
      <c r="Y772" s="30"/>
      <c r="Z772" s="30"/>
      <c r="AA772" s="30"/>
    </row>
    <row r="773" customFormat="false" ht="15.75" hidden="false" customHeight="false" outlineLevel="0" collapsed="false">
      <c r="A773" s="30"/>
      <c r="B773" s="32"/>
      <c r="C773" s="30"/>
      <c r="D773" s="30"/>
      <c r="E773" s="30"/>
      <c r="G773" s="30"/>
      <c r="H773" s="30"/>
      <c r="I773" s="30"/>
      <c r="J773" s="30"/>
      <c r="K773" s="30"/>
      <c r="L773" s="30"/>
      <c r="M773" s="30"/>
      <c r="N773" s="30"/>
      <c r="O773" s="30"/>
      <c r="P773" s="30"/>
      <c r="Q773" s="30"/>
      <c r="R773" s="30"/>
      <c r="S773" s="30"/>
      <c r="T773" s="30"/>
      <c r="U773" s="30"/>
      <c r="V773" s="30"/>
      <c r="W773" s="30"/>
      <c r="X773" s="30"/>
      <c r="Y773" s="30"/>
      <c r="Z773" s="30"/>
      <c r="AA773" s="30"/>
    </row>
    <row r="774" customFormat="false" ht="15.75" hidden="false" customHeight="false" outlineLevel="0" collapsed="false">
      <c r="A774" s="30"/>
      <c r="B774" s="32"/>
      <c r="C774" s="30"/>
      <c r="D774" s="30"/>
      <c r="E774" s="30"/>
      <c r="G774" s="30"/>
      <c r="H774" s="30"/>
      <c r="I774" s="30"/>
      <c r="J774" s="30"/>
      <c r="K774" s="30"/>
      <c r="L774" s="30"/>
      <c r="M774" s="30"/>
      <c r="N774" s="30"/>
      <c r="O774" s="30"/>
      <c r="P774" s="30"/>
      <c r="Q774" s="30"/>
      <c r="R774" s="30"/>
      <c r="S774" s="30"/>
      <c r="T774" s="30"/>
      <c r="U774" s="30"/>
      <c r="V774" s="30"/>
      <c r="W774" s="30"/>
      <c r="X774" s="30"/>
      <c r="Y774" s="30"/>
      <c r="Z774" s="30"/>
      <c r="AA774" s="30"/>
    </row>
    <row r="775" customFormat="false" ht="15.75" hidden="false" customHeight="false" outlineLevel="0" collapsed="false">
      <c r="A775" s="30"/>
      <c r="B775" s="32"/>
      <c r="C775" s="30"/>
      <c r="D775" s="30"/>
      <c r="E775" s="30"/>
      <c r="G775" s="30"/>
      <c r="H775" s="30"/>
      <c r="I775" s="30"/>
      <c r="J775" s="30"/>
      <c r="K775" s="30"/>
      <c r="L775" s="30"/>
      <c r="M775" s="30"/>
      <c r="N775" s="30"/>
      <c r="O775" s="30"/>
      <c r="P775" s="30"/>
      <c r="Q775" s="30"/>
      <c r="R775" s="30"/>
      <c r="S775" s="30"/>
      <c r="T775" s="30"/>
      <c r="U775" s="30"/>
      <c r="V775" s="30"/>
      <c r="W775" s="30"/>
      <c r="X775" s="30"/>
      <c r="Y775" s="30"/>
      <c r="Z775" s="30"/>
      <c r="AA775" s="30"/>
    </row>
    <row r="776" customFormat="false" ht="15.75" hidden="false" customHeight="false" outlineLevel="0" collapsed="false">
      <c r="A776" s="30"/>
      <c r="B776" s="32"/>
      <c r="C776" s="30"/>
      <c r="D776" s="30"/>
      <c r="E776" s="30"/>
      <c r="G776" s="30"/>
      <c r="H776" s="30"/>
      <c r="I776" s="30"/>
      <c r="J776" s="30"/>
      <c r="K776" s="30"/>
      <c r="L776" s="30"/>
      <c r="M776" s="30"/>
      <c r="N776" s="30"/>
      <c r="O776" s="30"/>
      <c r="P776" s="30"/>
      <c r="Q776" s="30"/>
      <c r="R776" s="30"/>
      <c r="S776" s="30"/>
      <c r="T776" s="30"/>
      <c r="U776" s="30"/>
      <c r="V776" s="30"/>
      <c r="W776" s="30"/>
      <c r="X776" s="30"/>
      <c r="Y776" s="30"/>
      <c r="Z776" s="30"/>
      <c r="AA776" s="30"/>
    </row>
    <row r="777" customFormat="false" ht="15.75" hidden="false" customHeight="false" outlineLevel="0" collapsed="false">
      <c r="A777" s="30"/>
      <c r="B777" s="32"/>
      <c r="C777" s="30"/>
      <c r="D777" s="30"/>
      <c r="E777" s="30"/>
      <c r="G777" s="30"/>
      <c r="H777" s="30"/>
      <c r="I777" s="30"/>
      <c r="J777" s="30"/>
      <c r="K777" s="30"/>
      <c r="L777" s="30"/>
      <c r="M777" s="30"/>
      <c r="N777" s="30"/>
      <c r="O777" s="30"/>
      <c r="P777" s="30"/>
      <c r="Q777" s="30"/>
      <c r="R777" s="30"/>
      <c r="S777" s="30"/>
      <c r="T777" s="30"/>
      <c r="U777" s="30"/>
      <c r="V777" s="30"/>
      <c r="W777" s="30"/>
      <c r="X777" s="30"/>
      <c r="Y777" s="30"/>
      <c r="Z777" s="30"/>
      <c r="AA777" s="30"/>
    </row>
    <row r="778" customFormat="false" ht="15.75" hidden="false" customHeight="false" outlineLevel="0" collapsed="false">
      <c r="A778" s="30"/>
      <c r="B778" s="32"/>
      <c r="C778" s="30"/>
      <c r="D778" s="30"/>
      <c r="E778" s="30"/>
      <c r="G778" s="30"/>
      <c r="H778" s="30"/>
      <c r="I778" s="30"/>
      <c r="J778" s="30"/>
      <c r="K778" s="30"/>
      <c r="L778" s="30"/>
      <c r="M778" s="30"/>
      <c r="N778" s="30"/>
      <c r="O778" s="30"/>
      <c r="P778" s="30"/>
      <c r="Q778" s="30"/>
      <c r="R778" s="30"/>
      <c r="S778" s="30"/>
      <c r="T778" s="30"/>
      <c r="U778" s="30"/>
      <c r="V778" s="30"/>
      <c r="W778" s="30"/>
      <c r="X778" s="30"/>
      <c r="Y778" s="30"/>
      <c r="Z778" s="30"/>
      <c r="AA778" s="30"/>
    </row>
    <row r="779" customFormat="false" ht="15.75" hidden="false" customHeight="false" outlineLevel="0" collapsed="false">
      <c r="A779" s="30"/>
      <c r="B779" s="32"/>
      <c r="C779" s="30"/>
      <c r="D779" s="30"/>
      <c r="E779" s="30"/>
      <c r="G779" s="30"/>
      <c r="H779" s="30"/>
      <c r="I779" s="30"/>
      <c r="J779" s="30"/>
      <c r="K779" s="30"/>
      <c r="L779" s="30"/>
      <c r="M779" s="30"/>
      <c r="N779" s="30"/>
      <c r="O779" s="30"/>
      <c r="P779" s="30"/>
      <c r="Q779" s="30"/>
      <c r="R779" s="30"/>
      <c r="S779" s="30"/>
      <c r="T779" s="30"/>
      <c r="U779" s="30"/>
      <c r="V779" s="30"/>
      <c r="W779" s="30"/>
      <c r="X779" s="30"/>
      <c r="Y779" s="30"/>
      <c r="Z779" s="30"/>
      <c r="AA779" s="30"/>
    </row>
    <row r="780" customFormat="false" ht="15.75" hidden="false" customHeight="false" outlineLevel="0" collapsed="false">
      <c r="A780" s="30"/>
      <c r="B780" s="32"/>
      <c r="C780" s="30"/>
      <c r="D780" s="30"/>
      <c r="E780" s="30"/>
      <c r="G780" s="30"/>
      <c r="H780" s="30"/>
      <c r="I780" s="30"/>
      <c r="J780" s="30"/>
      <c r="K780" s="30"/>
      <c r="L780" s="30"/>
      <c r="M780" s="30"/>
      <c r="N780" s="30"/>
      <c r="O780" s="30"/>
      <c r="P780" s="30"/>
      <c r="Q780" s="30"/>
      <c r="R780" s="30"/>
      <c r="S780" s="30"/>
      <c r="T780" s="30"/>
      <c r="U780" s="30"/>
      <c r="V780" s="30"/>
      <c r="W780" s="30"/>
      <c r="X780" s="30"/>
      <c r="Y780" s="30"/>
      <c r="Z780" s="30"/>
      <c r="AA780" s="30"/>
    </row>
    <row r="781" customFormat="false" ht="15.75" hidden="false" customHeight="false" outlineLevel="0" collapsed="false">
      <c r="A781" s="30"/>
      <c r="B781" s="32"/>
      <c r="C781" s="30"/>
      <c r="D781" s="30"/>
      <c r="E781" s="30"/>
      <c r="G781" s="30"/>
      <c r="H781" s="30"/>
      <c r="I781" s="30"/>
      <c r="J781" s="30"/>
      <c r="K781" s="30"/>
      <c r="L781" s="30"/>
      <c r="M781" s="30"/>
      <c r="N781" s="30"/>
      <c r="O781" s="30"/>
      <c r="P781" s="30"/>
      <c r="Q781" s="30"/>
      <c r="R781" s="30"/>
      <c r="S781" s="30"/>
      <c r="T781" s="30"/>
      <c r="U781" s="30"/>
      <c r="V781" s="30"/>
      <c r="W781" s="30"/>
      <c r="X781" s="30"/>
      <c r="Y781" s="30"/>
      <c r="Z781" s="30"/>
      <c r="AA781" s="30"/>
    </row>
    <row r="782" customFormat="false" ht="15.75" hidden="false" customHeight="false" outlineLevel="0" collapsed="false">
      <c r="A782" s="30"/>
      <c r="B782" s="32"/>
      <c r="C782" s="30"/>
      <c r="D782" s="30"/>
      <c r="E782" s="30"/>
      <c r="G782" s="30"/>
      <c r="H782" s="30"/>
      <c r="I782" s="30"/>
      <c r="J782" s="30"/>
      <c r="K782" s="30"/>
      <c r="L782" s="30"/>
      <c r="M782" s="30"/>
      <c r="N782" s="30"/>
      <c r="O782" s="30"/>
      <c r="P782" s="30"/>
      <c r="Q782" s="30"/>
      <c r="R782" s="30"/>
      <c r="S782" s="30"/>
      <c r="T782" s="30"/>
      <c r="U782" s="30"/>
      <c r="V782" s="30"/>
      <c r="W782" s="30"/>
      <c r="X782" s="30"/>
      <c r="Y782" s="30"/>
      <c r="Z782" s="30"/>
      <c r="AA782" s="30"/>
    </row>
    <row r="783" customFormat="false" ht="15.75" hidden="false" customHeight="false" outlineLevel="0" collapsed="false">
      <c r="A783" s="30"/>
      <c r="B783" s="32"/>
      <c r="C783" s="30"/>
      <c r="D783" s="30"/>
      <c r="E783" s="30"/>
      <c r="G783" s="30"/>
      <c r="H783" s="30"/>
      <c r="I783" s="30"/>
      <c r="J783" s="30"/>
      <c r="K783" s="30"/>
      <c r="L783" s="30"/>
      <c r="M783" s="30"/>
      <c r="N783" s="30"/>
      <c r="O783" s="30"/>
      <c r="P783" s="30"/>
      <c r="Q783" s="30"/>
      <c r="R783" s="30"/>
      <c r="S783" s="30"/>
      <c r="T783" s="30"/>
      <c r="U783" s="30"/>
      <c r="V783" s="30"/>
      <c r="W783" s="30"/>
      <c r="X783" s="30"/>
      <c r="Y783" s="30"/>
      <c r="Z783" s="30"/>
      <c r="AA783" s="30"/>
    </row>
    <row r="784" customFormat="false" ht="15.75" hidden="false" customHeight="false" outlineLevel="0" collapsed="false">
      <c r="A784" s="30"/>
      <c r="B784" s="32"/>
      <c r="C784" s="30"/>
      <c r="D784" s="30"/>
      <c r="E784" s="30"/>
      <c r="G784" s="30"/>
      <c r="H784" s="30"/>
      <c r="I784" s="30"/>
      <c r="J784" s="30"/>
      <c r="K784" s="30"/>
      <c r="L784" s="30"/>
      <c r="M784" s="30"/>
      <c r="N784" s="30"/>
      <c r="O784" s="30"/>
      <c r="P784" s="30"/>
      <c r="Q784" s="30"/>
      <c r="R784" s="30"/>
      <c r="S784" s="30"/>
      <c r="T784" s="30"/>
      <c r="U784" s="30"/>
      <c r="V784" s="30"/>
      <c r="W784" s="30"/>
      <c r="X784" s="30"/>
      <c r="Y784" s="30"/>
      <c r="Z784" s="30"/>
      <c r="AA784" s="30"/>
    </row>
    <row r="785" customFormat="false" ht="15.75" hidden="false" customHeight="false" outlineLevel="0" collapsed="false">
      <c r="A785" s="30"/>
      <c r="B785" s="32"/>
      <c r="C785" s="30"/>
      <c r="D785" s="30"/>
      <c r="E785" s="30"/>
      <c r="G785" s="30"/>
      <c r="H785" s="30"/>
      <c r="I785" s="30"/>
      <c r="J785" s="30"/>
      <c r="K785" s="30"/>
      <c r="L785" s="30"/>
      <c r="M785" s="30"/>
      <c r="N785" s="30"/>
      <c r="O785" s="30"/>
      <c r="P785" s="30"/>
      <c r="Q785" s="30"/>
      <c r="R785" s="30"/>
      <c r="S785" s="30"/>
      <c r="T785" s="30"/>
      <c r="U785" s="30"/>
      <c r="V785" s="30"/>
      <c r="W785" s="30"/>
      <c r="X785" s="30"/>
      <c r="Y785" s="30"/>
      <c r="Z785" s="30"/>
      <c r="AA785" s="30"/>
    </row>
    <row r="786" customFormat="false" ht="15.75" hidden="false" customHeight="false" outlineLevel="0" collapsed="false">
      <c r="A786" s="30"/>
      <c r="B786" s="32"/>
      <c r="C786" s="30"/>
      <c r="D786" s="30"/>
      <c r="E786" s="30"/>
      <c r="G786" s="30"/>
      <c r="H786" s="30"/>
      <c r="I786" s="30"/>
      <c r="J786" s="30"/>
      <c r="K786" s="30"/>
      <c r="L786" s="30"/>
      <c r="M786" s="30"/>
      <c r="N786" s="30"/>
      <c r="O786" s="30"/>
      <c r="P786" s="30"/>
      <c r="Q786" s="30"/>
      <c r="R786" s="30"/>
      <c r="S786" s="30"/>
      <c r="T786" s="30"/>
      <c r="U786" s="30"/>
      <c r="V786" s="30"/>
      <c r="W786" s="30"/>
      <c r="X786" s="30"/>
      <c r="Y786" s="30"/>
      <c r="Z786" s="30"/>
      <c r="AA786" s="30"/>
    </row>
    <row r="787" customFormat="false" ht="15.75" hidden="false" customHeight="false" outlineLevel="0" collapsed="false">
      <c r="A787" s="30"/>
      <c r="B787" s="32"/>
      <c r="C787" s="30"/>
      <c r="D787" s="30"/>
      <c r="E787" s="30"/>
      <c r="G787" s="30"/>
      <c r="H787" s="30"/>
      <c r="I787" s="30"/>
      <c r="J787" s="30"/>
      <c r="K787" s="30"/>
      <c r="L787" s="30"/>
      <c r="M787" s="30"/>
      <c r="N787" s="30"/>
      <c r="O787" s="30"/>
      <c r="P787" s="30"/>
      <c r="Q787" s="30"/>
      <c r="R787" s="30"/>
      <c r="S787" s="30"/>
      <c r="T787" s="30"/>
      <c r="U787" s="30"/>
      <c r="V787" s="30"/>
      <c r="W787" s="30"/>
      <c r="X787" s="30"/>
      <c r="Y787" s="30"/>
      <c r="Z787" s="30"/>
      <c r="AA787" s="30"/>
    </row>
    <row r="788" customFormat="false" ht="15.75" hidden="false" customHeight="false" outlineLevel="0" collapsed="false">
      <c r="A788" s="30"/>
      <c r="B788" s="32"/>
      <c r="C788" s="30"/>
      <c r="D788" s="30"/>
      <c r="E788" s="30"/>
      <c r="G788" s="30"/>
      <c r="H788" s="30"/>
      <c r="I788" s="30"/>
      <c r="J788" s="30"/>
      <c r="K788" s="30"/>
      <c r="L788" s="30"/>
      <c r="M788" s="30"/>
      <c r="N788" s="30"/>
      <c r="O788" s="30"/>
      <c r="P788" s="30"/>
      <c r="Q788" s="30"/>
      <c r="R788" s="30"/>
      <c r="S788" s="30"/>
      <c r="T788" s="30"/>
      <c r="U788" s="30"/>
      <c r="V788" s="30"/>
      <c r="W788" s="30"/>
      <c r="X788" s="30"/>
      <c r="Y788" s="30"/>
      <c r="Z788" s="30"/>
      <c r="AA788" s="30"/>
    </row>
    <row r="789" customFormat="false" ht="15.75" hidden="false" customHeight="false" outlineLevel="0" collapsed="false">
      <c r="A789" s="30"/>
      <c r="B789" s="32"/>
      <c r="C789" s="30"/>
      <c r="D789" s="30"/>
      <c r="E789" s="30"/>
      <c r="G789" s="30"/>
      <c r="H789" s="30"/>
      <c r="I789" s="30"/>
      <c r="J789" s="30"/>
      <c r="K789" s="30"/>
      <c r="L789" s="30"/>
      <c r="M789" s="30"/>
      <c r="N789" s="30"/>
      <c r="O789" s="30"/>
      <c r="P789" s="30"/>
      <c r="Q789" s="30"/>
      <c r="R789" s="30"/>
      <c r="S789" s="30"/>
      <c r="T789" s="30"/>
      <c r="U789" s="30"/>
      <c r="V789" s="30"/>
      <c r="W789" s="30"/>
      <c r="X789" s="30"/>
      <c r="Y789" s="30"/>
      <c r="Z789" s="30"/>
      <c r="AA789" s="30"/>
    </row>
    <row r="790" customFormat="false" ht="15.75" hidden="false" customHeight="false" outlineLevel="0" collapsed="false">
      <c r="A790" s="30"/>
      <c r="B790" s="32"/>
      <c r="C790" s="30"/>
      <c r="D790" s="30"/>
      <c r="E790" s="30"/>
      <c r="G790" s="30"/>
      <c r="H790" s="30"/>
      <c r="I790" s="30"/>
      <c r="J790" s="30"/>
      <c r="K790" s="30"/>
      <c r="L790" s="30"/>
      <c r="M790" s="30"/>
      <c r="N790" s="30"/>
      <c r="O790" s="30"/>
      <c r="P790" s="30"/>
      <c r="Q790" s="30"/>
      <c r="R790" s="30"/>
      <c r="S790" s="30"/>
      <c r="T790" s="30"/>
      <c r="U790" s="30"/>
      <c r="V790" s="30"/>
      <c r="W790" s="30"/>
      <c r="X790" s="30"/>
      <c r="Y790" s="30"/>
      <c r="Z790" s="30"/>
      <c r="AA790" s="30"/>
    </row>
    <row r="791" customFormat="false" ht="15.75" hidden="false" customHeight="false" outlineLevel="0" collapsed="false">
      <c r="A791" s="30"/>
      <c r="B791" s="32"/>
      <c r="C791" s="30"/>
      <c r="D791" s="30"/>
      <c r="E791" s="30"/>
      <c r="G791" s="30"/>
      <c r="H791" s="30"/>
      <c r="I791" s="30"/>
      <c r="J791" s="30"/>
      <c r="K791" s="30"/>
      <c r="L791" s="30"/>
      <c r="M791" s="30"/>
      <c r="N791" s="30"/>
      <c r="O791" s="30"/>
      <c r="P791" s="30"/>
      <c r="Q791" s="30"/>
      <c r="R791" s="30"/>
      <c r="S791" s="30"/>
      <c r="T791" s="30"/>
      <c r="U791" s="30"/>
      <c r="V791" s="30"/>
      <c r="W791" s="30"/>
      <c r="X791" s="30"/>
      <c r="Y791" s="30"/>
      <c r="Z791" s="30"/>
      <c r="AA791" s="30"/>
    </row>
    <row r="792" customFormat="false" ht="15.75" hidden="false" customHeight="false" outlineLevel="0" collapsed="false">
      <c r="A792" s="30"/>
      <c r="B792" s="32"/>
      <c r="C792" s="30"/>
      <c r="D792" s="30"/>
      <c r="E792" s="30"/>
      <c r="G792" s="30"/>
      <c r="H792" s="30"/>
      <c r="I792" s="30"/>
      <c r="J792" s="30"/>
      <c r="K792" s="30"/>
      <c r="L792" s="30"/>
      <c r="M792" s="30"/>
      <c r="N792" s="30"/>
      <c r="O792" s="30"/>
      <c r="P792" s="30"/>
      <c r="Q792" s="30"/>
      <c r="R792" s="30"/>
      <c r="S792" s="30"/>
      <c r="T792" s="30"/>
      <c r="U792" s="30"/>
      <c r="V792" s="30"/>
      <c r="W792" s="30"/>
      <c r="X792" s="30"/>
      <c r="Y792" s="30"/>
      <c r="Z792" s="30"/>
      <c r="AA792" s="30"/>
    </row>
    <row r="793" customFormat="false" ht="15.75" hidden="false" customHeight="false" outlineLevel="0" collapsed="false">
      <c r="A793" s="30"/>
      <c r="B793" s="32"/>
      <c r="C793" s="30"/>
      <c r="D793" s="30"/>
      <c r="E793" s="30"/>
      <c r="G793" s="30"/>
      <c r="H793" s="30"/>
      <c r="I793" s="30"/>
      <c r="J793" s="30"/>
      <c r="K793" s="30"/>
      <c r="L793" s="30"/>
      <c r="M793" s="30"/>
      <c r="N793" s="30"/>
      <c r="O793" s="30"/>
      <c r="P793" s="30"/>
      <c r="Q793" s="30"/>
      <c r="R793" s="30"/>
      <c r="S793" s="30"/>
      <c r="T793" s="30"/>
      <c r="U793" s="30"/>
      <c r="V793" s="30"/>
      <c r="W793" s="30"/>
      <c r="X793" s="30"/>
      <c r="Y793" s="30"/>
      <c r="Z793" s="30"/>
      <c r="AA793" s="30"/>
    </row>
    <row r="794" customFormat="false" ht="15.75" hidden="false" customHeight="false" outlineLevel="0" collapsed="false">
      <c r="A794" s="30"/>
      <c r="B794" s="32"/>
      <c r="C794" s="30"/>
      <c r="D794" s="30"/>
      <c r="E794" s="30"/>
      <c r="G794" s="30"/>
      <c r="H794" s="30"/>
      <c r="I794" s="30"/>
      <c r="J794" s="30"/>
      <c r="K794" s="30"/>
      <c r="L794" s="30"/>
      <c r="M794" s="30"/>
      <c r="N794" s="30"/>
      <c r="O794" s="30"/>
      <c r="P794" s="30"/>
      <c r="Q794" s="30"/>
      <c r="R794" s="30"/>
      <c r="S794" s="30"/>
      <c r="T794" s="30"/>
      <c r="U794" s="30"/>
      <c r="V794" s="30"/>
      <c r="W794" s="30"/>
      <c r="X794" s="30"/>
      <c r="Y794" s="30"/>
      <c r="Z794" s="30"/>
      <c r="AA794" s="30"/>
    </row>
    <row r="795" customFormat="false" ht="15.75" hidden="false" customHeight="false" outlineLevel="0" collapsed="false">
      <c r="A795" s="30"/>
      <c r="B795" s="32"/>
      <c r="C795" s="30"/>
      <c r="D795" s="30"/>
      <c r="E795" s="30"/>
      <c r="G795" s="30"/>
      <c r="H795" s="30"/>
      <c r="I795" s="30"/>
      <c r="J795" s="30"/>
      <c r="K795" s="30"/>
      <c r="L795" s="30"/>
      <c r="M795" s="30"/>
      <c r="N795" s="30"/>
      <c r="O795" s="30"/>
      <c r="P795" s="30"/>
      <c r="Q795" s="30"/>
      <c r="R795" s="30"/>
      <c r="S795" s="30"/>
      <c r="T795" s="30"/>
      <c r="U795" s="30"/>
      <c r="V795" s="30"/>
      <c r="W795" s="30"/>
      <c r="X795" s="30"/>
      <c r="Y795" s="30"/>
      <c r="Z795" s="30"/>
      <c r="AA795" s="30"/>
    </row>
    <row r="796" customFormat="false" ht="15.75" hidden="false" customHeight="false" outlineLevel="0" collapsed="false">
      <c r="A796" s="30"/>
      <c r="B796" s="32"/>
      <c r="C796" s="30"/>
      <c r="D796" s="30"/>
      <c r="E796" s="30"/>
      <c r="G796" s="30"/>
      <c r="H796" s="30"/>
      <c r="I796" s="30"/>
      <c r="J796" s="30"/>
      <c r="K796" s="30"/>
      <c r="L796" s="30"/>
      <c r="M796" s="30"/>
      <c r="N796" s="30"/>
      <c r="O796" s="30"/>
      <c r="P796" s="30"/>
      <c r="Q796" s="30"/>
      <c r="R796" s="30"/>
      <c r="S796" s="30"/>
      <c r="T796" s="30"/>
      <c r="U796" s="30"/>
      <c r="V796" s="30"/>
      <c r="W796" s="30"/>
      <c r="X796" s="30"/>
      <c r="Y796" s="30"/>
      <c r="Z796" s="30"/>
      <c r="AA796" s="30"/>
    </row>
    <row r="797" customFormat="false" ht="15.75" hidden="false" customHeight="false" outlineLevel="0" collapsed="false">
      <c r="A797" s="30"/>
      <c r="B797" s="32"/>
      <c r="C797" s="30"/>
      <c r="D797" s="30"/>
      <c r="E797" s="30"/>
      <c r="G797" s="30"/>
      <c r="H797" s="30"/>
      <c r="I797" s="30"/>
      <c r="J797" s="30"/>
      <c r="K797" s="30"/>
      <c r="L797" s="30"/>
      <c r="M797" s="30"/>
      <c r="N797" s="30"/>
      <c r="O797" s="30"/>
      <c r="P797" s="30"/>
      <c r="Q797" s="30"/>
      <c r="R797" s="30"/>
      <c r="S797" s="30"/>
      <c r="T797" s="30"/>
      <c r="U797" s="30"/>
      <c r="V797" s="30"/>
      <c r="W797" s="30"/>
      <c r="X797" s="30"/>
      <c r="Y797" s="30"/>
      <c r="Z797" s="30"/>
      <c r="AA797" s="30"/>
    </row>
    <row r="798" customFormat="false" ht="15.75" hidden="false" customHeight="false" outlineLevel="0" collapsed="false">
      <c r="A798" s="30"/>
      <c r="B798" s="32"/>
      <c r="C798" s="30"/>
      <c r="D798" s="30"/>
      <c r="E798" s="30"/>
      <c r="G798" s="30"/>
      <c r="H798" s="30"/>
      <c r="I798" s="30"/>
      <c r="J798" s="30"/>
      <c r="K798" s="30"/>
      <c r="L798" s="30"/>
      <c r="M798" s="30"/>
      <c r="N798" s="30"/>
      <c r="O798" s="30"/>
      <c r="P798" s="30"/>
      <c r="Q798" s="30"/>
      <c r="R798" s="30"/>
      <c r="S798" s="30"/>
      <c r="T798" s="30"/>
      <c r="U798" s="30"/>
      <c r="V798" s="30"/>
      <c r="W798" s="30"/>
      <c r="X798" s="30"/>
      <c r="Y798" s="30"/>
      <c r="Z798" s="30"/>
      <c r="AA798" s="30"/>
    </row>
    <row r="799" customFormat="false" ht="15.75" hidden="false" customHeight="false" outlineLevel="0" collapsed="false">
      <c r="A799" s="30"/>
      <c r="B799" s="32"/>
      <c r="C799" s="30"/>
      <c r="D799" s="30"/>
      <c r="E799" s="30"/>
      <c r="G799" s="30"/>
      <c r="H799" s="30"/>
      <c r="I799" s="30"/>
      <c r="J799" s="30"/>
      <c r="K799" s="30"/>
      <c r="L799" s="30"/>
      <c r="M799" s="30"/>
      <c r="N799" s="30"/>
      <c r="O799" s="30"/>
      <c r="P799" s="30"/>
      <c r="Q799" s="30"/>
      <c r="R799" s="30"/>
      <c r="S799" s="30"/>
      <c r="T799" s="30"/>
      <c r="U799" s="30"/>
      <c r="V799" s="30"/>
      <c r="W799" s="30"/>
      <c r="X799" s="30"/>
      <c r="Y799" s="30"/>
      <c r="Z799" s="30"/>
      <c r="AA799" s="30"/>
    </row>
    <row r="800" customFormat="false" ht="15.75" hidden="false" customHeight="false" outlineLevel="0" collapsed="false">
      <c r="A800" s="30"/>
      <c r="B800" s="32"/>
      <c r="C800" s="30"/>
      <c r="D800" s="30"/>
      <c r="E800" s="30"/>
      <c r="G800" s="30"/>
      <c r="H800" s="30"/>
      <c r="I800" s="30"/>
      <c r="J800" s="30"/>
      <c r="K800" s="30"/>
      <c r="L800" s="30"/>
      <c r="M800" s="30"/>
      <c r="N800" s="30"/>
      <c r="O800" s="30"/>
      <c r="P800" s="30"/>
      <c r="Q800" s="30"/>
      <c r="R800" s="30"/>
      <c r="S800" s="30"/>
      <c r="T800" s="30"/>
      <c r="U800" s="30"/>
      <c r="V800" s="30"/>
      <c r="W800" s="30"/>
      <c r="X800" s="30"/>
      <c r="Y800" s="30"/>
      <c r="Z800" s="30"/>
      <c r="AA800" s="30"/>
    </row>
    <row r="801" customFormat="false" ht="15.75" hidden="false" customHeight="false" outlineLevel="0" collapsed="false">
      <c r="A801" s="30"/>
      <c r="B801" s="32"/>
      <c r="C801" s="30"/>
      <c r="D801" s="30"/>
      <c r="E801" s="30"/>
      <c r="G801" s="30"/>
      <c r="H801" s="30"/>
      <c r="I801" s="30"/>
      <c r="J801" s="30"/>
      <c r="K801" s="30"/>
      <c r="L801" s="30"/>
      <c r="M801" s="30"/>
      <c r="N801" s="30"/>
      <c r="O801" s="30"/>
      <c r="P801" s="30"/>
      <c r="Q801" s="30"/>
      <c r="R801" s="30"/>
      <c r="S801" s="30"/>
      <c r="T801" s="30"/>
      <c r="U801" s="30"/>
      <c r="V801" s="30"/>
      <c r="W801" s="30"/>
      <c r="X801" s="30"/>
      <c r="Y801" s="30"/>
      <c r="Z801" s="30"/>
      <c r="AA801" s="30"/>
    </row>
    <row r="802" customFormat="false" ht="15.75" hidden="false" customHeight="false" outlineLevel="0" collapsed="false">
      <c r="A802" s="30"/>
      <c r="B802" s="32"/>
      <c r="C802" s="30"/>
      <c r="D802" s="30"/>
      <c r="E802" s="30"/>
      <c r="G802" s="30"/>
      <c r="H802" s="30"/>
      <c r="I802" s="30"/>
      <c r="J802" s="30"/>
      <c r="K802" s="30"/>
      <c r="L802" s="30"/>
      <c r="M802" s="30"/>
      <c r="N802" s="30"/>
      <c r="O802" s="30"/>
      <c r="P802" s="30"/>
      <c r="Q802" s="30"/>
      <c r="R802" s="30"/>
      <c r="S802" s="30"/>
      <c r="T802" s="30"/>
      <c r="U802" s="30"/>
      <c r="V802" s="30"/>
      <c r="W802" s="30"/>
      <c r="X802" s="30"/>
      <c r="Y802" s="30"/>
      <c r="Z802" s="30"/>
      <c r="AA802" s="30"/>
    </row>
    <row r="803" customFormat="false" ht="15.75" hidden="false" customHeight="false" outlineLevel="0" collapsed="false">
      <c r="A803" s="30"/>
      <c r="B803" s="32"/>
      <c r="C803" s="30"/>
      <c r="D803" s="30"/>
      <c r="E803" s="30"/>
      <c r="G803" s="30"/>
      <c r="H803" s="30"/>
      <c r="I803" s="30"/>
      <c r="J803" s="30"/>
      <c r="K803" s="30"/>
      <c r="L803" s="30"/>
      <c r="M803" s="30"/>
      <c r="N803" s="30"/>
      <c r="O803" s="30"/>
      <c r="P803" s="30"/>
      <c r="Q803" s="30"/>
      <c r="R803" s="30"/>
      <c r="S803" s="30"/>
      <c r="T803" s="30"/>
      <c r="U803" s="30"/>
      <c r="V803" s="30"/>
      <c r="W803" s="30"/>
      <c r="X803" s="30"/>
      <c r="Y803" s="30"/>
      <c r="Z803" s="30"/>
      <c r="AA803" s="30"/>
    </row>
    <row r="804" customFormat="false" ht="15.75" hidden="false" customHeight="false" outlineLevel="0" collapsed="false">
      <c r="A804" s="30"/>
      <c r="B804" s="32"/>
      <c r="C804" s="30"/>
      <c r="D804" s="30"/>
      <c r="E804" s="30"/>
      <c r="G804" s="30"/>
      <c r="H804" s="30"/>
      <c r="I804" s="30"/>
      <c r="J804" s="30"/>
      <c r="K804" s="30"/>
      <c r="L804" s="30"/>
      <c r="M804" s="30"/>
      <c r="N804" s="30"/>
      <c r="O804" s="30"/>
      <c r="P804" s="30"/>
      <c r="Q804" s="30"/>
      <c r="R804" s="30"/>
      <c r="S804" s="30"/>
      <c r="T804" s="30"/>
      <c r="U804" s="30"/>
      <c r="V804" s="30"/>
      <c r="W804" s="30"/>
      <c r="X804" s="30"/>
      <c r="Y804" s="30"/>
      <c r="Z804" s="30"/>
      <c r="AA804" s="30"/>
    </row>
    <row r="805" customFormat="false" ht="15.75" hidden="false" customHeight="false" outlineLevel="0" collapsed="false">
      <c r="A805" s="30"/>
      <c r="B805" s="32"/>
      <c r="C805" s="30"/>
      <c r="D805" s="30"/>
      <c r="E805" s="30"/>
      <c r="G805" s="30"/>
      <c r="H805" s="30"/>
      <c r="I805" s="30"/>
      <c r="J805" s="30"/>
      <c r="K805" s="30"/>
      <c r="L805" s="30"/>
      <c r="M805" s="30"/>
      <c r="N805" s="30"/>
      <c r="O805" s="30"/>
      <c r="P805" s="30"/>
      <c r="Q805" s="30"/>
      <c r="R805" s="30"/>
      <c r="S805" s="30"/>
      <c r="T805" s="30"/>
      <c r="U805" s="30"/>
      <c r="V805" s="30"/>
      <c r="W805" s="30"/>
      <c r="X805" s="30"/>
      <c r="Y805" s="30"/>
      <c r="Z805" s="30"/>
      <c r="AA805" s="30"/>
    </row>
    <row r="806" customFormat="false" ht="15.75" hidden="false" customHeight="false" outlineLevel="0" collapsed="false">
      <c r="A806" s="30"/>
      <c r="B806" s="32"/>
      <c r="C806" s="30"/>
      <c r="D806" s="30"/>
      <c r="E806" s="30"/>
      <c r="G806" s="30"/>
      <c r="H806" s="30"/>
      <c r="I806" s="30"/>
      <c r="J806" s="30"/>
      <c r="K806" s="30"/>
      <c r="L806" s="30"/>
      <c r="M806" s="30"/>
      <c r="N806" s="30"/>
      <c r="O806" s="30"/>
      <c r="P806" s="30"/>
      <c r="Q806" s="30"/>
      <c r="R806" s="30"/>
      <c r="S806" s="30"/>
      <c r="T806" s="30"/>
      <c r="U806" s="30"/>
      <c r="V806" s="30"/>
      <c r="W806" s="30"/>
      <c r="X806" s="30"/>
      <c r="Y806" s="30"/>
      <c r="Z806" s="30"/>
      <c r="AA806" s="30"/>
    </row>
    <row r="807" customFormat="false" ht="15.75" hidden="false" customHeight="false" outlineLevel="0" collapsed="false">
      <c r="A807" s="30"/>
      <c r="B807" s="32"/>
      <c r="C807" s="30"/>
      <c r="D807" s="30"/>
      <c r="E807" s="30"/>
      <c r="G807" s="30"/>
      <c r="H807" s="30"/>
      <c r="I807" s="30"/>
      <c r="J807" s="30"/>
      <c r="K807" s="30"/>
      <c r="L807" s="30"/>
      <c r="M807" s="30"/>
      <c r="N807" s="30"/>
      <c r="O807" s="30"/>
      <c r="P807" s="30"/>
      <c r="Q807" s="30"/>
      <c r="R807" s="30"/>
      <c r="S807" s="30"/>
      <c r="T807" s="30"/>
      <c r="U807" s="30"/>
      <c r="V807" s="30"/>
      <c r="W807" s="30"/>
      <c r="X807" s="30"/>
      <c r="Y807" s="30"/>
      <c r="Z807" s="30"/>
      <c r="AA807" s="30"/>
    </row>
    <row r="808" customFormat="false" ht="15.75" hidden="false" customHeight="false" outlineLevel="0" collapsed="false">
      <c r="A808" s="30"/>
      <c r="B808" s="32"/>
      <c r="C808" s="30"/>
      <c r="D808" s="30"/>
      <c r="E808" s="30"/>
      <c r="G808" s="30"/>
      <c r="H808" s="30"/>
      <c r="I808" s="30"/>
      <c r="J808" s="30"/>
      <c r="K808" s="30"/>
      <c r="L808" s="30"/>
      <c r="M808" s="30"/>
      <c r="N808" s="30"/>
      <c r="O808" s="30"/>
      <c r="P808" s="30"/>
      <c r="Q808" s="30"/>
      <c r="R808" s="30"/>
      <c r="S808" s="30"/>
      <c r="T808" s="30"/>
      <c r="U808" s="30"/>
      <c r="V808" s="30"/>
      <c r="W808" s="30"/>
      <c r="X808" s="30"/>
      <c r="Y808" s="30"/>
      <c r="Z808" s="30"/>
      <c r="AA808" s="30"/>
    </row>
    <row r="809" customFormat="false" ht="15.75" hidden="false" customHeight="false" outlineLevel="0" collapsed="false">
      <c r="A809" s="30"/>
      <c r="B809" s="32"/>
      <c r="C809" s="30"/>
      <c r="D809" s="30"/>
      <c r="E809" s="30"/>
      <c r="G809" s="30"/>
      <c r="H809" s="30"/>
      <c r="I809" s="30"/>
      <c r="J809" s="30"/>
      <c r="K809" s="30"/>
      <c r="L809" s="30"/>
      <c r="M809" s="30"/>
      <c r="N809" s="30"/>
      <c r="O809" s="30"/>
      <c r="P809" s="30"/>
      <c r="Q809" s="30"/>
      <c r="R809" s="30"/>
      <c r="S809" s="30"/>
      <c r="T809" s="30"/>
      <c r="U809" s="30"/>
      <c r="V809" s="30"/>
      <c r="W809" s="30"/>
      <c r="X809" s="30"/>
      <c r="Y809" s="30"/>
      <c r="Z809" s="30"/>
      <c r="AA809" s="30"/>
    </row>
    <row r="810" customFormat="false" ht="15.75" hidden="false" customHeight="false" outlineLevel="0" collapsed="false">
      <c r="A810" s="30"/>
      <c r="B810" s="32"/>
      <c r="C810" s="30"/>
      <c r="D810" s="30"/>
      <c r="E810" s="30"/>
      <c r="G810" s="30"/>
      <c r="H810" s="30"/>
      <c r="I810" s="30"/>
      <c r="J810" s="30"/>
      <c r="K810" s="30"/>
      <c r="L810" s="30"/>
      <c r="M810" s="30"/>
      <c r="N810" s="30"/>
      <c r="O810" s="30"/>
      <c r="P810" s="30"/>
      <c r="Q810" s="30"/>
      <c r="R810" s="30"/>
      <c r="S810" s="30"/>
      <c r="T810" s="30"/>
      <c r="U810" s="30"/>
      <c r="V810" s="30"/>
      <c r="W810" s="30"/>
      <c r="X810" s="30"/>
      <c r="Y810" s="30"/>
      <c r="Z810" s="30"/>
      <c r="AA810" s="30"/>
    </row>
    <row r="811" customFormat="false" ht="15.75" hidden="false" customHeight="false" outlineLevel="0" collapsed="false">
      <c r="A811" s="30"/>
      <c r="B811" s="32"/>
      <c r="C811" s="30"/>
      <c r="D811" s="30"/>
      <c r="E811" s="30"/>
      <c r="G811" s="30"/>
      <c r="H811" s="30"/>
      <c r="I811" s="30"/>
      <c r="J811" s="30"/>
      <c r="K811" s="30"/>
      <c r="L811" s="30"/>
      <c r="M811" s="30"/>
      <c r="N811" s="30"/>
      <c r="O811" s="30"/>
      <c r="P811" s="30"/>
      <c r="Q811" s="30"/>
      <c r="R811" s="30"/>
      <c r="S811" s="30"/>
      <c r="T811" s="30"/>
      <c r="U811" s="30"/>
      <c r="V811" s="30"/>
      <c r="W811" s="30"/>
      <c r="X811" s="30"/>
      <c r="Y811" s="30"/>
      <c r="Z811" s="30"/>
      <c r="AA811" s="30"/>
    </row>
    <row r="812" customFormat="false" ht="15.75" hidden="false" customHeight="false" outlineLevel="0" collapsed="false">
      <c r="A812" s="30"/>
      <c r="B812" s="32"/>
      <c r="C812" s="30"/>
      <c r="D812" s="30"/>
      <c r="E812" s="30"/>
      <c r="G812" s="30"/>
      <c r="H812" s="30"/>
      <c r="I812" s="30"/>
      <c r="J812" s="30"/>
      <c r="K812" s="30"/>
      <c r="L812" s="30"/>
      <c r="M812" s="30"/>
      <c r="N812" s="30"/>
      <c r="O812" s="30"/>
      <c r="P812" s="30"/>
      <c r="Q812" s="30"/>
      <c r="R812" s="30"/>
      <c r="S812" s="30"/>
      <c r="T812" s="30"/>
      <c r="U812" s="30"/>
      <c r="V812" s="30"/>
      <c r="W812" s="30"/>
      <c r="X812" s="30"/>
      <c r="Y812" s="30"/>
      <c r="Z812" s="30"/>
      <c r="AA812" s="30"/>
    </row>
    <row r="813" customFormat="false" ht="15.75" hidden="false" customHeight="false" outlineLevel="0" collapsed="false">
      <c r="A813" s="30"/>
      <c r="B813" s="32"/>
      <c r="C813" s="30"/>
      <c r="D813" s="30"/>
      <c r="E813" s="30"/>
      <c r="G813" s="30"/>
      <c r="H813" s="30"/>
      <c r="I813" s="30"/>
      <c r="J813" s="30"/>
      <c r="K813" s="30"/>
      <c r="L813" s="30"/>
      <c r="M813" s="30"/>
      <c r="N813" s="30"/>
      <c r="O813" s="30"/>
      <c r="P813" s="30"/>
      <c r="Q813" s="30"/>
      <c r="R813" s="30"/>
      <c r="S813" s="30"/>
      <c r="T813" s="30"/>
      <c r="U813" s="30"/>
      <c r="V813" s="30"/>
      <c r="W813" s="30"/>
      <c r="X813" s="30"/>
      <c r="Y813" s="30"/>
      <c r="Z813" s="30"/>
      <c r="AA813" s="30"/>
    </row>
    <row r="814" customFormat="false" ht="15.75" hidden="false" customHeight="false" outlineLevel="0" collapsed="false">
      <c r="A814" s="30"/>
      <c r="B814" s="32"/>
      <c r="C814" s="30"/>
      <c r="D814" s="30"/>
      <c r="E814" s="30"/>
      <c r="G814" s="30"/>
      <c r="H814" s="30"/>
      <c r="I814" s="30"/>
      <c r="J814" s="30"/>
      <c r="K814" s="30"/>
      <c r="L814" s="30"/>
      <c r="M814" s="30"/>
      <c r="N814" s="30"/>
      <c r="O814" s="30"/>
      <c r="P814" s="30"/>
      <c r="Q814" s="30"/>
      <c r="R814" s="30"/>
      <c r="S814" s="30"/>
      <c r="T814" s="30"/>
      <c r="U814" s="30"/>
      <c r="V814" s="30"/>
      <c r="W814" s="30"/>
      <c r="X814" s="30"/>
      <c r="Y814" s="30"/>
      <c r="Z814" s="30"/>
      <c r="AA814" s="30"/>
    </row>
    <row r="815" customFormat="false" ht="15.75" hidden="false" customHeight="false" outlineLevel="0" collapsed="false">
      <c r="A815" s="30"/>
      <c r="B815" s="32"/>
      <c r="C815" s="30"/>
      <c r="D815" s="30"/>
      <c r="E815" s="30"/>
      <c r="G815" s="30"/>
      <c r="H815" s="30"/>
      <c r="I815" s="30"/>
      <c r="J815" s="30"/>
      <c r="K815" s="30"/>
      <c r="L815" s="30"/>
      <c r="M815" s="30"/>
      <c r="N815" s="30"/>
      <c r="O815" s="30"/>
      <c r="P815" s="30"/>
      <c r="Q815" s="30"/>
      <c r="R815" s="30"/>
      <c r="S815" s="30"/>
      <c r="T815" s="30"/>
      <c r="U815" s="30"/>
      <c r="V815" s="30"/>
      <c r="W815" s="30"/>
      <c r="X815" s="30"/>
      <c r="Y815" s="30"/>
      <c r="Z815" s="30"/>
      <c r="AA815" s="30"/>
    </row>
    <row r="816" customFormat="false" ht="15.75" hidden="false" customHeight="false" outlineLevel="0" collapsed="false">
      <c r="A816" s="30"/>
      <c r="B816" s="32"/>
      <c r="C816" s="30"/>
      <c r="D816" s="30"/>
      <c r="E816" s="30"/>
      <c r="G816" s="30"/>
      <c r="H816" s="30"/>
      <c r="I816" s="30"/>
      <c r="J816" s="30"/>
      <c r="K816" s="30"/>
      <c r="L816" s="30"/>
      <c r="M816" s="30"/>
      <c r="N816" s="30"/>
      <c r="O816" s="30"/>
      <c r="P816" s="30"/>
      <c r="Q816" s="30"/>
      <c r="R816" s="30"/>
      <c r="S816" s="30"/>
      <c r="T816" s="30"/>
      <c r="U816" s="30"/>
      <c r="V816" s="30"/>
      <c r="W816" s="30"/>
      <c r="X816" s="30"/>
      <c r="Y816" s="30"/>
      <c r="Z816" s="30"/>
      <c r="AA816" s="30"/>
    </row>
    <row r="817" customFormat="false" ht="15.75" hidden="false" customHeight="false" outlineLevel="0" collapsed="false">
      <c r="A817" s="30"/>
      <c r="B817" s="32"/>
      <c r="C817" s="30"/>
      <c r="D817" s="30"/>
      <c r="E817" s="30"/>
      <c r="G817" s="30"/>
      <c r="H817" s="30"/>
      <c r="I817" s="30"/>
      <c r="J817" s="30"/>
      <c r="K817" s="30"/>
      <c r="L817" s="30"/>
      <c r="M817" s="30"/>
      <c r="N817" s="30"/>
      <c r="O817" s="30"/>
      <c r="P817" s="30"/>
      <c r="Q817" s="30"/>
      <c r="R817" s="30"/>
      <c r="S817" s="30"/>
      <c r="T817" s="30"/>
      <c r="U817" s="30"/>
      <c r="V817" s="30"/>
      <c r="W817" s="30"/>
      <c r="X817" s="30"/>
      <c r="Y817" s="30"/>
      <c r="Z817" s="30"/>
      <c r="AA817" s="30"/>
    </row>
    <row r="818" customFormat="false" ht="15.75" hidden="false" customHeight="false" outlineLevel="0" collapsed="false">
      <c r="A818" s="30"/>
      <c r="B818" s="32"/>
      <c r="C818" s="30"/>
      <c r="D818" s="30"/>
      <c r="E818" s="30"/>
      <c r="G818" s="30"/>
      <c r="H818" s="30"/>
      <c r="I818" s="30"/>
      <c r="J818" s="30"/>
      <c r="K818" s="30"/>
      <c r="L818" s="30"/>
      <c r="M818" s="30"/>
      <c r="N818" s="30"/>
      <c r="O818" s="30"/>
      <c r="P818" s="30"/>
      <c r="Q818" s="30"/>
      <c r="R818" s="30"/>
      <c r="S818" s="30"/>
      <c r="T818" s="30"/>
      <c r="U818" s="30"/>
      <c r="V818" s="30"/>
      <c r="W818" s="30"/>
      <c r="X818" s="30"/>
      <c r="Y818" s="30"/>
      <c r="Z818" s="30"/>
      <c r="AA818" s="30"/>
    </row>
    <row r="819" customFormat="false" ht="15.75" hidden="false" customHeight="false" outlineLevel="0" collapsed="false">
      <c r="A819" s="30"/>
      <c r="B819" s="32"/>
      <c r="C819" s="30"/>
      <c r="D819" s="30"/>
      <c r="E819" s="30"/>
      <c r="G819" s="30"/>
      <c r="H819" s="30"/>
      <c r="I819" s="30"/>
      <c r="J819" s="30"/>
      <c r="K819" s="30"/>
      <c r="L819" s="30"/>
      <c r="M819" s="30"/>
      <c r="N819" s="30"/>
      <c r="O819" s="30"/>
      <c r="P819" s="30"/>
      <c r="Q819" s="30"/>
      <c r="R819" s="30"/>
      <c r="S819" s="30"/>
      <c r="T819" s="30"/>
      <c r="U819" s="30"/>
      <c r="V819" s="30"/>
      <c r="W819" s="30"/>
      <c r="X819" s="30"/>
      <c r="Y819" s="30"/>
      <c r="Z819" s="30"/>
      <c r="AA819" s="30"/>
    </row>
    <row r="820" customFormat="false" ht="15.75" hidden="false" customHeight="false" outlineLevel="0" collapsed="false">
      <c r="A820" s="30"/>
      <c r="B820" s="32"/>
      <c r="C820" s="30"/>
      <c r="D820" s="30"/>
      <c r="E820" s="30"/>
      <c r="G820" s="30"/>
      <c r="H820" s="30"/>
      <c r="I820" s="30"/>
      <c r="J820" s="30"/>
      <c r="K820" s="30"/>
      <c r="L820" s="30"/>
      <c r="M820" s="30"/>
      <c r="N820" s="30"/>
      <c r="O820" s="30"/>
      <c r="P820" s="30"/>
      <c r="Q820" s="30"/>
      <c r="R820" s="30"/>
      <c r="S820" s="30"/>
      <c r="T820" s="30"/>
      <c r="U820" s="30"/>
      <c r="V820" s="30"/>
      <c r="W820" s="30"/>
      <c r="X820" s="30"/>
      <c r="Y820" s="30"/>
      <c r="Z820" s="30"/>
      <c r="AA820" s="30"/>
    </row>
    <row r="821" customFormat="false" ht="15.75" hidden="false" customHeight="false" outlineLevel="0" collapsed="false">
      <c r="A821" s="30"/>
      <c r="B821" s="32"/>
      <c r="C821" s="30"/>
      <c r="D821" s="30"/>
      <c r="E821" s="30"/>
      <c r="G821" s="30"/>
      <c r="H821" s="30"/>
      <c r="I821" s="30"/>
      <c r="J821" s="30"/>
      <c r="K821" s="30"/>
      <c r="L821" s="30"/>
      <c r="M821" s="30"/>
      <c r="N821" s="30"/>
      <c r="O821" s="30"/>
      <c r="P821" s="30"/>
      <c r="Q821" s="30"/>
      <c r="R821" s="30"/>
      <c r="S821" s="30"/>
      <c r="T821" s="30"/>
      <c r="U821" s="30"/>
      <c r="V821" s="30"/>
      <c r="W821" s="30"/>
      <c r="X821" s="30"/>
      <c r="Y821" s="30"/>
      <c r="Z821" s="30"/>
      <c r="AA821" s="30"/>
    </row>
    <row r="822" customFormat="false" ht="15.75" hidden="false" customHeight="false" outlineLevel="0" collapsed="false">
      <c r="A822" s="30"/>
      <c r="B822" s="32"/>
      <c r="C822" s="30"/>
      <c r="D822" s="30"/>
      <c r="E822" s="30"/>
      <c r="G822" s="30"/>
      <c r="H822" s="30"/>
      <c r="I822" s="30"/>
      <c r="J822" s="30"/>
      <c r="K822" s="30"/>
      <c r="L822" s="30"/>
      <c r="M822" s="30"/>
      <c r="N822" s="30"/>
      <c r="O822" s="30"/>
      <c r="P822" s="30"/>
      <c r="Q822" s="30"/>
      <c r="R822" s="30"/>
      <c r="S822" s="30"/>
      <c r="T822" s="30"/>
      <c r="U822" s="30"/>
      <c r="V822" s="30"/>
      <c r="W822" s="30"/>
      <c r="X822" s="30"/>
      <c r="Y822" s="30"/>
      <c r="Z822" s="30"/>
      <c r="AA822" s="30"/>
    </row>
    <row r="823" customFormat="false" ht="15.75" hidden="false" customHeight="false" outlineLevel="0" collapsed="false">
      <c r="A823" s="30"/>
      <c r="B823" s="32"/>
      <c r="C823" s="30"/>
      <c r="D823" s="30"/>
      <c r="E823" s="30"/>
      <c r="G823" s="30"/>
      <c r="H823" s="30"/>
      <c r="I823" s="30"/>
      <c r="J823" s="30"/>
      <c r="K823" s="30"/>
      <c r="L823" s="30"/>
      <c r="M823" s="30"/>
      <c r="N823" s="30"/>
      <c r="O823" s="30"/>
      <c r="P823" s="30"/>
      <c r="Q823" s="30"/>
      <c r="R823" s="30"/>
      <c r="S823" s="30"/>
      <c r="T823" s="30"/>
      <c r="U823" s="30"/>
      <c r="V823" s="30"/>
      <c r="W823" s="30"/>
      <c r="X823" s="30"/>
      <c r="Y823" s="30"/>
      <c r="Z823" s="30"/>
      <c r="AA823" s="30"/>
    </row>
    <row r="824" customFormat="false" ht="15.75" hidden="false" customHeight="false" outlineLevel="0" collapsed="false">
      <c r="A824" s="30"/>
      <c r="B824" s="32"/>
      <c r="C824" s="30"/>
      <c r="D824" s="30"/>
      <c r="E824" s="30"/>
      <c r="G824" s="30"/>
      <c r="H824" s="30"/>
      <c r="I824" s="30"/>
      <c r="J824" s="30"/>
      <c r="K824" s="30"/>
      <c r="L824" s="30"/>
      <c r="M824" s="30"/>
      <c r="N824" s="30"/>
      <c r="O824" s="30"/>
      <c r="P824" s="30"/>
      <c r="Q824" s="30"/>
      <c r="R824" s="30"/>
      <c r="S824" s="30"/>
      <c r="T824" s="30"/>
      <c r="U824" s="30"/>
      <c r="V824" s="30"/>
      <c r="W824" s="30"/>
      <c r="X824" s="30"/>
      <c r="Y824" s="30"/>
      <c r="Z824" s="30"/>
      <c r="AA824" s="30"/>
    </row>
    <row r="825" customFormat="false" ht="15.75" hidden="false" customHeight="false" outlineLevel="0" collapsed="false">
      <c r="A825" s="30"/>
      <c r="B825" s="32"/>
      <c r="C825" s="30"/>
      <c r="D825" s="30"/>
      <c r="E825" s="30"/>
      <c r="G825" s="30"/>
      <c r="H825" s="30"/>
      <c r="I825" s="30"/>
      <c r="J825" s="30"/>
      <c r="K825" s="30"/>
      <c r="L825" s="30"/>
      <c r="M825" s="30"/>
      <c r="N825" s="30"/>
      <c r="O825" s="30"/>
      <c r="P825" s="30"/>
      <c r="Q825" s="30"/>
      <c r="R825" s="30"/>
      <c r="S825" s="30"/>
      <c r="T825" s="30"/>
      <c r="U825" s="30"/>
      <c r="V825" s="30"/>
      <c r="W825" s="30"/>
      <c r="X825" s="30"/>
      <c r="Y825" s="30"/>
      <c r="Z825" s="30"/>
      <c r="AA825" s="30"/>
    </row>
    <row r="826" customFormat="false" ht="15.75" hidden="false" customHeight="false" outlineLevel="0" collapsed="false">
      <c r="A826" s="30"/>
      <c r="B826" s="32"/>
      <c r="C826" s="30"/>
      <c r="D826" s="30"/>
      <c r="E826" s="30"/>
      <c r="G826" s="30"/>
      <c r="H826" s="30"/>
      <c r="I826" s="30"/>
      <c r="J826" s="30"/>
      <c r="K826" s="30"/>
      <c r="L826" s="30"/>
      <c r="M826" s="30"/>
      <c r="N826" s="30"/>
      <c r="O826" s="30"/>
      <c r="P826" s="30"/>
      <c r="Q826" s="30"/>
      <c r="R826" s="30"/>
      <c r="S826" s="30"/>
      <c r="T826" s="30"/>
      <c r="U826" s="30"/>
      <c r="V826" s="30"/>
      <c r="W826" s="30"/>
      <c r="X826" s="30"/>
      <c r="Y826" s="30"/>
      <c r="Z826" s="30"/>
      <c r="AA826" s="30"/>
    </row>
    <row r="827" customFormat="false" ht="15.75" hidden="false" customHeight="false" outlineLevel="0" collapsed="false">
      <c r="A827" s="30"/>
      <c r="B827" s="32"/>
      <c r="C827" s="30"/>
      <c r="D827" s="30"/>
      <c r="E827" s="30"/>
      <c r="G827" s="30"/>
      <c r="H827" s="30"/>
      <c r="I827" s="30"/>
      <c r="J827" s="30"/>
      <c r="K827" s="30"/>
      <c r="L827" s="30"/>
      <c r="M827" s="30"/>
      <c r="N827" s="30"/>
      <c r="O827" s="30"/>
      <c r="P827" s="30"/>
      <c r="Q827" s="30"/>
      <c r="R827" s="30"/>
      <c r="S827" s="30"/>
      <c r="T827" s="30"/>
      <c r="U827" s="30"/>
      <c r="V827" s="30"/>
      <c r="W827" s="30"/>
      <c r="X827" s="30"/>
      <c r="Y827" s="30"/>
      <c r="Z827" s="30"/>
      <c r="AA827" s="30"/>
    </row>
    <row r="828" customFormat="false" ht="15.75" hidden="false" customHeight="false" outlineLevel="0" collapsed="false">
      <c r="A828" s="30"/>
      <c r="B828" s="32"/>
      <c r="C828" s="30"/>
      <c r="D828" s="30"/>
      <c r="E828" s="30"/>
      <c r="G828" s="30"/>
      <c r="H828" s="30"/>
      <c r="I828" s="30"/>
      <c r="J828" s="30"/>
      <c r="K828" s="30"/>
      <c r="L828" s="30"/>
      <c r="M828" s="30"/>
      <c r="N828" s="30"/>
      <c r="O828" s="30"/>
      <c r="P828" s="30"/>
      <c r="Q828" s="30"/>
      <c r="R828" s="30"/>
      <c r="S828" s="30"/>
      <c r="T828" s="30"/>
      <c r="U828" s="30"/>
      <c r="V828" s="30"/>
      <c r="W828" s="30"/>
      <c r="X828" s="30"/>
      <c r="Y828" s="30"/>
      <c r="Z828" s="30"/>
      <c r="AA828" s="30"/>
    </row>
    <row r="829" customFormat="false" ht="15.75" hidden="false" customHeight="false" outlineLevel="0" collapsed="false">
      <c r="A829" s="30"/>
      <c r="B829" s="32"/>
      <c r="C829" s="30"/>
      <c r="D829" s="30"/>
      <c r="E829" s="30"/>
      <c r="G829" s="30"/>
      <c r="H829" s="30"/>
      <c r="I829" s="30"/>
      <c r="J829" s="30"/>
      <c r="K829" s="30"/>
      <c r="L829" s="30"/>
      <c r="M829" s="30"/>
      <c r="N829" s="30"/>
      <c r="O829" s="30"/>
      <c r="P829" s="30"/>
      <c r="Q829" s="30"/>
      <c r="R829" s="30"/>
      <c r="S829" s="30"/>
      <c r="T829" s="30"/>
      <c r="U829" s="30"/>
      <c r="V829" s="30"/>
      <c r="W829" s="30"/>
      <c r="X829" s="30"/>
      <c r="Y829" s="30"/>
      <c r="Z829" s="30"/>
      <c r="AA829" s="30"/>
    </row>
    <row r="830" customFormat="false" ht="15.75" hidden="false" customHeight="false" outlineLevel="0" collapsed="false">
      <c r="A830" s="30"/>
      <c r="B830" s="32"/>
      <c r="C830" s="30"/>
      <c r="D830" s="30"/>
      <c r="E830" s="30"/>
      <c r="G830" s="30"/>
      <c r="H830" s="30"/>
      <c r="I830" s="30"/>
      <c r="J830" s="30"/>
      <c r="K830" s="30"/>
      <c r="L830" s="30"/>
      <c r="M830" s="30"/>
      <c r="N830" s="30"/>
      <c r="O830" s="30"/>
      <c r="P830" s="30"/>
      <c r="Q830" s="30"/>
      <c r="R830" s="30"/>
      <c r="S830" s="30"/>
      <c r="T830" s="30"/>
      <c r="U830" s="30"/>
      <c r="V830" s="30"/>
      <c r="W830" s="30"/>
      <c r="X830" s="30"/>
      <c r="Y830" s="30"/>
      <c r="Z830" s="30"/>
      <c r="AA830" s="30"/>
    </row>
    <row r="831" customFormat="false" ht="15.75" hidden="false" customHeight="false" outlineLevel="0" collapsed="false">
      <c r="A831" s="30"/>
      <c r="B831" s="32"/>
      <c r="C831" s="30"/>
      <c r="D831" s="30"/>
      <c r="E831" s="30"/>
      <c r="G831" s="30"/>
      <c r="H831" s="30"/>
      <c r="I831" s="30"/>
      <c r="J831" s="30"/>
      <c r="K831" s="30"/>
      <c r="L831" s="30"/>
      <c r="M831" s="30"/>
      <c r="N831" s="30"/>
      <c r="O831" s="30"/>
      <c r="P831" s="30"/>
      <c r="Q831" s="30"/>
      <c r="R831" s="30"/>
      <c r="S831" s="30"/>
      <c r="T831" s="30"/>
      <c r="U831" s="30"/>
      <c r="V831" s="30"/>
      <c r="W831" s="30"/>
      <c r="X831" s="30"/>
      <c r="Y831" s="30"/>
      <c r="Z831" s="30"/>
      <c r="AA831" s="30"/>
    </row>
    <row r="832" customFormat="false" ht="15.75" hidden="false" customHeight="false" outlineLevel="0" collapsed="false">
      <c r="A832" s="30"/>
      <c r="B832" s="32"/>
      <c r="C832" s="30"/>
      <c r="D832" s="30"/>
      <c r="E832" s="30"/>
      <c r="G832" s="30"/>
      <c r="H832" s="30"/>
      <c r="I832" s="30"/>
      <c r="J832" s="30"/>
      <c r="K832" s="30"/>
      <c r="L832" s="30"/>
      <c r="M832" s="30"/>
      <c r="N832" s="30"/>
      <c r="O832" s="30"/>
      <c r="P832" s="30"/>
      <c r="Q832" s="30"/>
      <c r="R832" s="30"/>
      <c r="S832" s="30"/>
      <c r="T832" s="30"/>
      <c r="U832" s="30"/>
      <c r="V832" s="30"/>
      <c r="W832" s="30"/>
      <c r="X832" s="30"/>
      <c r="Y832" s="30"/>
      <c r="Z832" s="30"/>
      <c r="AA832" s="30"/>
    </row>
    <row r="833" customFormat="false" ht="15.75" hidden="false" customHeight="false" outlineLevel="0" collapsed="false">
      <c r="A833" s="30"/>
      <c r="B833" s="32"/>
      <c r="C833" s="30"/>
      <c r="D833" s="30"/>
      <c r="E833" s="30"/>
      <c r="G833" s="30"/>
      <c r="H833" s="30"/>
      <c r="I833" s="30"/>
      <c r="J833" s="30"/>
      <c r="K833" s="30"/>
      <c r="L833" s="30"/>
      <c r="M833" s="30"/>
      <c r="N833" s="30"/>
      <c r="O833" s="30"/>
      <c r="P833" s="30"/>
      <c r="Q833" s="30"/>
      <c r="R833" s="30"/>
      <c r="S833" s="30"/>
      <c r="T833" s="30"/>
      <c r="U833" s="30"/>
      <c r="V833" s="30"/>
      <c r="W833" s="30"/>
      <c r="X833" s="30"/>
      <c r="Y833" s="30"/>
      <c r="Z833" s="30"/>
      <c r="AA833" s="30"/>
    </row>
    <row r="834" customFormat="false" ht="15.75" hidden="false" customHeight="false" outlineLevel="0" collapsed="false">
      <c r="A834" s="30"/>
      <c r="B834" s="32"/>
      <c r="C834" s="30"/>
      <c r="D834" s="30"/>
      <c r="E834" s="30"/>
      <c r="G834" s="30"/>
      <c r="H834" s="30"/>
      <c r="I834" s="30"/>
      <c r="J834" s="30"/>
      <c r="K834" s="30"/>
      <c r="L834" s="30"/>
      <c r="M834" s="30"/>
      <c r="N834" s="30"/>
      <c r="O834" s="30"/>
      <c r="P834" s="30"/>
      <c r="Q834" s="30"/>
      <c r="R834" s="30"/>
      <c r="S834" s="30"/>
      <c r="T834" s="30"/>
      <c r="U834" s="30"/>
      <c r="V834" s="30"/>
      <c r="W834" s="30"/>
      <c r="X834" s="30"/>
      <c r="Y834" s="30"/>
      <c r="Z834" s="30"/>
      <c r="AA834" s="30"/>
    </row>
    <row r="835" customFormat="false" ht="15.75" hidden="false" customHeight="false" outlineLevel="0" collapsed="false">
      <c r="A835" s="30"/>
      <c r="B835" s="32"/>
      <c r="C835" s="30"/>
      <c r="D835" s="30"/>
      <c r="E835" s="30"/>
      <c r="G835" s="30"/>
      <c r="H835" s="30"/>
      <c r="I835" s="30"/>
      <c r="J835" s="30"/>
      <c r="K835" s="30"/>
      <c r="L835" s="30"/>
      <c r="M835" s="30"/>
      <c r="N835" s="30"/>
      <c r="O835" s="30"/>
      <c r="P835" s="30"/>
      <c r="Q835" s="30"/>
      <c r="R835" s="30"/>
      <c r="S835" s="30"/>
      <c r="T835" s="30"/>
      <c r="U835" s="30"/>
      <c r="V835" s="30"/>
      <c r="W835" s="30"/>
      <c r="X835" s="30"/>
      <c r="Y835" s="30"/>
      <c r="Z835" s="30"/>
      <c r="AA835" s="30"/>
    </row>
    <row r="836" customFormat="false" ht="15.75" hidden="false" customHeight="false" outlineLevel="0" collapsed="false">
      <c r="A836" s="30"/>
      <c r="B836" s="32"/>
      <c r="C836" s="30"/>
      <c r="D836" s="30"/>
      <c r="E836" s="30"/>
      <c r="G836" s="30"/>
      <c r="H836" s="30"/>
      <c r="I836" s="30"/>
      <c r="J836" s="30"/>
      <c r="K836" s="30"/>
      <c r="L836" s="30"/>
      <c r="M836" s="30"/>
      <c r="N836" s="30"/>
      <c r="O836" s="30"/>
      <c r="P836" s="30"/>
      <c r="Q836" s="30"/>
      <c r="R836" s="30"/>
      <c r="S836" s="30"/>
      <c r="T836" s="30"/>
      <c r="U836" s="30"/>
      <c r="V836" s="30"/>
      <c r="W836" s="30"/>
      <c r="X836" s="30"/>
      <c r="Y836" s="30"/>
      <c r="Z836" s="30"/>
      <c r="AA836" s="30"/>
    </row>
    <row r="837" customFormat="false" ht="15.75" hidden="false" customHeight="false" outlineLevel="0" collapsed="false">
      <c r="A837" s="30"/>
      <c r="B837" s="32"/>
      <c r="C837" s="30"/>
      <c r="D837" s="30"/>
      <c r="E837" s="30"/>
      <c r="G837" s="30"/>
      <c r="H837" s="30"/>
      <c r="I837" s="30"/>
      <c r="J837" s="30"/>
      <c r="K837" s="30"/>
      <c r="L837" s="30"/>
      <c r="M837" s="30"/>
      <c r="N837" s="30"/>
      <c r="O837" s="30"/>
      <c r="P837" s="30"/>
      <c r="Q837" s="30"/>
      <c r="R837" s="30"/>
      <c r="S837" s="30"/>
      <c r="T837" s="30"/>
      <c r="U837" s="30"/>
      <c r="V837" s="30"/>
      <c r="W837" s="30"/>
      <c r="X837" s="30"/>
      <c r="Y837" s="30"/>
      <c r="Z837" s="30"/>
      <c r="AA837" s="30"/>
    </row>
    <row r="838" customFormat="false" ht="15.75" hidden="false" customHeight="false" outlineLevel="0" collapsed="false">
      <c r="A838" s="30"/>
      <c r="B838" s="32"/>
      <c r="C838" s="30"/>
      <c r="D838" s="30"/>
      <c r="E838" s="30"/>
      <c r="G838" s="30"/>
      <c r="H838" s="30"/>
      <c r="I838" s="30"/>
      <c r="J838" s="30"/>
      <c r="K838" s="30"/>
      <c r="L838" s="30"/>
      <c r="M838" s="30"/>
      <c r="N838" s="30"/>
      <c r="O838" s="30"/>
      <c r="P838" s="30"/>
      <c r="Q838" s="30"/>
      <c r="R838" s="30"/>
      <c r="S838" s="30"/>
      <c r="T838" s="30"/>
      <c r="U838" s="30"/>
      <c r="V838" s="30"/>
      <c r="W838" s="30"/>
      <c r="X838" s="30"/>
      <c r="Y838" s="30"/>
      <c r="Z838" s="30"/>
      <c r="AA838" s="30"/>
    </row>
    <row r="839" customFormat="false" ht="15.75" hidden="false" customHeight="false" outlineLevel="0" collapsed="false">
      <c r="A839" s="30"/>
      <c r="B839" s="32"/>
      <c r="C839" s="30"/>
      <c r="D839" s="30"/>
      <c r="E839" s="30"/>
      <c r="G839" s="30"/>
      <c r="H839" s="30"/>
      <c r="I839" s="30"/>
      <c r="J839" s="30"/>
      <c r="K839" s="30"/>
      <c r="L839" s="30"/>
      <c r="M839" s="30"/>
      <c r="N839" s="30"/>
      <c r="O839" s="30"/>
      <c r="P839" s="30"/>
      <c r="Q839" s="30"/>
      <c r="R839" s="30"/>
      <c r="S839" s="30"/>
      <c r="T839" s="30"/>
      <c r="U839" s="30"/>
      <c r="V839" s="30"/>
      <c r="W839" s="30"/>
      <c r="X839" s="30"/>
      <c r="Y839" s="30"/>
      <c r="Z839" s="30"/>
      <c r="AA839" s="30"/>
    </row>
    <row r="840" customFormat="false" ht="15.75" hidden="false" customHeight="false" outlineLevel="0" collapsed="false">
      <c r="A840" s="30"/>
      <c r="B840" s="32"/>
      <c r="C840" s="30"/>
      <c r="D840" s="30"/>
      <c r="E840" s="30"/>
      <c r="G840" s="30"/>
      <c r="H840" s="30"/>
      <c r="I840" s="30"/>
      <c r="J840" s="30"/>
      <c r="K840" s="30"/>
      <c r="L840" s="30"/>
      <c r="M840" s="30"/>
      <c r="N840" s="30"/>
      <c r="O840" s="30"/>
      <c r="P840" s="30"/>
      <c r="Q840" s="30"/>
      <c r="R840" s="30"/>
      <c r="S840" s="30"/>
      <c r="T840" s="30"/>
      <c r="U840" s="30"/>
      <c r="V840" s="30"/>
      <c r="W840" s="30"/>
      <c r="X840" s="30"/>
      <c r="Y840" s="30"/>
      <c r="Z840" s="30"/>
      <c r="AA840" s="30"/>
    </row>
    <row r="841" customFormat="false" ht="15.75" hidden="false" customHeight="false" outlineLevel="0" collapsed="false">
      <c r="A841" s="30"/>
      <c r="B841" s="32"/>
      <c r="C841" s="30"/>
      <c r="D841" s="30"/>
      <c r="E841" s="30"/>
      <c r="G841" s="30"/>
      <c r="H841" s="30"/>
      <c r="I841" s="30"/>
      <c r="J841" s="30"/>
      <c r="K841" s="30"/>
      <c r="L841" s="30"/>
      <c r="M841" s="30"/>
      <c r="N841" s="30"/>
      <c r="O841" s="30"/>
      <c r="P841" s="30"/>
      <c r="Q841" s="30"/>
      <c r="R841" s="30"/>
      <c r="S841" s="30"/>
      <c r="T841" s="30"/>
      <c r="U841" s="30"/>
      <c r="V841" s="30"/>
      <c r="W841" s="30"/>
      <c r="X841" s="30"/>
      <c r="Y841" s="30"/>
      <c r="Z841" s="30"/>
      <c r="AA841" s="30"/>
    </row>
    <row r="842" customFormat="false" ht="15.75" hidden="false" customHeight="false" outlineLevel="0" collapsed="false">
      <c r="A842" s="30"/>
      <c r="B842" s="32"/>
      <c r="C842" s="30"/>
      <c r="D842" s="30"/>
      <c r="E842" s="30"/>
      <c r="G842" s="30"/>
      <c r="H842" s="30"/>
      <c r="I842" s="30"/>
      <c r="J842" s="30"/>
      <c r="K842" s="30"/>
      <c r="L842" s="30"/>
      <c r="M842" s="30"/>
      <c r="N842" s="30"/>
      <c r="O842" s="30"/>
      <c r="P842" s="30"/>
      <c r="Q842" s="30"/>
      <c r="R842" s="30"/>
      <c r="S842" s="30"/>
      <c r="T842" s="30"/>
      <c r="U842" s="30"/>
      <c r="V842" s="30"/>
      <c r="W842" s="30"/>
      <c r="X842" s="30"/>
      <c r="Y842" s="30"/>
      <c r="Z842" s="30"/>
      <c r="AA842" s="30"/>
    </row>
    <row r="843" customFormat="false" ht="15.75" hidden="false" customHeight="false" outlineLevel="0" collapsed="false">
      <c r="A843" s="30"/>
      <c r="B843" s="32"/>
      <c r="C843" s="30"/>
      <c r="D843" s="30"/>
      <c r="E843" s="30"/>
      <c r="G843" s="30"/>
      <c r="H843" s="30"/>
      <c r="I843" s="30"/>
      <c r="J843" s="30"/>
      <c r="K843" s="30"/>
      <c r="L843" s="30"/>
      <c r="M843" s="30"/>
      <c r="N843" s="30"/>
      <c r="O843" s="30"/>
      <c r="P843" s="30"/>
      <c r="Q843" s="30"/>
      <c r="R843" s="30"/>
      <c r="S843" s="30"/>
      <c r="T843" s="30"/>
      <c r="U843" s="30"/>
      <c r="V843" s="30"/>
      <c r="W843" s="30"/>
      <c r="X843" s="30"/>
      <c r="Y843" s="30"/>
      <c r="Z843" s="30"/>
      <c r="AA843" s="30"/>
    </row>
    <row r="844" customFormat="false" ht="15.75" hidden="false" customHeight="false" outlineLevel="0" collapsed="false">
      <c r="A844" s="30"/>
      <c r="B844" s="32"/>
      <c r="C844" s="30"/>
      <c r="D844" s="30"/>
      <c r="E844" s="30"/>
      <c r="G844" s="30"/>
      <c r="H844" s="30"/>
      <c r="I844" s="30"/>
      <c r="J844" s="30"/>
      <c r="K844" s="30"/>
      <c r="L844" s="30"/>
      <c r="M844" s="30"/>
      <c r="N844" s="30"/>
      <c r="O844" s="30"/>
      <c r="P844" s="30"/>
      <c r="Q844" s="30"/>
      <c r="R844" s="30"/>
      <c r="S844" s="30"/>
      <c r="T844" s="30"/>
      <c r="U844" s="30"/>
      <c r="V844" s="30"/>
      <c r="W844" s="30"/>
      <c r="X844" s="30"/>
      <c r="Y844" s="30"/>
      <c r="Z844" s="30"/>
      <c r="AA844" s="30"/>
    </row>
    <row r="845" customFormat="false" ht="15.75" hidden="false" customHeight="false" outlineLevel="0" collapsed="false">
      <c r="A845" s="30"/>
      <c r="B845" s="32"/>
      <c r="C845" s="30"/>
      <c r="D845" s="30"/>
      <c r="E845" s="30"/>
      <c r="G845" s="30"/>
      <c r="H845" s="30"/>
      <c r="I845" s="30"/>
      <c r="J845" s="30"/>
      <c r="K845" s="30"/>
      <c r="L845" s="30"/>
      <c r="M845" s="30"/>
      <c r="N845" s="30"/>
      <c r="O845" s="30"/>
      <c r="P845" s="30"/>
      <c r="Q845" s="30"/>
      <c r="R845" s="30"/>
      <c r="S845" s="30"/>
      <c r="T845" s="30"/>
      <c r="U845" s="30"/>
      <c r="V845" s="30"/>
      <c r="W845" s="30"/>
      <c r="X845" s="30"/>
      <c r="Y845" s="30"/>
      <c r="Z845" s="30"/>
      <c r="AA845" s="30"/>
    </row>
    <row r="846" customFormat="false" ht="15.75" hidden="false" customHeight="false" outlineLevel="0" collapsed="false">
      <c r="A846" s="30"/>
      <c r="B846" s="32"/>
      <c r="C846" s="30"/>
      <c r="D846" s="30"/>
      <c r="E846" s="30"/>
      <c r="G846" s="30"/>
      <c r="H846" s="30"/>
      <c r="I846" s="30"/>
      <c r="J846" s="30"/>
      <c r="K846" s="30"/>
      <c r="L846" s="30"/>
      <c r="M846" s="30"/>
      <c r="N846" s="30"/>
      <c r="O846" s="30"/>
      <c r="P846" s="30"/>
      <c r="Q846" s="30"/>
      <c r="R846" s="30"/>
      <c r="S846" s="30"/>
      <c r="T846" s="30"/>
      <c r="U846" s="30"/>
      <c r="V846" s="30"/>
      <c r="W846" s="30"/>
      <c r="X846" s="30"/>
      <c r="Y846" s="30"/>
      <c r="Z846" s="30"/>
      <c r="AA846" s="30"/>
    </row>
    <row r="847" customFormat="false" ht="15.75" hidden="false" customHeight="false" outlineLevel="0" collapsed="false">
      <c r="A847" s="30"/>
      <c r="B847" s="32"/>
      <c r="C847" s="30"/>
      <c r="D847" s="30"/>
      <c r="E847" s="30"/>
      <c r="G847" s="30"/>
      <c r="H847" s="30"/>
      <c r="I847" s="30"/>
      <c r="J847" s="30"/>
      <c r="K847" s="30"/>
      <c r="L847" s="30"/>
      <c r="M847" s="30"/>
      <c r="N847" s="30"/>
      <c r="O847" s="30"/>
      <c r="P847" s="30"/>
      <c r="Q847" s="30"/>
      <c r="R847" s="30"/>
      <c r="S847" s="30"/>
      <c r="T847" s="30"/>
      <c r="U847" s="30"/>
      <c r="V847" s="30"/>
      <c r="W847" s="30"/>
      <c r="X847" s="30"/>
      <c r="Y847" s="30"/>
      <c r="Z847" s="30"/>
      <c r="AA847" s="30"/>
    </row>
    <row r="848" customFormat="false" ht="15.75" hidden="false" customHeight="false" outlineLevel="0" collapsed="false">
      <c r="A848" s="30"/>
      <c r="B848" s="32"/>
      <c r="C848" s="30"/>
      <c r="D848" s="30"/>
      <c r="E848" s="30"/>
      <c r="G848" s="30"/>
      <c r="H848" s="30"/>
      <c r="I848" s="30"/>
      <c r="J848" s="30"/>
      <c r="K848" s="30"/>
      <c r="L848" s="30"/>
      <c r="M848" s="30"/>
      <c r="N848" s="30"/>
      <c r="O848" s="30"/>
      <c r="P848" s="30"/>
      <c r="Q848" s="30"/>
      <c r="R848" s="30"/>
      <c r="S848" s="30"/>
      <c r="T848" s="30"/>
      <c r="U848" s="30"/>
      <c r="V848" s="30"/>
      <c r="W848" s="30"/>
      <c r="X848" s="30"/>
      <c r="Y848" s="30"/>
      <c r="Z848" s="30"/>
      <c r="AA848" s="30"/>
    </row>
    <row r="849" customFormat="false" ht="15.75" hidden="false" customHeight="false" outlineLevel="0" collapsed="false">
      <c r="A849" s="30"/>
      <c r="B849" s="32"/>
      <c r="C849" s="30"/>
      <c r="D849" s="30"/>
      <c r="E849" s="30"/>
      <c r="G849" s="30"/>
      <c r="H849" s="30"/>
      <c r="I849" s="30"/>
      <c r="J849" s="30"/>
      <c r="K849" s="30"/>
      <c r="L849" s="30"/>
      <c r="M849" s="30"/>
      <c r="N849" s="30"/>
      <c r="O849" s="30"/>
      <c r="P849" s="30"/>
      <c r="Q849" s="30"/>
      <c r="R849" s="30"/>
      <c r="S849" s="30"/>
      <c r="T849" s="30"/>
      <c r="U849" s="30"/>
      <c r="V849" s="30"/>
      <c r="W849" s="30"/>
      <c r="X849" s="30"/>
      <c r="Y849" s="30"/>
      <c r="Z849" s="30"/>
      <c r="AA849" s="30"/>
    </row>
    <row r="850" customFormat="false" ht="15.75" hidden="false" customHeight="false" outlineLevel="0" collapsed="false">
      <c r="A850" s="30"/>
      <c r="B850" s="32"/>
      <c r="C850" s="30"/>
      <c r="D850" s="30"/>
      <c r="E850" s="30"/>
      <c r="G850" s="30"/>
      <c r="H850" s="30"/>
      <c r="I850" s="30"/>
      <c r="J850" s="30"/>
      <c r="K850" s="30"/>
      <c r="L850" s="30"/>
      <c r="M850" s="30"/>
      <c r="N850" s="30"/>
      <c r="O850" s="30"/>
      <c r="P850" s="30"/>
      <c r="Q850" s="30"/>
      <c r="R850" s="30"/>
      <c r="S850" s="30"/>
      <c r="T850" s="30"/>
      <c r="U850" s="30"/>
      <c r="V850" s="30"/>
      <c r="W850" s="30"/>
      <c r="X850" s="30"/>
      <c r="Y850" s="30"/>
      <c r="Z850" s="30"/>
      <c r="AA850" s="30"/>
    </row>
    <row r="851" customFormat="false" ht="15.75" hidden="false" customHeight="false" outlineLevel="0" collapsed="false">
      <c r="A851" s="30"/>
      <c r="B851" s="32"/>
      <c r="C851" s="30"/>
      <c r="D851" s="30"/>
      <c r="E851" s="30"/>
      <c r="G851" s="30"/>
      <c r="H851" s="30"/>
      <c r="I851" s="30"/>
      <c r="J851" s="30"/>
      <c r="K851" s="30"/>
      <c r="L851" s="30"/>
      <c r="M851" s="30"/>
      <c r="N851" s="30"/>
      <c r="O851" s="30"/>
      <c r="P851" s="30"/>
      <c r="Q851" s="30"/>
      <c r="R851" s="30"/>
      <c r="S851" s="30"/>
      <c r="T851" s="30"/>
      <c r="U851" s="30"/>
      <c r="V851" s="30"/>
      <c r="W851" s="30"/>
      <c r="X851" s="30"/>
      <c r="Y851" s="30"/>
      <c r="Z851" s="30"/>
      <c r="AA851" s="30"/>
    </row>
    <row r="852" customFormat="false" ht="15.75" hidden="false" customHeight="false" outlineLevel="0" collapsed="false">
      <c r="A852" s="30"/>
      <c r="B852" s="32"/>
      <c r="C852" s="30"/>
      <c r="D852" s="30"/>
      <c r="E852" s="30"/>
      <c r="G852" s="30"/>
      <c r="H852" s="30"/>
      <c r="I852" s="30"/>
      <c r="J852" s="30"/>
      <c r="K852" s="30"/>
      <c r="L852" s="30"/>
      <c r="M852" s="30"/>
      <c r="N852" s="30"/>
      <c r="O852" s="30"/>
      <c r="P852" s="30"/>
      <c r="Q852" s="30"/>
      <c r="R852" s="30"/>
      <c r="S852" s="30"/>
      <c r="T852" s="30"/>
      <c r="U852" s="30"/>
      <c r="V852" s="30"/>
      <c r="W852" s="30"/>
      <c r="X852" s="30"/>
      <c r="Y852" s="30"/>
      <c r="Z852" s="30"/>
      <c r="AA852" s="30"/>
    </row>
    <row r="853" customFormat="false" ht="15.75" hidden="false" customHeight="false" outlineLevel="0" collapsed="false">
      <c r="A853" s="30"/>
      <c r="B853" s="32"/>
      <c r="C853" s="30"/>
      <c r="D853" s="30"/>
      <c r="E853" s="30"/>
      <c r="G853" s="30"/>
      <c r="H853" s="30"/>
      <c r="I853" s="30"/>
      <c r="J853" s="30"/>
      <c r="K853" s="30"/>
      <c r="L853" s="30"/>
      <c r="M853" s="30"/>
      <c r="N853" s="30"/>
      <c r="O853" s="30"/>
      <c r="P853" s="30"/>
      <c r="Q853" s="30"/>
      <c r="R853" s="30"/>
      <c r="S853" s="30"/>
      <c r="T853" s="30"/>
      <c r="U853" s="30"/>
      <c r="V853" s="30"/>
      <c r="W853" s="30"/>
      <c r="X853" s="30"/>
      <c r="Y853" s="30"/>
      <c r="Z853" s="30"/>
      <c r="AA853" s="30"/>
    </row>
    <row r="854" customFormat="false" ht="15.75" hidden="false" customHeight="false" outlineLevel="0" collapsed="false">
      <c r="A854" s="30"/>
      <c r="B854" s="32"/>
      <c r="C854" s="30"/>
      <c r="D854" s="30"/>
      <c r="E854" s="30"/>
      <c r="G854" s="30"/>
      <c r="H854" s="30"/>
      <c r="I854" s="30"/>
      <c r="J854" s="30"/>
      <c r="K854" s="30"/>
      <c r="L854" s="30"/>
      <c r="M854" s="30"/>
      <c r="N854" s="30"/>
      <c r="O854" s="30"/>
      <c r="P854" s="30"/>
      <c r="Q854" s="30"/>
      <c r="R854" s="30"/>
      <c r="S854" s="30"/>
      <c r="T854" s="30"/>
      <c r="U854" s="30"/>
      <c r="V854" s="30"/>
      <c r="W854" s="30"/>
      <c r="X854" s="30"/>
      <c r="Y854" s="30"/>
      <c r="Z854" s="30"/>
      <c r="AA854" s="30"/>
    </row>
    <row r="855" customFormat="false" ht="15.75" hidden="false" customHeight="false" outlineLevel="0" collapsed="false">
      <c r="A855" s="30"/>
      <c r="B855" s="32"/>
      <c r="C855" s="30"/>
      <c r="D855" s="30"/>
      <c r="E855" s="30"/>
      <c r="G855" s="30"/>
      <c r="H855" s="30"/>
      <c r="I855" s="30"/>
      <c r="J855" s="30"/>
      <c r="K855" s="30"/>
      <c r="L855" s="30"/>
      <c r="M855" s="30"/>
      <c r="N855" s="30"/>
      <c r="O855" s="30"/>
      <c r="P855" s="30"/>
      <c r="Q855" s="30"/>
      <c r="R855" s="30"/>
      <c r="S855" s="30"/>
      <c r="T855" s="30"/>
      <c r="U855" s="30"/>
      <c r="V855" s="30"/>
      <c r="W855" s="30"/>
      <c r="X855" s="30"/>
      <c r="Y855" s="30"/>
      <c r="Z855" s="30"/>
      <c r="AA855" s="30"/>
    </row>
    <row r="856" customFormat="false" ht="15.75" hidden="false" customHeight="false" outlineLevel="0" collapsed="false">
      <c r="A856" s="30"/>
      <c r="B856" s="32"/>
      <c r="C856" s="30"/>
      <c r="D856" s="30"/>
      <c r="E856" s="30"/>
      <c r="G856" s="30"/>
      <c r="H856" s="30"/>
      <c r="I856" s="30"/>
      <c r="J856" s="30"/>
      <c r="K856" s="30"/>
      <c r="L856" s="30"/>
      <c r="M856" s="30"/>
      <c r="N856" s="30"/>
      <c r="O856" s="30"/>
      <c r="P856" s="30"/>
      <c r="Q856" s="30"/>
      <c r="R856" s="30"/>
      <c r="S856" s="30"/>
      <c r="T856" s="30"/>
      <c r="U856" s="30"/>
      <c r="V856" s="30"/>
      <c r="W856" s="30"/>
      <c r="X856" s="30"/>
      <c r="Y856" s="30"/>
      <c r="Z856" s="30"/>
      <c r="AA856" s="30"/>
    </row>
    <row r="857" customFormat="false" ht="15.75" hidden="false" customHeight="false" outlineLevel="0" collapsed="false">
      <c r="A857" s="30"/>
      <c r="B857" s="32"/>
      <c r="C857" s="30"/>
      <c r="D857" s="30"/>
      <c r="E857" s="30"/>
      <c r="G857" s="30"/>
      <c r="H857" s="30"/>
      <c r="I857" s="30"/>
      <c r="J857" s="30"/>
      <c r="K857" s="30"/>
      <c r="L857" s="30"/>
      <c r="M857" s="30"/>
      <c r="N857" s="30"/>
      <c r="O857" s="30"/>
      <c r="P857" s="30"/>
      <c r="Q857" s="30"/>
      <c r="R857" s="30"/>
      <c r="S857" s="30"/>
      <c r="T857" s="30"/>
      <c r="U857" s="30"/>
      <c r="V857" s="30"/>
      <c r="W857" s="30"/>
      <c r="X857" s="30"/>
      <c r="Y857" s="30"/>
      <c r="Z857" s="30"/>
      <c r="AA857" s="30"/>
    </row>
    <row r="858" customFormat="false" ht="15.75" hidden="false" customHeight="false" outlineLevel="0" collapsed="false">
      <c r="A858" s="30"/>
      <c r="B858" s="32"/>
      <c r="C858" s="30"/>
      <c r="D858" s="30"/>
      <c r="E858" s="30"/>
      <c r="G858" s="30"/>
      <c r="H858" s="30"/>
      <c r="I858" s="30"/>
      <c r="J858" s="30"/>
      <c r="K858" s="30"/>
      <c r="L858" s="30"/>
      <c r="M858" s="30"/>
      <c r="N858" s="30"/>
      <c r="O858" s="30"/>
      <c r="P858" s="30"/>
      <c r="Q858" s="30"/>
      <c r="R858" s="30"/>
      <c r="S858" s="30"/>
      <c r="T858" s="30"/>
      <c r="U858" s="30"/>
      <c r="V858" s="30"/>
      <c r="W858" s="30"/>
      <c r="X858" s="30"/>
      <c r="Y858" s="30"/>
      <c r="Z858" s="30"/>
      <c r="AA858" s="30"/>
    </row>
    <row r="859" customFormat="false" ht="15.75" hidden="false" customHeight="false" outlineLevel="0" collapsed="false">
      <c r="A859" s="30"/>
      <c r="B859" s="32"/>
      <c r="C859" s="30"/>
      <c r="D859" s="30"/>
      <c r="E859" s="30"/>
      <c r="G859" s="30"/>
      <c r="H859" s="30"/>
      <c r="I859" s="30"/>
      <c r="J859" s="30"/>
      <c r="K859" s="30"/>
      <c r="L859" s="30"/>
      <c r="M859" s="30"/>
      <c r="N859" s="30"/>
      <c r="O859" s="30"/>
      <c r="P859" s="30"/>
      <c r="Q859" s="30"/>
      <c r="R859" s="30"/>
      <c r="S859" s="30"/>
      <c r="T859" s="30"/>
      <c r="U859" s="30"/>
      <c r="V859" s="30"/>
      <c r="W859" s="30"/>
      <c r="X859" s="30"/>
      <c r="Y859" s="30"/>
      <c r="Z859" s="30"/>
      <c r="AA859" s="30"/>
    </row>
    <row r="860" customFormat="false" ht="15.75" hidden="false" customHeight="false" outlineLevel="0" collapsed="false">
      <c r="A860" s="30"/>
      <c r="B860" s="32"/>
      <c r="C860" s="30"/>
      <c r="D860" s="30"/>
      <c r="E860" s="30"/>
      <c r="G860" s="30"/>
      <c r="H860" s="30"/>
      <c r="I860" s="30"/>
      <c r="J860" s="30"/>
      <c r="K860" s="30"/>
      <c r="L860" s="30"/>
      <c r="M860" s="30"/>
      <c r="N860" s="30"/>
      <c r="O860" s="30"/>
      <c r="P860" s="30"/>
      <c r="Q860" s="30"/>
      <c r="R860" s="30"/>
      <c r="S860" s="30"/>
      <c r="T860" s="30"/>
      <c r="U860" s="30"/>
      <c r="V860" s="30"/>
      <c r="W860" s="30"/>
      <c r="X860" s="30"/>
      <c r="Y860" s="30"/>
      <c r="Z860" s="30"/>
      <c r="AA860" s="30"/>
    </row>
    <row r="861" customFormat="false" ht="15.75" hidden="false" customHeight="false" outlineLevel="0" collapsed="false">
      <c r="A861" s="30"/>
      <c r="B861" s="32"/>
      <c r="C861" s="30"/>
      <c r="D861" s="30"/>
      <c r="E861" s="30"/>
      <c r="G861" s="30"/>
      <c r="H861" s="30"/>
      <c r="I861" s="30"/>
      <c r="J861" s="30"/>
      <c r="K861" s="30"/>
      <c r="L861" s="30"/>
      <c r="M861" s="30"/>
      <c r="N861" s="30"/>
      <c r="O861" s="30"/>
      <c r="P861" s="30"/>
      <c r="Q861" s="30"/>
      <c r="R861" s="30"/>
      <c r="S861" s="30"/>
      <c r="T861" s="30"/>
      <c r="U861" s="30"/>
      <c r="V861" s="30"/>
      <c r="W861" s="30"/>
      <c r="X861" s="30"/>
      <c r="Y861" s="30"/>
      <c r="Z861" s="30"/>
      <c r="AA861" s="30"/>
    </row>
    <row r="862" customFormat="false" ht="15.75" hidden="false" customHeight="false" outlineLevel="0" collapsed="false">
      <c r="A862" s="30"/>
      <c r="B862" s="32"/>
      <c r="C862" s="30"/>
      <c r="D862" s="30"/>
      <c r="E862" s="30"/>
      <c r="G862" s="30"/>
      <c r="H862" s="30"/>
      <c r="I862" s="30"/>
      <c r="J862" s="30"/>
      <c r="K862" s="30"/>
      <c r="L862" s="30"/>
      <c r="M862" s="30"/>
      <c r="N862" s="30"/>
      <c r="O862" s="30"/>
      <c r="P862" s="30"/>
      <c r="Q862" s="30"/>
      <c r="R862" s="30"/>
      <c r="S862" s="30"/>
      <c r="T862" s="30"/>
      <c r="U862" s="30"/>
      <c r="V862" s="30"/>
      <c r="W862" s="30"/>
      <c r="X862" s="30"/>
      <c r="Y862" s="30"/>
      <c r="Z862" s="30"/>
      <c r="AA862" s="30"/>
    </row>
    <row r="863" customFormat="false" ht="15.75" hidden="false" customHeight="false" outlineLevel="0" collapsed="false">
      <c r="A863" s="30"/>
      <c r="B863" s="32"/>
      <c r="C863" s="30"/>
      <c r="D863" s="30"/>
      <c r="E863" s="30"/>
      <c r="G863" s="30"/>
      <c r="H863" s="30"/>
      <c r="I863" s="30"/>
      <c r="J863" s="30"/>
      <c r="K863" s="30"/>
      <c r="L863" s="30"/>
      <c r="M863" s="30"/>
      <c r="N863" s="30"/>
      <c r="O863" s="30"/>
      <c r="P863" s="30"/>
      <c r="Q863" s="30"/>
      <c r="R863" s="30"/>
      <c r="S863" s="30"/>
      <c r="T863" s="30"/>
      <c r="U863" s="30"/>
      <c r="V863" s="30"/>
      <c r="W863" s="30"/>
      <c r="X863" s="30"/>
      <c r="Y863" s="30"/>
      <c r="Z863" s="30"/>
      <c r="AA863" s="30"/>
    </row>
    <row r="864" customFormat="false" ht="15.75" hidden="false" customHeight="false" outlineLevel="0" collapsed="false">
      <c r="A864" s="30"/>
      <c r="B864" s="32"/>
      <c r="C864" s="30"/>
      <c r="D864" s="30"/>
      <c r="E864" s="30"/>
      <c r="G864" s="30"/>
      <c r="H864" s="30"/>
      <c r="I864" s="30"/>
      <c r="J864" s="30"/>
      <c r="K864" s="30"/>
      <c r="L864" s="30"/>
      <c r="M864" s="30"/>
      <c r="N864" s="30"/>
      <c r="O864" s="30"/>
      <c r="P864" s="30"/>
      <c r="Q864" s="30"/>
      <c r="R864" s="30"/>
      <c r="S864" s="30"/>
      <c r="T864" s="30"/>
      <c r="U864" s="30"/>
      <c r="V864" s="30"/>
      <c r="W864" s="30"/>
      <c r="X864" s="30"/>
      <c r="Y864" s="30"/>
      <c r="Z864" s="30"/>
      <c r="AA864" s="30"/>
    </row>
    <row r="865" customFormat="false" ht="15.75" hidden="false" customHeight="false" outlineLevel="0" collapsed="false">
      <c r="A865" s="30"/>
      <c r="B865" s="32"/>
      <c r="C865" s="30"/>
      <c r="D865" s="30"/>
      <c r="E865" s="30"/>
      <c r="G865" s="30"/>
      <c r="H865" s="30"/>
      <c r="I865" s="30"/>
      <c r="J865" s="30"/>
      <c r="K865" s="30"/>
      <c r="L865" s="30"/>
      <c r="M865" s="30"/>
      <c r="N865" s="30"/>
      <c r="O865" s="30"/>
      <c r="P865" s="30"/>
      <c r="Q865" s="30"/>
      <c r="R865" s="30"/>
      <c r="S865" s="30"/>
      <c r="T865" s="30"/>
      <c r="U865" s="30"/>
      <c r="V865" s="30"/>
      <c r="W865" s="30"/>
      <c r="X865" s="30"/>
      <c r="Y865" s="30"/>
      <c r="Z865" s="30"/>
      <c r="AA865" s="30"/>
    </row>
    <row r="866" customFormat="false" ht="15.75" hidden="false" customHeight="false" outlineLevel="0" collapsed="false">
      <c r="A866" s="30"/>
      <c r="B866" s="32"/>
      <c r="C866" s="30"/>
      <c r="D866" s="30"/>
      <c r="E866" s="30"/>
      <c r="G866" s="30"/>
      <c r="H866" s="30"/>
      <c r="I866" s="30"/>
      <c r="J866" s="30"/>
      <c r="K866" s="30"/>
      <c r="L866" s="30"/>
      <c r="M866" s="30"/>
      <c r="N866" s="30"/>
      <c r="O866" s="30"/>
      <c r="P866" s="30"/>
      <c r="Q866" s="30"/>
      <c r="R866" s="30"/>
      <c r="S866" s="30"/>
      <c r="T866" s="30"/>
      <c r="U866" s="30"/>
      <c r="V866" s="30"/>
      <c r="W866" s="30"/>
      <c r="X866" s="30"/>
      <c r="Y866" s="30"/>
      <c r="Z866" s="30"/>
      <c r="AA866" s="30"/>
    </row>
    <row r="867" customFormat="false" ht="15.75" hidden="false" customHeight="false" outlineLevel="0" collapsed="false">
      <c r="A867" s="30"/>
      <c r="B867" s="32"/>
      <c r="C867" s="30"/>
      <c r="D867" s="30"/>
      <c r="E867" s="30"/>
      <c r="G867" s="30"/>
      <c r="H867" s="30"/>
      <c r="I867" s="30"/>
      <c r="J867" s="30"/>
      <c r="K867" s="30"/>
      <c r="L867" s="30"/>
      <c r="M867" s="30"/>
      <c r="N867" s="30"/>
      <c r="O867" s="30"/>
      <c r="P867" s="30"/>
      <c r="Q867" s="30"/>
      <c r="R867" s="30"/>
      <c r="S867" s="30"/>
      <c r="T867" s="30"/>
      <c r="U867" s="30"/>
      <c r="V867" s="30"/>
      <c r="W867" s="30"/>
      <c r="X867" s="30"/>
      <c r="Y867" s="30"/>
      <c r="Z867" s="30"/>
      <c r="AA867" s="30"/>
    </row>
    <row r="868" customFormat="false" ht="15.75" hidden="false" customHeight="false" outlineLevel="0" collapsed="false">
      <c r="A868" s="30"/>
      <c r="B868" s="32"/>
      <c r="C868" s="30"/>
      <c r="D868" s="30"/>
      <c r="E868" s="30"/>
      <c r="G868" s="30"/>
      <c r="H868" s="30"/>
      <c r="I868" s="30"/>
      <c r="J868" s="30"/>
      <c r="K868" s="30"/>
      <c r="L868" s="30"/>
      <c r="M868" s="30"/>
      <c r="N868" s="30"/>
      <c r="O868" s="30"/>
      <c r="P868" s="30"/>
      <c r="Q868" s="30"/>
      <c r="R868" s="30"/>
      <c r="S868" s="30"/>
      <c r="T868" s="30"/>
      <c r="U868" s="30"/>
      <c r="V868" s="30"/>
      <c r="W868" s="30"/>
      <c r="X868" s="30"/>
      <c r="Y868" s="30"/>
      <c r="Z868" s="30"/>
      <c r="AA868" s="30"/>
    </row>
    <row r="869" customFormat="false" ht="15.75" hidden="false" customHeight="false" outlineLevel="0" collapsed="false">
      <c r="A869" s="30"/>
      <c r="B869" s="32"/>
      <c r="C869" s="30"/>
      <c r="D869" s="30"/>
      <c r="E869" s="30"/>
      <c r="G869" s="30"/>
      <c r="H869" s="30"/>
      <c r="I869" s="30"/>
      <c r="J869" s="30"/>
      <c r="K869" s="30"/>
      <c r="L869" s="30"/>
      <c r="M869" s="30"/>
      <c r="N869" s="30"/>
      <c r="O869" s="30"/>
      <c r="P869" s="30"/>
      <c r="Q869" s="30"/>
      <c r="R869" s="30"/>
      <c r="S869" s="30"/>
      <c r="T869" s="30"/>
      <c r="U869" s="30"/>
      <c r="V869" s="30"/>
      <c r="W869" s="30"/>
      <c r="X869" s="30"/>
      <c r="Y869" s="30"/>
      <c r="Z869" s="30"/>
      <c r="AA869" s="30"/>
    </row>
    <row r="870" customFormat="false" ht="15.75" hidden="false" customHeight="false" outlineLevel="0" collapsed="false">
      <c r="A870" s="30"/>
      <c r="B870" s="32"/>
      <c r="C870" s="30"/>
      <c r="D870" s="30"/>
      <c r="E870" s="30"/>
      <c r="G870" s="30"/>
      <c r="H870" s="30"/>
      <c r="I870" s="30"/>
      <c r="J870" s="30"/>
      <c r="K870" s="30"/>
      <c r="L870" s="30"/>
      <c r="M870" s="30"/>
      <c r="N870" s="30"/>
      <c r="O870" s="30"/>
      <c r="P870" s="30"/>
      <c r="Q870" s="30"/>
      <c r="R870" s="30"/>
      <c r="S870" s="30"/>
      <c r="T870" s="30"/>
      <c r="U870" s="30"/>
      <c r="V870" s="30"/>
      <c r="W870" s="30"/>
      <c r="X870" s="30"/>
      <c r="Y870" s="30"/>
      <c r="Z870" s="30"/>
      <c r="AA870" s="30"/>
    </row>
    <row r="871" customFormat="false" ht="15.75" hidden="false" customHeight="false" outlineLevel="0" collapsed="false">
      <c r="A871" s="30"/>
      <c r="B871" s="32"/>
      <c r="C871" s="30"/>
      <c r="D871" s="30"/>
      <c r="E871" s="30"/>
      <c r="G871" s="30"/>
      <c r="H871" s="30"/>
      <c r="I871" s="30"/>
      <c r="J871" s="30"/>
      <c r="K871" s="30"/>
      <c r="L871" s="30"/>
      <c r="M871" s="30"/>
      <c r="N871" s="30"/>
      <c r="O871" s="30"/>
      <c r="P871" s="30"/>
      <c r="Q871" s="30"/>
      <c r="R871" s="30"/>
      <c r="S871" s="30"/>
      <c r="T871" s="30"/>
      <c r="U871" s="30"/>
      <c r="V871" s="30"/>
      <c r="W871" s="30"/>
      <c r="X871" s="30"/>
      <c r="Y871" s="30"/>
      <c r="Z871" s="30"/>
      <c r="AA871" s="30"/>
    </row>
    <row r="872" customFormat="false" ht="15.75" hidden="false" customHeight="false" outlineLevel="0" collapsed="false">
      <c r="A872" s="30"/>
      <c r="B872" s="32"/>
      <c r="C872" s="30"/>
      <c r="D872" s="30"/>
      <c r="E872" s="30"/>
      <c r="G872" s="30"/>
      <c r="H872" s="30"/>
      <c r="I872" s="30"/>
      <c r="J872" s="30"/>
      <c r="K872" s="30"/>
      <c r="L872" s="30"/>
      <c r="M872" s="30"/>
      <c r="N872" s="30"/>
      <c r="O872" s="30"/>
      <c r="P872" s="30"/>
      <c r="Q872" s="30"/>
      <c r="R872" s="30"/>
      <c r="S872" s="30"/>
      <c r="T872" s="30"/>
      <c r="U872" s="30"/>
      <c r="V872" s="30"/>
      <c r="W872" s="30"/>
      <c r="X872" s="30"/>
      <c r="Y872" s="30"/>
      <c r="Z872" s="30"/>
      <c r="AA872" s="30"/>
    </row>
    <row r="873" customFormat="false" ht="15.75" hidden="false" customHeight="false" outlineLevel="0" collapsed="false">
      <c r="A873" s="30"/>
      <c r="B873" s="32"/>
      <c r="C873" s="30"/>
      <c r="D873" s="30"/>
      <c r="E873" s="30"/>
      <c r="G873" s="30"/>
      <c r="H873" s="30"/>
      <c r="I873" s="30"/>
      <c r="J873" s="30"/>
      <c r="K873" s="30"/>
      <c r="L873" s="30"/>
      <c r="M873" s="30"/>
      <c r="N873" s="30"/>
      <c r="O873" s="30"/>
      <c r="P873" s="30"/>
      <c r="Q873" s="30"/>
      <c r="R873" s="30"/>
      <c r="S873" s="30"/>
      <c r="T873" s="30"/>
      <c r="U873" s="30"/>
      <c r="V873" s="30"/>
      <c r="W873" s="30"/>
      <c r="X873" s="30"/>
      <c r="Y873" s="30"/>
      <c r="Z873" s="30"/>
      <c r="AA873" s="30"/>
    </row>
    <row r="874" customFormat="false" ht="15.75" hidden="false" customHeight="false" outlineLevel="0" collapsed="false">
      <c r="A874" s="30"/>
      <c r="B874" s="32"/>
      <c r="C874" s="30"/>
      <c r="D874" s="30"/>
      <c r="E874" s="30"/>
      <c r="G874" s="30"/>
      <c r="H874" s="30"/>
      <c r="I874" s="30"/>
      <c r="J874" s="30"/>
      <c r="K874" s="30"/>
      <c r="L874" s="30"/>
      <c r="M874" s="30"/>
      <c r="N874" s="30"/>
      <c r="O874" s="30"/>
      <c r="P874" s="30"/>
      <c r="Q874" s="30"/>
      <c r="R874" s="30"/>
      <c r="S874" s="30"/>
      <c r="T874" s="30"/>
      <c r="U874" s="30"/>
      <c r="V874" s="30"/>
      <c r="W874" s="30"/>
      <c r="X874" s="30"/>
      <c r="Y874" s="30"/>
      <c r="Z874" s="30"/>
      <c r="AA874" s="30"/>
    </row>
    <row r="875" customFormat="false" ht="15.75" hidden="false" customHeight="false" outlineLevel="0" collapsed="false">
      <c r="A875" s="30"/>
      <c r="B875" s="32"/>
      <c r="C875" s="30"/>
      <c r="D875" s="30"/>
      <c r="E875" s="30"/>
      <c r="G875" s="30"/>
      <c r="H875" s="30"/>
      <c r="I875" s="30"/>
      <c r="J875" s="30"/>
      <c r="K875" s="30"/>
      <c r="L875" s="30"/>
      <c r="M875" s="30"/>
      <c r="N875" s="30"/>
      <c r="O875" s="30"/>
      <c r="P875" s="30"/>
      <c r="Q875" s="30"/>
      <c r="R875" s="30"/>
      <c r="S875" s="30"/>
      <c r="T875" s="30"/>
      <c r="U875" s="30"/>
      <c r="V875" s="30"/>
      <c r="W875" s="30"/>
      <c r="X875" s="30"/>
      <c r="Y875" s="30"/>
      <c r="Z875" s="30"/>
      <c r="AA875" s="30"/>
    </row>
    <row r="876" customFormat="false" ht="15.75" hidden="false" customHeight="false" outlineLevel="0" collapsed="false">
      <c r="A876" s="30"/>
      <c r="B876" s="32"/>
      <c r="C876" s="30"/>
      <c r="D876" s="30"/>
      <c r="E876" s="30"/>
      <c r="G876" s="30"/>
      <c r="H876" s="30"/>
      <c r="I876" s="30"/>
      <c r="J876" s="30"/>
      <c r="K876" s="30"/>
      <c r="L876" s="30"/>
      <c r="M876" s="30"/>
      <c r="N876" s="30"/>
      <c r="O876" s="30"/>
      <c r="P876" s="30"/>
      <c r="Q876" s="30"/>
      <c r="R876" s="30"/>
      <c r="S876" s="30"/>
      <c r="T876" s="30"/>
      <c r="U876" s="30"/>
      <c r="V876" s="30"/>
      <c r="W876" s="30"/>
      <c r="X876" s="30"/>
      <c r="Y876" s="30"/>
      <c r="Z876" s="30"/>
      <c r="AA876" s="30"/>
    </row>
    <row r="877" customFormat="false" ht="15.75" hidden="false" customHeight="false" outlineLevel="0" collapsed="false">
      <c r="A877" s="30"/>
      <c r="B877" s="32"/>
      <c r="C877" s="30"/>
      <c r="D877" s="30"/>
      <c r="E877" s="30"/>
      <c r="G877" s="30"/>
      <c r="H877" s="30"/>
      <c r="I877" s="30"/>
      <c r="J877" s="30"/>
      <c r="K877" s="30"/>
      <c r="L877" s="30"/>
      <c r="M877" s="30"/>
      <c r="N877" s="30"/>
      <c r="O877" s="30"/>
      <c r="P877" s="30"/>
      <c r="Q877" s="30"/>
      <c r="R877" s="30"/>
      <c r="S877" s="30"/>
      <c r="T877" s="30"/>
      <c r="U877" s="30"/>
      <c r="V877" s="30"/>
      <c r="W877" s="30"/>
      <c r="X877" s="30"/>
      <c r="Y877" s="30"/>
      <c r="Z877" s="30"/>
      <c r="AA877" s="30"/>
    </row>
    <row r="878" customFormat="false" ht="15.75" hidden="false" customHeight="false" outlineLevel="0" collapsed="false">
      <c r="A878" s="30"/>
      <c r="B878" s="32"/>
      <c r="C878" s="30"/>
      <c r="D878" s="30"/>
      <c r="E878" s="30"/>
      <c r="G878" s="30"/>
      <c r="H878" s="30"/>
      <c r="I878" s="30"/>
      <c r="J878" s="30"/>
      <c r="K878" s="30"/>
      <c r="L878" s="30"/>
      <c r="M878" s="30"/>
      <c r="N878" s="30"/>
      <c r="O878" s="30"/>
      <c r="P878" s="30"/>
      <c r="Q878" s="30"/>
      <c r="R878" s="30"/>
      <c r="S878" s="30"/>
      <c r="T878" s="30"/>
      <c r="U878" s="30"/>
      <c r="V878" s="30"/>
      <c r="W878" s="30"/>
      <c r="X878" s="30"/>
      <c r="Y878" s="30"/>
      <c r="Z878" s="30"/>
      <c r="AA878" s="30"/>
    </row>
    <row r="879" customFormat="false" ht="15.75" hidden="false" customHeight="false" outlineLevel="0" collapsed="false">
      <c r="A879" s="30"/>
      <c r="B879" s="32"/>
      <c r="C879" s="30"/>
      <c r="D879" s="30"/>
      <c r="E879" s="30"/>
      <c r="G879" s="30"/>
      <c r="H879" s="30"/>
      <c r="I879" s="30"/>
      <c r="J879" s="30"/>
      <c r="K879" s="30"/>
      <c r="L879" s="30"/>
      <c r="M879" s="30"/>
      <c r="N879" s="30"/>
      <c r="O879" s="30"/>
      <c r="P879" s="30"/>
      <c r="Q879" s="30"/>
      <c r="R879" s="30"/>
      <c r="S879" s="30"/>
      <c r="T879" s="30"/>
      <c r="U879" s="30"/>
      <c r="V879" s="30"/>
      <c r="W879" s="30"/>
      <c r="X879" s="30"/>
      <c r="Y879" s="30"/>
      <c r="Z879" s="30"/>
      <c r="AA879" s="30"/>
    </row>
    <row r="880" customFormat="false" ht="15.75" hidden="false" customHeight="false" outlineLevel="0" collapsed="false">
      <c r="A880" s="30"/>
      <c r="B880" s="32"/>
      <c r="C880" s="30"/>
      <c r="D880" s="30"/>
      <c r="E880" s="30"/>
      <c r="G880" s="30"/>
      <c r="H880" s="30"/>
      <c r="I880" s="30"/>
      <c r="J880" s="30"/>
      <c r="K880" s="30"/>
      <c r="L880" s="30"/>
      <c r="M880" s="30"/>
      <c r="N880" s="30"/>
      <c r="O880" s="30"/>
      <c r="P880" s="30"/>
      <c r="Q880" s="30"/>
      <c r="R880" s="30"/>
      <c r="S880" s="30"/>
      <c r="T880" s="30"/>
      <c r="U880" s="30"/>
      <c r="V880" s="30"/>
      <c r="W880" s="30"/>
      <c r="X880" s="30"/>
      <c r="Y880" s="30"/>
      <c r="Z880" s="30"/>
      <c r="AA880" s="30"/>
    </row>
    <row r="881" customFormat="false" ht="15.75" hidden="false" customHeight="false" outlineLevel="0" collapsed="false">
      <c r="A881" s="30"/>
      <c r="B881" s="32"/>
      <c r="C881" s="30"/>
      <c r="D881" s="30"/>
      <c r="E881" s="30"/>
      <c r="G881" s="30"/>
      <c r="H881" s="30"/>
      <c r="I881" s="30"/>
      <c r="J881" s="30"/>
      <c r="K881" s="30"/>
      <c r="L881" s="30"/>
      <c r="M881" s="30"/>
      <c r="N881" s="30"/>
      <c r="O881" s="30"/>
      <c r="P881" s="30"/>
      <c r="Q881" s="30"/>
      <c r="R881" s="30"/>
      <c r="S881" s="30"/>
      <c r="T881" s="30"/>
      <c r="U881" s="30"/>
      <c r="V881" s="30"/>
      <c r="W881" s="30"/>
      <c r="X881" s="30"/>
      <c r="Y881" s="30"/>
      <c r="Z881" s="30"/>
      <c r="AA881" s="30"/>
    </row>
    <row r="882" customFormat="false" ht="15.75" hidden="false" customHeight="false" outlineLevel="0" collapsed="false">
      <c r="A882" s="30"/>
      <c r="B882" s="32"/>
      <c r="C882" s="30"/>
      <c r="D882" s="30"/>
      <c r="E882" s="30"/>
      <c r="G882" s="30"/>
      <c r="H882" s="30"/>
      <c r="I882" s="30"/>
      <c r="J882" s="30"/>
      <c r="K882" s="30"/>
      <c r="L882" s="30"/>
      <c r="M882" s="30"/>
      <c r="N882" s="30"/>
      <c r="O882" s="30"/>
      <c r="P882" s="30"/>
      <c r="Q882" s="30"/>
      <c r="R882" s="30"/>
      <c r="S882" s="30"/>
      <c r="T882" s="30"/>
      <c r="U882" s="30"/>
      <c r="V882" s="30"/>
      <c r="W882" s="30"/>
      <c r="X882" s="30"/>
      <c r="Y882" s="30"/>
      <c r="Z882" s="30"/>
      <c r="AA882" s="30"/>
    </row>
    <row r="883" customFormat="false" ht="15.75" hidden="false" customHeight="false" outlineLevel="0" collapsed="false">
      <c r="A883" s="30"/>
      <c r="B883" s="32"/>
      <c r="C883" s="30"/>
      <c r="D883" s="30"/>
      <c r="E883" s="30"/>
      <c r="G883" s="30"/>
      <c r="H883" s="30"/>
      <c r="I883" s="30"/>
      <c r="J883" s="30"/>
      <c r="K883" s="30"/>
      <c r="L883" s="30"/>
      <c r="M883" s="30"/>
      <c r="N883" s="30"/>
      <c r="O883" s="30"/>
      <c r="P883" s="30"/>
      <c r="Q883" s="30"/>
      <c r="R883" s="30"/>
      <c r="S883" s="30"/>
      <c r="T883" s="30"/>
      <c r="U883" s="30"/>
      <c r="V883" s="30"/>
      <c r="W883" s="30"/>
      <c r="X883" s="30"/>
      <c r="Y883" s="30"/>
      <c r="Z883" s="30"/>
      <c r="AA883" s="30"/>
    </row>
    <row r="884" customFormat="false" ht="15.75" hidden="false" customHeight="false" outlineLevel="0" collapsed="false">
      <c r="A884" s="30"/>
      <c r="B884" s="32"/>
      <c r="C884" s="30"/>
      <c r="D884" s="30"/>
      <c r="E884" s="30"/>
      <c r="G884" s="30"/>
      <c r="H884" s="30"/>
      <c r="I884" s="30"/>
      <c r="J884" s="30"/>
      <c r="K884" s="30"/>
      <c r="L884" s="30"/>
      <c r="M884" s="30"/>
      <c r="N884" s="30"/>
      <c r="O884" s="30"/>
      <c r="P884" s="30"/>
      <c r="Q884" s="30"/>
      <c r="R884" s="30"/>
      <c r="S884" s="30"/>
      <c r="T884" s="30"/>
      <c r="U884" s="30"/>
      <c r="V884" s="30"/>
      <c r="W884" s="30"/>
      <c r="X884" s="30"/>
      <c r="Y884" s="30"/>
      <c r="Z884" s="30"/>
      <c r="AA884" s="30"/>
    </row>
    <row r="885" customFormat="false" ht="15.75" hidden="false" customHeight="false" outlineLevel="0" collapsed="false">
      <c r="A885" s="30"/>
      <c r="B885" s="32"/>
      <c r="C885" s="30"/>
      <c r="D885" s="30"/>
      <c r="E885" s="30"/>
      <c r="G885" s="30"/>
      <c r="H885" s="30"/>
      <c r="I885" s="30"/>
      <c r="J885" s="30"/>
      <c r="K885" s="30"/>
      <c r="L885" s="30"/>
      <c r="M885" s="30"/>
      <c r="N885" s="30"/>
      <c r="O885" s="30"/>
      <c r="P885" s="30"/>
      <c r="Q885" s="30"/>
      <c r="R885" s="30"/>
      <c r="S885" s="30"/>
      <c r="T885" s="30"/>
      <c r="U885" s="30"/>
      <c r="V885" s="30"/>
      <c r="W885" s="30"/>
      <c r="X885" s="30"/>
      <c r="Y885" s="30"/>
      <c r="Z885" s="30"/>
      <c r="AA885" s="30"/>
    </row>
    <row r="886" customFormat="false" ht="15.75" hidden="false" customHeight="false" outlineLevel="0" collapsed="false">
      <c r="A886" s="30"/>
      <c r="B886" s="32"/>
      <c r="C886" s="30"/>
      <c r="D886" s="30"/>
      <c r="E886" s="30"/>
      <c r="G886" s="30"/>
      <c r="H886" s="30"/>
      <c r="I886" s="30"/>
      <c r="J886" s="30"/>
      <c r="K886" s="30"/>
      <c r="L886" s="30"/>
      <c r="M886" s="30"/>
      <c r="N886" s="30"/>
      <c r="O886" s="30"/>
      <c r="P886" s="30"/>
      <c r="Q886" s="30"/>
      <c r="R886" s="30"/>
      <c r="S886" s="30"/>
      <c r="T886" s="30"/>
      <c r="U886" s="30"/>
      <c r="V886" s="30"/>
      <c r="W886" s="30"/>
      <c r="X886" s="30"/>
      <c r="Y886" s="30"/>
      <c r="Z886" s="30"/>
      <c r="AA886" s="30"/>
    </row>
    <row r="887" customFormat="false" ht="15.75" hidden="false" customHeight="false" outlineLevel="0" collapsed="false">
      <c r="A887" s="30"/>
      <c r="B887" s="32"/>
      <c r="C887" s="30"/>
      <c r="D887" s="30"/>
      <c r="E887" s="30"/>
      <c r="G887" s="30"/>
      <c r="H887" s="30"/>
      <c r="I887" s="30"/>
      <c r="J887" s="30"/>
      <c r="K887" s="30"/>
      <c r="L887" s="30"/>
      <c r="M887" s="30"/>
      <c r="N887" s="30"/>
      <c r="O887" s="30"/>
      <c r="P887" s="30"/>
      <c r="Q887" s="30"/>
      <c r="R887" s="30"/>
      <c r="S887" s="30"/>
      <c r="T887" s="30"/>
      <c r="U887" s="30"/>
      <c r="V887" s="30"/>
      <c r="W887" s="30"/>
      <c r="X887" s="30"/>
      <c r="Y887" s="30"/>
      <c r="Z887" s="30"/>
      <c r="AA887" s="30"/>
    </row>
    <row r="888" customFormat="false" ht="15.75" hidden="false" customHeight="false" outlineLevel="0" collapsed="false">
      <c r="A888" s="30"/>
      <c r="B888" s="32"/>
      <c r="C888" s="30"/>
      <c r="D888" s="30"/>
      <c r="E888" s="30"/>
      <c r="G888" s="30"/>
      <c r="H888" s="30"/>
      <c r="I888" s="30"/>
      <c r="J888" s="30"/>
      <c r="K888" s="30"/>
      <c r="L888" s="30"/>
      <c r="M888" s="30"/>
      <c r="N888" s="30"/>
      <c r="O888" s="30"/>
      <c r="P888" s="30"/>
      <c r="Q888" s="30"/>
      <c r="R888" s="30"/>
      <c r="S888" s="30"/>
      <c r="T888" s="30"/>
      <c r="U888" s="30"/>
      <c r="V888" s="30"/>
      <c r="W888" s="30"/>
      <c r="X888" s="30"/>
      <c r="Y888" s="30"/>
      <c r="Z888" s="30"/>
      <c r="AA888" s="30"/>
    </row>
    <row r="889" customFormat="false" ht="15.75" hidden="false" customHeight="false" outlineLevel="0" collapsed="false">
      <c r="A889" s="30"/>
      <c r="B889" s="32"/>
      <c r="C889" s="30"/>
      <c r="D889" s="30"/>
      <c r="E889" s="30"/>
      <c r="G889" s="30"/>
      <c r="H889" s="30"/>
      <c r="I889" s="30"/>
      <c r="J889" s="30"/>
      <c r="K889" s="30"/>
      <c r="L889" s="30"/>
      <c r="M889" s="30"/>
      <c r="N889" s="30"/>
      <c r="O889" s="30"/>
      <c r="P889" s="30"/>
      <c r="Q889" s="30"/>
      <c r="R889" s="30"/>
      <c r="S889" s="30"/>
      <c r="T889" s="30"/>
      <c r="U889" s="30"/>
      <c r="V889" s="30"/>
      <c r="W889" s="30"/>
      <c r="X889" s="30"/>
      <c r="Y889" s="30"/>
      <c r="Z889" s="30"/>
      <c r="AA889" s="30"/>
    </row>
    <row r="890" customFormat="false" ht="15.75" hidden="false" customHeight="false" outlineLevel="0" collapsed="false">
      <c r="A890" s="30"/>
      <c r="B890" s="32"/>
      <c r="C890" s="30"/>
      <c r="D890" s="30"/>
      <c r="E890" s="30"/>
      <c r="G890" s="30"/>
      <c r="H890" s="30"/>
      <c r="I890" s="30"/>
      <c r="J890" s="30"/>
      <c r="K890" s="30"/>
      <c r="L890" s="30"/>
      <c r="M890" s="30"/>
      <c r="N890" s="30"/>
      <c r="O890" s="30"/>
      <c r="P890" s="30"/>
      <c r="Q890" s="30"/>
      <c r="R890" s="30"/>
      <c r="S890" s="30"/>
      <c r="T890" s="30"/>
      <c r="U890" s="30"/>
      <c r="V890" s="30"/>
      <c r="W890" s="30"/>
      <c r="X890" s="30"/>
      <c r="Y890" s="30"/>
      <c r="Z890" s="30"/>
      <c r="AA890" s="30"/>
    </row>
    <row r="891" customFormat="false" ht="15.75" hidden="false" customHeight="false" outlineLevel="0" collapsed="false">
      <c r="A891" s="30"/>
      <c r="B891" s="32"/>
      <c r="C891" s="30"/>
      <c r="D891" s="30"/>
      <c r="E891" s="30"/>
      <c r="G891" s="30"/>
      <c r="H891" s="30"/>
      <c r="I891" s="30"/>
      <c r="J891" s="30"/>
      <c r="K891" s="30"/>
      <c r="L891" s="30"/>
      <c r="M891" s="30"/>
      <c r="N891" s="30"/>
      <c r="O891" s="30"/>
      <c r="P891" s="30"/>
      <c r="Q891" s="30"/>
      <c r="R891" s="30"/>
      <c r="S891" s="30"/>
      <c r="T891" s="30"/>
      <c r="U891" s="30"/>
      <c r="V891" s="30"/>
      <c r="W891" s="30"/>
      <c r="X891" s="30"/>
      <c r="Y891" s="30"/>
      <c r="Z891" s="30"/>
      <c r="AA891" s="30"/>
    </row>
    <row r="892" customFormat="false" ht="15.75" hidden="false" customHeight="false" outlineLevel="0" collapsed="false">
      <c r="A892" s="30"/>
      <c r="B892" s="32"/>
      <c r="C892" s="30"/>
      <c r="D892" s="30"/>
      <c r="E892" s="30"/>
      <c r="G892" s="30"/>
      <c r="H892" s="30"/>
      <c r="I892" s="30"/>
      <c r="J892" s="30"/>
      <c r="K892" s="30"/>
      <c r="L892" s="30"/>
      <c r="M892" s="30"/>
      <c r="N892" s="30"/>
      <c r="O892" s="30"/>
      <c r="P892" s="30"/>
      <c r="Q892" s="30"/>
      <c r="R892" s="30"/>
      <c r="S892" s="30"/>
      <c r="T892" s="30"/>
      <c r="U892" s="30"/>
      <c r="V892" s="30"/>
      <c r="W892" s="30"/>
      <c r="X892" s="30"/>
      <c r="Y892" s="30"/>
      <c r="Z892" s="30"/>
      <c r="AA892" s="30"/>
    </row>
    <row r="893" customFormat="false" ht="15.75" hidden="false" customHeight="false" outlineLevel="0" collapsed="false">
      <c r="A893" s="30"/>
      <c r="B893" s="32"/>
      <c r="C893" s="30"/>
      <c r="D893" s="30"/>
      <c r="E893" s="30"/>
      <c r="G893" s="30"/>
      <c r="H893" s="30"/>
      <c r="I893" s="30"/>
      <c r="J893" s="30"/>
      <c r="K893" s="30"/>
      <c r="L893" s="30"/>
      <c r="M893" s="30"/>
      <c r="N893" s="30"/>
      <c r="O893" s="30"/>
      <c r="P893" s="30"/>
      <c r="Q893" s="30"/>
      <c r="R893" s="30"/>
      <c r="S893" s="30"/>
      <c r="T893" s="30"/>
      <c r="U893" s="30"/>
      <c r="V893" s="30"/>
      <c r="W893" s="30"/>
      <c r="X893" s="30"/>
      <c r="Y893" s="30"/>
      <c r="Z893" s="30"/>
      <c r="AA893" s="30"/>
    </row>
    <row r="894" customFormat="false" ht="15.75" hidden="false" customHeight="false" outlineLevel="0" collapsed="false">
      <c r="A894" s="30"/>
      <c r="B894" s="32"/>
      <c r="C894" s="30"/>
      <c r="D894" s="30"/>
      <c r="E894" s="30"/>
      <c r="G894" s="30"/>
      <c r="H894" s="30"/>
      <c r="I894" s="30"/>
      <c r="J894" s="30"/>
      <c r="K894" s="30"/>
      <c r="L894" s="30"/>
      <c r="M894" s="30"/>
      <c r="N894" s="30"/>
      <c r="O894" s="30"/>
      <c r="P894" s="30"/>
      <c r="Q894" s="30"/>
      <c r="R894" s="30"/>
      <c r="S894" s="30"/>
      <c r="T894" s="30"/>
      <c r="U894" s="30"/>
      <c r="V894" s="30"/>
      <c r="W894" s="30"/>
      <c r="X894" s="30"/>
      <c r="Y894" s="30"/>
      <c r="Z894" s="30"/>
      <c r="AA894" s="30"/>
    </row>
    <row r="895" customFormat="false" ht="15.75" hidden="false" customHeight="false" outlineLevel="0" collapsed="false">
      <c r="A895" s="30"/>
      <c r="B895" s="32"/>
      <c r="C895" s="30"/>
      <c r="D895" s="30"/>
      <c r="E895" s="30"/>
      <c r="G895" s="30"/>
      <c r="H895" s="30"/>
      <c r="I895" s="30"/>
      <c r="J895" s="30"/>
      <c r="K895" s="30"/>
      <c r="L895" s="30"/>
      <c r="M895" s="30"/>
      <c r="N895" s="30"/>
      <c r="O895" s="30"/>
      <c r="P895" s="30"/>
      <c r="Q895" s="30"/>
      <c r="R895" s="30"/>
      <c r="S895" s="30"/>
      <c r="T895" s="30"/>
      <c r="U895" s="30"/>
      <c r="V895" s="30"/>
      <c r="W895" s="30"/>
      <c r="X895" s="30"/>
      <c r="Y895" s="30"/>
      <c r="Z895" s="30"/>
      <c r="AA895" s="30"/>
    </row>
    <row r="896" customFormat="false" ht="15.75" hidden="false" customHeight="false" outlineLevel="0" collapsed="false">
      <c r="A896" s="30"/>
      <c r="B896" s="32"/>
      <c r="C896" s="30"/>
      <c r="D896" s="30"/>
      <c r="E896" s="30"/>
      <c r="G896" s="30"/>
      <c r="H896" s="30"/>
      <c r="I896" s="30"/>
      <c r="J896" s="30"/>
      <c r="K896" s="30"/>
      <c r="L896" s="30"/>
      <c r="M896" s="30"/>
      <c r="N896" s="30"/>
      <c r="O896" s="30"/>
      <c r="P896" s="30"/>
      <c r="Q896" s="30"/>
      <c r="R896" s="30"/>
      <c r="S896" s="30"/>
      <c r="T896" s="30"/>
      <c r="U896" s="30"/>
      <c r="V896" s="30"/>
      <c r="W896" s="30"/>
      <c r="X896" s="30"/>
      <c r="Y896" s="30"/>
      <c r="Z896" s="30"/>
      <c r="AA896" s="30"/>
    </row>
    <row r="897" customFormat="false" ht="15.75" hidden="false" customHeight="false" outlineLevel="0" collapsed="false">
      <c r="A897" s="30"/>
      <c r="B897" s="32"/>
      <c r="C897" s="30"/>
      <c r="D897" s="30"/>
      <c r="E897" s="30"/>
      <c r="G897" s="30"/>
      <c r="H897" s="30"/>
      <c r="I897" s="30"/>
      <c r="J897" s="30"/>
      <c r="K897" s="30"/>
      <c r="L897" s="30"/>
      <c r="M897" s="30"/>
      <c r="N897" s="30"/>
      <c r="O897" s="30"/>
      <c r="P897" s="30"/>
      <c r="Q897" s="30"/>
      <c r="R897" s="30"/>
      <c r="S897" s="30"/>
      <c r="T897" s="30"/>
      <c r="U897" s="30"/>
      <c r="V897" s="30"/>
      <c r="W897" s="30"/>
      <c r="X897" s="30"/>
      <c r="Y897" s="30"/>
      <c r="Z897" s="30"/>
      <c r="AA897" s="30"/>
    </row>
    <row r="898" customFormat="false" ht="15.75" hidden="false" customHeight="false" outlineLevel="0" collapsed="false">
      <c r="A898" s="30"/>
      <c r="B898" s="32"/>
      <c r="C898" s="30"/>
      <c r="D898" s="30"/>
      <c r="E898" s="30"/>
      <c r="G898" s="30"/>
      <c r="H898" s="30"/>
      <c r="I898" s="30"/>
      <c r="J898" s="30"/>
      <c r="K898" s="30"/>
      <c r="L898" s="30"/>
      <c r="M898" s="30"/>
      <c r="N898" s="30"/>
      <c r="O898" s="30"/>
      <c r="P898" s="30"/>
      <c r="Q898" s="30"/>
      <c r="R898" s="30"/>
      <c r="S898" s="30"/>
      <c r="T898" s="30"/>
      <c r="U898" s="30"/>
      <c r="V898" s="30"/>
      <c r="W898" s="30"/>
      <c r="X898" s="30"/>
      <c r="Y898" s="30"/>
      <c r="Z898" s="30"/>
      <c r="AA898" s="30"/>
    </row>
    <row r="899" customFormat="false" ht="15.75" hidden="false" customHeight="false" outlineLevel="0" collapsed="false">
      <c r="A899" s="30"/>
      <c r="B899" s="32"/>
      <c r="C899" s="30"/>
      <c r="D899" s="30"/>
      <c r="E899" s="30"/>
      <c r="G899" s="30"/>
      <c r="H899" s="30"/>
      <c r="I899" s="30"/>
      <c r="J899" s="30"/>
      <c r="K899" s="30"/>
      <c r="L899" s="30"/>
      <c r="M899" s="30"/>
      <c r="N899" s="30"/>
      <c r="O899" s="30"/>
      <c r="P899" s="30"/>
      <c r="Q899" s="30"/>
      <c r="R899" s="30"/>
      <c r="S899" s="30"/>
      <c r="T899" s="30"/>
      <c r="U899" s="30"/>
      <c r="V899" s="30"/>
      <c r="W899" s="30"/>
      <c r="X899" s="30"/>
      <c r="Y899" s="30"/>
      <c r="Z899" s="30"/>
      <c r="AA899" s="30"/>
    </row>
    <row r="900" customFormat="false" ht="15.75" hidden="false" customHeight="false" outlineLevel="0" collapsed="false">
      <c r="A900" s="30"/>
      <c r="B900" s="32"/>
      <c r="C900" s="30"/>
      <c r="D900" s="30"/>
      <c r="E900" s="30"/>
      <c r="G900" s="30"/>
      <c r="H900" s="30"/>
      <c r="I900" s="30"/>
      <c r="J900" s="30"/>
      <c r="K900" s="30"/>
      <c r="L900" s="30"/>
      <c r="M900" s="30"/>
      <c r="N900" s="30"/>
      <c r="O900" s="30"/>
      <c r="P900" s="30"/>
      <c r="Q900" s="30"/>
      <c r="R900" s="30"/>
      <c r="S900" s="30"/>
      <c r="T900" s="30"/>
      <c r="U900" s="30"/>
      <c r="V900" s="30"/>
      <c r="W900" s="30"/>
      <c r="X900" s="30"/>
      <c r="Y900" s="30"/>
      <c r="Z900" s="30"/>
      <c r="AA900" s="30"/>
    </row>
    <row r="901" customFormat="false" ht="15.75" hidden="false" customHeight="false" outlineLevel="0" collapsed="false">
      <c r="A901" s="30"/>
      <c r="B901" s="32"/>
      <c r="C901" s="30"/>
      <c r="D901" s="30"/>
      <c r="E901" s="30"/>
      <c r="G901" s="30"/>
      <c r="H901" s="30"/>
      <c r="I901" s="30"/>
      <c r="J901" s="30"/>
      <c r="K901" s="30"/>
      <c r="L901" s="30"/>
      <c r="M901" s="30"/>
      <c r="N901" s="30"/>
      <c r="O901" s="30"/>
      <c r="P901" s="30"/>
      <c r="Q901" s="30"/>
      <c r="R901" s="30"/>
      <c r="S901" s="30"/>
      <c r="T901" s="30"/>
      <c r="U901" s="30"/>
      <c r="V901" s="30"/>
      <c r="W901" s="30"/>
      <c r="X901" s="30"/>
      <c r="Y901" s="30"/>
      <c r="Z901" s="30"/>
      <c r="AA901" s="30"/>
    </row>
    <row r="902" customFormat="false" ht="15.75" hidden="false" customHeight="false" outlineLevel="0" collapsed="false">
      <c r="A902" s="30"/>
      <c r="B902" s="32"/>
      <c r="C902" s="30"/>
      <c r="D902" s="30"/>
      <c r="E902" s="30"/>
      <c r="G902" s="30"/>
      <c r="H902" s="30"/>
      <c r="I902" s="30"/>
      <c r="J902" s="30"/>
      <c r="K902" s="30"/>
      <c r="L902" s="30"/>
      <c r="M902" s="30"/>
      <c r="N902" s="30"/>
      <c r="O902" s="30"/>
      <c r="P902" s="30"/>
      <c r="Q902" s="30"/>
      <c r="R902" s="30"/>
      <c r="S902" s="30"/>
      <c r="T902" s="30"/>
      <c r="U902" s="30"/>
      <c r="V902" s="30"/>
      <c r="W902" s="30"/>
      <c r="X902" s="30"/>
      <c r="Y902" s="30"/>
      <c r="Z902" s="30"/>
      <c r="AA902" s="30"/>
    </row>
    <row r="903" customFormat="false" ht="15.75" hidden="false" customHeight="false" outlineLevel="0" collapsed="false">
      <c r="A903" s="30"/>
      <c r="B903" s="32"/>
      <c r="C903" s="30"/>
      <c r="D903" s="30"/>
      <c r="E903" s="30"/>
      <c r="G903" s="30"/>
      <c r="H903" s="30"/>
      <c r="I903" s="30"/>
      <c r="J903" s="30"/>
      <c r="K903" s="30"/>
      <c r="L903" s="30"/>
      <c r="M903" s="30"/>
      <c r="N903" s="30"/>
      <c r="O903" s="30"/>
      <c r="P903" s="30"/>
      <c r="Q903" s="30"/>
      <c r="R903" s="30"/>
      <c r="S903" s="30"/>
      <c r="T903" s="30"/>
      <c r="U903" s="30"/>
      <c r="V903" s="30"/>
      <c r="W903" s="30"/>
      <c r="X903" s="30"/>
      <c r="Y903" s="30"/>
      <c r="Z903" s="30"/>
      <c r="AA903" s="30"/>
    </row>
    <row r="904" customFormat="false" ht="15.75" hidden="false" customHeight="false" outlineLevel="0" collapsed="false">
      <c r="A904" s="30"/>
      <c r="B904" s="32"/>
      <c r="C904" s="30"/>
      <c r="D904" s="30"/>
      <c r="E904" s="30"/>
      <c r="G904" s="30"/>
      <c r="H904" s="30"/>
      <c r="I904" s="30"/>
      <c r="J904" s="30"/>
      <c r="K904" s="30"/>
      <c r="L904" s="30"/>
      <c r="M904" s="30"/>
      <c r="N904" s="30"/>
      <c r="O904" s="30"/>
      <c r="P904" s="30"/>
      <c r="Q904" s="30"/>
      <c r="R904" s="30"/>
      <c r="S904" s="30"/>
      <c r="T904" s="30"/>
      <c r="U904" s="30"/>
      <c r="V904" s="30"/>
      <c r="W904" s="30"/>
      <c r="X904" s="30"/>
      <c r="Y904" s="30"/>
      <c r="Z904" s="30"/>
      <c r="AA904" s="30"/>
    </row>
    <row r="905" customFormat="false" ht="15.75" hidden="false" customHeight="false" outlineLevel="0" collapsed="false">
      <c r="A905" s="30"/>
      <c r="B905" s="32"/>
      <c r="C905" s="30"/>
      <c r="D905" s="30"/>
      <c r="E905" s="30"/>
      <c r="G905" s="30"/>
      <c r="H905" s="30"/>
      <c r="I905" s="30"/>
      <c r="J905" s="30"/>
      <c r="K905" s="30"/>
      <c r="L905" s="30"/>
      <c r="M905" s="30"/>
      <c r="N905" s="30"/>
      <c r="O905" s="30"/>
      <c r="P905" s="30"/>
      <c r="Q905" s="30"/>
      <c r="R905" s="30"/>
      <c r="S905" s="30"/>
      <c r="T905" s="30"/>
      <c r="U905" s="30"/>
      <c r="V905" s="30"/>
      <c r="W905" s="30"/>
      <c r="X905" s="30"/>
      <c r="Y905" s="30"/>
      <c r="Z905" s="30"/>
      <c r="AA905" s="30"/>
    </row>
    <row r="906" customFormat="false" ht="15.75" hidden="false" customHeight="false" outlineLevel="0" collapsed="false">
      <c r="A906" s="30"/>
      <c r="B906" s="32"/>
      <c r="C906" s="30"/>
      <c r="D906" s="30"/>
      <c r="E906" s="30"/>
      <c r="G906" s="30"/>
      <c r="H906" s="30"/>
      <c r="I906" s="30"/>
      <c r="J906" s="30"/>
      <c r="K906" s="30"/>
      <c r="L906" s="30"/>
      <c r="M906" s="30"/>
      <c r="N906" s="30"/>
      <c r="O906" s="30"/>
      <c r="P906" s="30"/>
      <c r="Q906" s="30"/>
      <c r="R906" s="30"/>
      <c r="S906" s="30"/>
      <c r="T906" s="30"/>
      <c r="U906" s="30"/>
      <c r="V906" s="30"/>
      <c r="W906" s="30"/>
      <c r="X906" s="30"/>
      <c r="Y906" s="30"/>
      <c r="Z906" s="30"/>
      <c r="AA906" s="30"/>
    </row>
    <row r="907" customFormat="false" ht="15.75" hidden="false" customHeight="false" outlineLevel="0" collapsed="false">
      <c r="A907" s="30"/>
      <c r="B907" s="32"/>
      <c r="C907" s="30"/>
      <c r="D907" s="30"/>
      <c r="E907" s="30"/>
      <c r="G907" s="30"/>
      <c r="H907" s="30"/>
      <c r="I907" s="30"/>
      <c r="J907" s="30"/>
      <c r="K907" s="30"/>
      <c r="L907" s="30"/>
      <c r="M907" s="30"/>
      <c r="N907" s="30"/>
      <c r="O907" s="30"/>
      <c r="P907" s="30"/>
      <c r="Q907" s="30"/>
      <c r="R907" s="30"/>
      <c r="S907" s="30"/>
      <c r="T907" s="30"/>
      <c r="U907" s="30"/>
      <c r="V907" s="30"/>
      <c r="W907" s="30"/>
      <c r="X907" s="30"/>
      <c r="Y907" s="30"/>
      <c r="Z907" s="30"/>
      <c r="AA907" s="30"/>
    </row>
    <row r="908" customFormat="false" ht="15.75" hidden="false" customHeight="false" outlineLevel="0" collapsed="false">
      <c r="A908" s="30"/>
      <c r="B908" s="32"/>
      <c r="C908" s="30"/>
      <c r="D908" s="30"/>
      <c r="E908" s="30"/>
      <c r="G908" s="30"/>
      <c r="H908" s="30"/>
      <c r="I908" s="30"/>
      <c r="J908" s="30"/>
      <c r="K908" s="30"/>
      <c r="L908" s="30"/>
      <c r="M908" s="30"/>
      <c r="N908" s="30"/>
      <c r="O908" s="30"/>
      <c r="P908" s="30"/>
      <c r="Q908" s="30"/>
      <c r="R908" s="30"/>
      <c r="S908" s="30"/>
      <c r="T908" s="30"/>
      <c r="U908" s="30"/>
      <c r="V908" s="30"/>
      <c r="W908" s="30"/>
      <c r="X908" s="30"/>
      <c r="Y908" s="30"/>
      <c r="Z908" s="30"/>
      <c r="AA908" s="30"/>
    </row>
    <row r="909" customFormat="false" ht="15.75" hidden="false" customHeight="false" outlineLevel="0" collapsed="false">
      <c r="A909" s="30"/>
      <c r="B909" s="32"/>
      <c r="C909" s="30"/>
      <c r="D909" s="30"/>
      <c r="E909" s="30"/>
      <c r="G909" s="30"/>
      <c r="H909" s="30"/>
      <c r="I909" s="30"/>
      <c r="J909" s="30"/>
      <c r="K909" s="30"/>
      <c r="L909" s="30"/>
      <c r="M909" s="30"/>
      <c r="N909" s="30"/>
      <c r="O909" s="30"/>
      <c r="P909" s="30"/>
      <c r="Q909" s="30"/>
      <c r="R909" s="30"/>
      <c r="S909" s="30"/>
      <c r="T909" s="30"/>
      <c r="U909" s="30"/>
      <c r="V909" s="30"/>
      <c r="W909" s="30"/>
      <c r="X909" s="30"/>
      <c r="Y909" s="30"/>
      <c r="Z909" s="30"/>
      <c r="AA909" s="30"/>
    </row>
    <row r="910" customFormat="false" ht="15.75" hidden="false" customHeight="false" outlineLevel="0" collapsed="false">
      <c r="A910" s="30"/>
      <c r="B910" s="32"/>
      <c r="C910" s="30"/>
      <c r="D910" s="30"/>
      <c r="E910" s="30"/>
      <c r="G910" s="30"/>
      <c r="H910" s="30"/>
      <c r="I910" s="30"/>
      <c r="J910" s="30"/>
      <c r="K910" s="30"/>
      <c r="L910" s="30"/>
      <c r="M910" s="30"/>
      <c r="N910" s="30"/>
      <c r="O910" s="30"/>
      <c r="P910" s="30"/>
      <c r="Q910" s="30"/>
      <c r="R910" s="30"/>
      <c r="S910" s="30"/>
      <c r="T910" s="30"/>
      <c r="U910" s="30"/>
      <c r="V910" s="30"/>
      <c r="W910" s="30"/>
      <c r="X910" s="30"/>
      <c r="Y910" s="30"/>
      <c r="Z910" s="30"/>
      <c r="AA910" s="30"/>
    </row>
    <row r="911" customFormat="false" ht="15.75" hidden="false" customHeight="false" outlineLevel="0" collapsed="false">
      <c r="A911" s="30"/>
      <c r="B911" s="32"/>
      <c r="C911" s="30"/>
      <c r="D911" s="30"/>
      <c r="E911" s="30"/>
      <c r="G911" s="30"/>
      <c r="H911" s="30"/>
      <c r="I911" s="30"/>
      <c r="J911" s="30"/>
      <c r="K911" s="30"/>
      <c r="L911" s="30"/>
      <c r="M911" s="30"/>
      <c r="N911" s="30"/>
      <c r="O911" s="30"/>
      <c r="P911" s="30"/>
      <c r="Q911" s="30"/>
      <c r="R911" s="30"/>
      <c r="S911" s="30"/>
      <c r="T911" s="30"/>
      <c r="U911" s="30"/>
      <c r="V911" s="30"/>
      <c r="W911" s="30"/>
      <c r="X911" s="30"/>
      <c r="Y911" s="30"/>
      <c r="Z911" s="30"/>
      <c r="AA911" s="30"/>
    </row>
    <row r="912" customFormat="false" ht="15.75" hidden="false" customHeight="false" outlineLevel="0" collapsed="false">
      <c r="A912" s="30"/>
      <c r="B912" s="32"/>
      <c r="C912" s="30"/>
      <c r="D912" s="30"/>
      <c r="E912" s="30"/>
      <c r="G912" s="30"/>
      <c r="H912" s="30"/>
      <c r="I912" s="30"/>
      <c r="J912" s="30"/>
      <c r="K912" s="30"/>
      <c r="L912" s="30"/>
      <c r="M912" s="30"/>
      <c r="N912" s="30"/>
      <c r="O912" s="30"/>
      <c r="P912" s="30"/>
      <c r="Q912" s="30"/>
      <c r="R912" s="30"/>
      <c r="S912" s="30"/>
      <c r="T912" s="30"/>
      <c r="U912" s="30"/>
      <c r="V912" s="30"/>
      <c r="W912" s="30"/>
      <c r="X912" s="30"/>
      <c r="Y912" s="30"/>
      <c r="Z912" s="30"/>
      <c r="AA912" s="30"/>
    </row>
    <row r="913" customFormat="false" ht="15.75" hidden="false" customHeight="false" outlineLevel="0" collapsed="false">
      <c r="A913" s="30"/>
      <c r="B913" s="32"/>
      <c r="C913" s="30"/>
      <c r="D913" s="30"/>
      <c r="E913" s="30"/>
      <c r="G913" s="30"/>
      <c r="H913" s="30"/>
      <c r="I913" s="30"/>
      <c r="J913" s="30"/>
      <c r="K913" s="30"/>
      <c r="L913" s="30"/>
      <c r="M913" s="30"/>
      <c r="N913" s="30"/>
      <c r="O913" s="30"/>
      <c r="P913" s="30"/>
      <c r="Q913" s="30"/>
      <c r="R913" s="30"/>
      <c r="S913" s="30"/>
      <c r="T913" s="30"/>
      <c r="U913" s="30"/>
      <c r="V913" s="30"/>
      <c r="W913" s="30"/>
      <c r="X913" s="30"/>
      <c r="Y913" s="30"/>
      <c r="Z913" s="30"/>
      <c r="AA913" s="30"/>
    </row>
    <row r="914" customFormat="false" ht="15.75" hidden="false" customHeight="false" outlineLevel="0" collapsed="false">
      <c r="A914" s="30"/>
      <c r="B914" s="32"/>
      <c r="C914" s="30"/>
      <c r="D914" s="30"/>
      <c r="E914" s="30"/>
      <c r="G914" s="30"/>
      <c r="H914" s="30"/>
      <c r="I914" s="30"/>
      <c r="J914" s="30"/>
      <c r="K914" s="30"/>
      <c r="L914" s="30"/>
      <c r="M914" s="30"/>
      <c r="N914" s="30"/>
      <c r="O914" s="30"/>
      <c r="P914" s="30"/>
      <c r="Q914" s="30"/>
      <c r="R914" s="30"/>
      <c r="S914" s="30"/>
      <c r="T914" s="30"/>
      <c r="U914" s="30"/>
      <c r="V914" s="30"/>
      <c r="W914" s="30"/>
      <c r="X914" s="30"/>
      <c r="Y914" s="30"/>
      <c r="Z914" s="30"/>
      <c r="AA914" s="30"/>
    </row>
    <row r="915" customFormat="false" ht="15.75" hidden="false" customHeight="false" outlineLevel="0" collapsed="false">
      <c r="A915" s="30"/>
      <c r="B915" s="32"/>
      <c r="C915" s="30"/>
      <c r="D915" s="30"/>
      <c r="E915" s="30"/>
      <c r="G915" s="30"/>
      <c r="H915" s="30"/>
      <c r="I915" s="30"/>
      <c r="J915" s="30"/>
      <c r="K915" s="30"/>
      <c r="L915" s="30"/>
      <c r="M915" s="30"/>
      <c r="N915" s="30"/>
      <c r="O915" s="30"/>
      <c r="P915" s="30"/>
      <c r="Q915" s="30"/>
      <c r="R915" s="30"/>
      <c r="S915" s="30"/>
      <c r="T915" s="30"/>
      <c r="U915" s="30"/>
      <c r="V915" s="30"/>
      <c r="W915" s="30"/>
      <c r="X915" s="30"/>
      <c r="Y915" s="30"/>
      <c r="Z915" s="30"/>
      <c r="AA915" s="30"/>
    </row>
    <row r="916" customFormat="false" ht="15.75" hidden="false" customHeight="false" outlineLevel="0" collapsed="false">
      <c r="A916" s="30"/>
      <c r="B916" s="32"/>
      <c r="C916" s="30"/>
      <c r="D916" s="30"/>
      <c r="E916" s="30"/>
      <c r="G916" s="30"/>
      <c r="H916" s="30"/>
      <c r="I916" s="30"/>
      <c r="J916" s="30"/>
      <c r="K916" s="30"/>
      <c r="L916" s="30"/>
      <c r="M916" s="30"/>
      <c r="N916" s="30"/>
      <c r="O916" s="30"/>
      <c r="P916" s="30"/>
      <c r="Q916" s="30"/>
      <c r="R916" s="30"/>
      <c r="S916" s="30"/>
      <c r="T916" s="30"/>
      <c r="U916" s="30"/>
      <c r="V916" s="30"/>
      <c r="W916" s="30"/>
      <c r="X916" s="30"/>
      <c r="Y916" s="30"/>
      <c r="Z916" s="30"/>
      <c r="AA916" s="30"/>
    </row>
    <row r="917" customFormat="false" ht="15.75" hidden="false" customHeight="false" outlineLevel="0" collapsed="false">
      <c r="A917" s="30"/>
      <c r="B917" s="32"/>
      <c r="C917" s="30"/>
      <c r="D917" s="30"/>
      <c r="E917" s="30"/>
      <c r="G917" s="30"/>
      <c r="H917" s="30"/>
      <c r="I917" s="30"/>
      <c r="J917" s="30"/>
      <c r="K917" s="30"/>
      <c r="L917" s="30"/>
      <c r="M917" s="30"/>
      <c r="N917" s="30"/>
      <c r="O917" s="30"/>
      <c r="P917" s="30"/>
      <c r="Q917" s="30"/>
      <c r="R917" s="30"/>
      <c r="S917" s="30"/>
      <c r="T917" s="30"/>
      <c r="U917" s="30"/>
      <c r="V917" s="30"/>
      <c r="W917" s="30"/>
      <c r="X917" s="30"/>
      <c r="Y917" s="30"/>
      <c r="Z917" s="30"/>
      <c r="AA917" s="30"/>
    </row>
    <row r="918" customFormat="false" ht="15.75" hidden="false" customHeight="false" outlineLevel="0" collapsed="false">
      <c r="A918" s="30"/>
      <c r="B918" s="32"/>
      <c r="C918" s="30"/>
      <c r="D918" s="30"/>
      <c r="E918" s="30"/>
      <c r="G918" s="30"/>
      <c r="H918" s="30"/>
      <c r="I918" s="30"/>
      <c r="J918" s="30"/>
      <c r="K918" s="30"/>
      <c r="L918" s="30"/>
      <c r="M918" s="30"/>
      <c r="N918" s="30"/>
      <c r="O918" s="30"/>
      <c r="P918" s="30"/>
      <c r="Q918" s="30"/>
      <c r="R918" s="30"/>
      <c r="S918" s="30"/>
      <c r="T918" s="30"/>
      <c r="U918" s="30"/>
      <c r="V918" s="30"/>
      <c r="W918" s="30"/>
      <c r="X918" s="30"/>
      <c r="Y918" s="30"/>
      <c r="Z918" s="30"/>
      <c r="AA918" s="30"/>
    </row>
    <row r="919" customFormat="false" ht="15.75" hidden="false" customHeight="false" outlineLevel="0" collapsed="false">
      <c r="A919" s="30"/>
      <c r="B919" s="32"/>
      <c r="C919" s="30"/>
      <c r="D919" s="30"/>
      <c r="E919" s="30"/>
      <c r="G919" s="30"/>
      <c r="H919" s="30"/>
      <c r="I919" s="30"/>
      <c r="J919" s="30"/>
      <c r="K919" s="30"/>
      <c r="L919" s="30"/>
      <c r="M919" s="30"/>
      <c r="N919" s="30"/>
      <c r="O919" s="30"/>
      <c r="P919" s="30"/>
      <c r="Q919" s="30"/>
      <c r="R919" s="30"/>
      <c r="S919" s="30"/>
      <c r="T919" s="30"/>
      <c r="U919" s="30"/>
      <c r="V919" s="30"/>
      <c r="W919" s="30"/>
      <c r="X919" s="30"/>
      <c r="Y919" s="30"/>
      <c r="Z919" s="30"/>
      <c r="AA919" s="30"/>
    </row>
    <row r="920" customFormat="false" ht="15.75" hidden="false" customHeight="false" outlineLevel="0" collapsed="false">
      <c r="A920" s="30"/>
      <c r="B920" s="32"/>
      <c r="C920" s="30"/>
      <c r="D920" s="30"/>
      <c r="E920" s="30"/>
      <c r="G920" s="30"/>
      <c r="H920" s="30"/>
      <c r="I920" s="30"/>
      <c r="J920" s="30"/>
      <c r="K920" s="30"/>
      <c r="L920" s="30"/>
      <c r="M920" s="30"/>
      <c r="N920" s="30"/>
      <c r="O920" s="30"/>
      <c r="P920" s="30"/>
      <c r="Q920" s="30"/>
      <c r="R920" s="30"/>
      <c r="S920" s="30"/>
      <c r="T920" s="30"/>
      <c r="U920" s="30"/>
      <c r="V920" s="30"/>
      <c r="W920" s="30"/>
      <c r="X920" s="30"/>
      <c r="Y920" s="30"/>
      <c r="Z920" s="30"/>
      <c r="AA920" s="30"/>
    </row>
    <row r="921" customFormat="false" ht="15.75" hidden="false" customHeight="false" outlineLevel="0" collapsed="false">
      <c r="A921" s="30"/>
      <c r="B921" s="32"/>
      <c r="C921" s="30"/>
      <c r="D921" s="30"/>
      <c r="E921" s="30"/>
      <c r="G921" s="30"/>
      <c r="H921" s="30"/>
      <c r="I921" s="30"/>
      <c r="J921" s="30"/>
      <c r="K921" s="30"/>
      <c r="L921" s="30"/>
      <c r="M921" s="30"/>
      <c r="N921" s="30"/>
      <c r="O921" s="30"/>
      <c r="P921" s="30"/>
      <c r="Q921" s="30"/>
      <c r="R921" s="30"/>
      <c r="S921" s="30"/>
      <c r="T921" s="30"/>
      <c r="U921" s="30"/>
      <c r="V921" s="30"/>
      <c r="W921" s="30"/>
      <c r="X921" s="30"/>
      <c r="Y921" s="30"/>
      <c r="Z921" s="30"/>
      <c r="AA921" s="30"/>
    </row>
    <row r="922" customFormat="false" ht="15.75" hidden="false" customHeight="false" outlineLevel="0" collapsed="false">
      <c r="A922" s="30"/>
      <c r="B922" s="32"/>
      <c r="C922" s="30"/>
      <c r="D922" s="30"/>
      <c r="E922" s="30"/>
      <c r="G922" s="30"/>
      <c r="H922" s="30"/>
      <c r="I922" s="30"/>
      <c r="J922" s="30"/>
      <c r="K922" s="30"/>
      <c r="L922" s="30"/>
      <c r="M922" s="30"/>
      <c r="N922" s="30"/>
      <c r="O922" s="30"/>
      <c r="P922" s="30"/>
      <c r="Q922" s="30"/>
      <c r="R922" s="30"/>
      <c r="S922" s="30"/>
      <c r="T922" s="30"/>
      <c r="U922" s="30"/>
      <c r="V922" s="30"/>
      <c r="W922" s="30"/>
      <c r="X922" s="30"/>
      <c r="Y922" s="30"/>
      <c r="Z922" s="30"/>
      <c r="AA922" s="30"/>
    </row>
    <row r="923" customFormat="false" ht="15.75" hidden="false" customHeight="false" outlineLevel="0" collapsed="false">
      <c r="A923" s="30"/>
      <c r="B923" s="32"/>
      <c r="C923" s="30"/>
      <c r="D923" s="30"/>
      <c r="E923" s="30"/>
      <c r="G923" s="30"/>
      <c r="H923" s="30"/>
      <c r="I923" s="30"/>
      <c r="J923" s="30"/>
      <c r="K923" s="30"/>
      <c r="L923" s="30"/>
      <c r="M923" s="30"/>
      <c r="N923" s="30"/>
      <c r="O923" s="30"/>
      <c r="P923" s="30"/>
      <c r="Q923" s="30"/>
      <c r="R923" s="30"/>
      <c r="S923" s="30"/>
      <c r="T923" s="30"/>
      <c r="U923" s="30"/>
      <c r="V923" s="30"/>
      <c r="W923" s="30"/>
      <c r="X923" s="30"/>
      <c r="Y923" s="30"/>
      <c r="Z923" s="30"/>
      <c r="AA923" s="30"/>
    </row>
    <row r="924" customFormat="false" ht="15.75" hidden="false" customHeight="false" outlineLevel="0" collapsed="false">
      <c r="A924" s="30"/>
      <c r="B924" s="32"/>
      <c r="C924" s="30"/>
      <c r="D924" s="30"/>
      <c r="E924" s="30"/>
      <c r="G924" s="30"/>
      <c r="H924" s="30"/>
      <c r="I924" s="30"/>
      <c r="J924" s="30"/>
      <c r="K924" s="30"/>
      <c r="L924" s="30"/>
      <c r="M924" s="30"/>
      <c r="N924" s="30"/>
      <c r="O924" s="30"/>
      <c r="P924" s="30"/>
      <c r="Q924" s="30"/>
      <c r="R924" s="30"/>
      <c r="S924" s="30"/>
      <c r="T924" s="30"/>
      <c r="U924" s="30"/>
      <c r="V924" s="30"/>
      <c r="W924" s="30"/>
      <c r="X924" s="30"/>
      <c r="Y924" s="30"/>
      <c r="Z924" s="30"/>
      <c r="AA924" s="30"/>
    </row>
    <row r="925" customFormat="false" ht="15.75" hidden="false" customHeight="false" outlineLevel="0" collapsed="false">
      <c r="A925" s="30"/>
      <c r="B925" s="32"/>
      <c r="C925" s="30"/>
      <c r="D925" s="30"/>
      <c r="E925" s="30"/>
      <c r="G925" s="30"/>
      <c r="H925" s="30"/>
      <c r="I925" s="30"/>
      <c r="J925" s="30"/>
      <c r="K925" s="30"/>
      <c r="L925" s="30"/>
      <c r="M925" s="30"/>
      <c r="N925" s="30"/>
      <c r="O925" s="30"/>
      <c r="P925" s="30"/>
      <c r="Q925" s="30"/>
      <c r="R925" s="30"/>
      <c r="S925" s="30"/>
      <c r="T925" s="30"/>
      <c r="U925" s="30"/>
      <c r="V925" s="30"/>
      <c r="W925" s="30"/>
      <c r="X925" s="30"/>
      <c r="Y925" s="30"/>
      <c r="Z925" s="30"/>
      <c r="AA925" s="30"/>
    </row>
    <row r="926" customFormat="false" ht="15.75" hidden="false" customHeight="false" outlineLevel="0" collapsed="false">
      <c r="A926" s="30"/>
      <c r="B926" s="32"/>
      <c r="C926" s="30"/>
      <c r="D926" s="30"/>
      <c r="E926" s="30"/>
      <c r="G926" s="30"/>
      <c r="H926" s="30"/>
      <c r="I926" s="30"/>
      <c r="J926" s="30"/>
      <c r="K926" s="30"/>
      <c r="L926" s="30"/>
      <c r="M926" s="30"/>
      <c r="N926" s="30"/>
      <c r="O926" s="30"/>
      <c r="P926" s="30"/>
      <c r="Q926" s="30"/>
      <c r="R926" s="30"/>
      <c r="S926" s="30"/>
      <c r="T926" s="30"/>
      <c r="U926" s="30"/>
      <c r="V926" s="30"/>
      <c r="W926" s="30"/>
      <c r="X926" s="30"/>
      <c r="Y926" s="30"/>
      <c r="Z926" s="30"/>
      <c r="AA926" s="30"/>
    </row>
    <row r="927" customFormat="false" ht="15.75" hidden="false" customHeight="false" outlineLevel="0" collapsed="false">
      <c r="A927" s="30"/>
      <c r="B927" s="32"/>
      <c r="C927" s="30"/>
      <c r="D927" s="30"/>
      <c r="E927" s="30"/>
      <c r="G927" s="30"/>
      <c r="H927" s="30"/>
      <c r="I927" s="30"/>
      <c r="J927" s="30"/>
      <c r="K927" s="30"/>
      <c r="L927" s="30"/>
      <c r="M927" s="30"/>
      <c r="N927" s="30"/>
      <c r="O927" s="30"/>
      <c r="P927" s="30"/>
      <c r="Q927" s="30"/>
      <c r="R927" s="30"/>
      <c r="S927" s="30"/>
      <c r="T927" s="30"/>
      <c r="U927" s="30"/>
      <c r="V927" s="30"/>
      <c r="W927" s="30"/>
      <c r="X927" s="30"/>
      <c r="Y927" s="30"/>
      <c r="Z927" s="30"/>
      <c r="AA927" s="30"/>
    </row>
    <row r="928" customFormat="false" ht="15.75" hidden="false" customHeight="false" outlineLevel="0" collapsed="false">
      <c r="A928" s="30"/>
      <c r="B928" s="32"/>
      <c r="C928" s="30"/>
      <c r="D928" s="30"/>
      <c r="E928" s="30"/>
      <c r="G928" s="30"/>
      <c r="H928" s="30"/>
      <c r="I928" s="30"/>
      <c r="J928" s="30"/>
      <c r="K928" s="30"/>
      <c r="L928" s="30"/>
      <c r="M928" s="30"/>
      <c r="N928" s="30"/>
      <c r="O928" s="30"/>
      <c r="P928" s="30"/>
      <c r="Q928" s="30"/>
      <c r="R928" s="30"/>
      <c r="S928" s="30"/>
      <c r="T928" s="30"/>
      <c r="U928" s="30"/>
      <c r="V928" s="30"/>
      <c r="W928" s="30"/>
      <c r="X928" s="30"/>
      <c r="Y928" s="30"/>
      <c r="Z928" s="30"/>
      <c r="AA928" s="30"/>
    </row>
    <row r="929" customFormat="false" ht="15.75" hidden="false" customHeight="false" outlineLevel="0" collapsed="false">
      <c r="A929" s="30"/>
      <c r="B929" s="32"/>
      <c r="C929" s="30"/>
      <c r="D929" s="30"/>
      <c r="E929" s="30"/>
      <c r="G929" s="30"/>
      <c r="H929" s="30"/>
      <c r="I929" s="30"/>
      <c r="J929" s="30"/>
      <c r="K929" s="30"/>
      <c r="L929" s="30"/>
      <c r="M929" s="30"/>
      <c r="N929" s="30"/>
      <c r="O929" s="30"/>
      <c r="P929" s="30"/>
      <c r="Q929" s="30"/>
      <c r="R929" s="30"/>
      <c r="S929" s="30"/>
      <c r="T929" s="30"/>
      <c r="U929" s="30"/>
      <c r="V929" s="30"/>
      <c r="W929" s="30"/>
      <c r="X929" s="30"/>
      <c r="Y929" s="30"/>
      <c r="Z929" s="30"/>
      <c r="AA929" s="30"/>
    </row>
    <row r="930" customFormat="false" ht="15.75" hidden="false" customHeight="false" outlineLevel="0" collapsed="false">
      <c r="A930" s="30"/>
      <c r="B930" s="32"/>
      <c r="C930" s="30"/>
      <c r="D930" s="30"/>
      <c r="E930" s="30"/>
      <c r="G930" s="30"/>
      <c r="H930" s="30"/>
      <c r="I930" s="30"/>
      <c r="J930" s="30"/>
      <c r="K930" s="30"/>
      <c r="L930" s="30"/>
      <c r="M930" s="30"/>
      <c r="N930" s="30"/>
      <c r="O930" s="30"/>
      <c r="P930" s="30"/>
      <c r="Q930" s="30"/>
      <c r="R930" s="30"/>
      <c r="S930" s="30"/>
      <c r="T930" s="30"/>
      <c r="U930" s="30"/>
      <c r="V930" s="30"/>
      <c r="W930" s="30"/>
      <c r="X930" s="30"/>
      <c r="Y930" s="30"/>
      <c r="Z930" s="30"/>
      <c r="AA930" s="30"/>
    </row>
    <row r="931" customFormat="false" ht="15.75" hidden="false" customHeight="false" outlineLevel="0" collapsed="false">
      <c r="A931" s="30"/>
      <c r="B931" s="32"/>
      <c r="C931" s="30"/>
      <c r="D931" s="30"/>
      <c r="E931" s="30"/>
      <c r="G931" s="30"/>
      <c r="H931" s="30"/>
      <c r="I931" s="30"/>
      <c r="J931" s="30"/>
      <c r="K931" s="30"/>
      <c r="L931" s="30"/>
      <c r="M931" s="30"/>
      <c r="N931" s="30"/>
      <c r="O931" s="30"/>
      <c r="P931" s="30"/>
      <c r="Q931" s="30"/>
      <c r="R931" s="30"/>
      <c r="S931" s="30"/>
      <c r="T931" s="30"/>
      <c r="U931" s="30"/>
      <c r="V931" s="30"/>
      <c r="W931" s="30"/>
      <c r="X931" s="30"/>
      <c r="Y931" s="30"/>
      <c r="Z931" s="30"/>
      <c r="AA931" s="30"/>
    </row>
    <row r="932" customFormat="false" ht="15.75" hidden="false" customHeight="false" outlineLevel="0" collapsed="false">
      <c r="A932" s="30"/>
      <c r="B932" s="32"/>
      <c r="C932" s="30"/>
      <c r="D932" s="30"/>
      <c r="E932" s="30"/>
      <c r="G932" s="30"/>
      <c r="H932" s="30"/>
      <c r="I932" s="30"/>
      <c r="J932" s="30"/>
      <c r="K932" s="30"/>
      <c r="L932" s="30"/>
      <c r="M932" s="30"/>
      <c r="N932" s="30"/>
      <c r="O932" s="30"/>
      <c r="P932" s="30"/>
      <c r="Q932" s="30"/>
      <c r="R932" s="30"/>
      <c r="S932" s="30"/>
      <c r="T932" s="30"/>
      <c r="U932" s="30"/>
      <c r="V932" s="30"/>
      <c r="W932" s="30"/>
      <c r="X932" s="30"/>
      <c r="Y932" s="30"/>
      <c r="Z932" s="30"/>
      <c r="AA932" s="30"/>
    </row>
    <row r="933" customFormat="false" ht="15.75" hidden="false" customHeight="false" outlineLevel="0" collapsed="false">
      <c r="A933" s="30"/>
      <c r="B933" s="32"/>
      <c r="C933" s="30"/>
      <c r="D933" s="30"/>
      <c r="E933" s="30"/>
      <c r="G933" s="30"/>
      <c r="H933" s="30"/>
      <c r="I933" s="30"/>
      <c r="J933" s="30"/>
      <c r="K933" s="30"/>
      <c r="L933" s="30"/>
      <c r="M933" s="30"/>
      <c r="N933" s="30"/>
      <c r="O933" s="30"/>
      <c r="P933" s="30"/>
      <c r="Q933" s="30"/>
      <c r="R933" s="30"/>
      <c r="S933" s="30"/>
      <c r="T933" s="30"/>
      <c r="U933" s="30"/>
      <c r="V933" s="30"/>
      <c r="W933" s="30"/>
      <c r="X933" s="30"/>
      <c r="Y933" s="30"/>
      <c r="Z933" s="30"/>
      <c r="AA933" s="30"/>
    </row>
    <row r="934" customFormat="false" ht="15.75" hidden="false" customHeight="false" outlineLevel="0" collapsed="false">
      <c r="A934" s="30"/>
      <c r="B934" s="32"/>
      <c r="C934" s="30"/>
      <c r="D934" s="30"/>
      <c r="E934" s="30"/>
      <c r="G934" s="30"/>
      <c r="H934" s="30"/>
      <c r="I934" s="30"/>
      <c r="J934" s="30"/>
      <c r="K934" s="30"/>
      <c r="L934" s="30"/>
      <c r="M934" s="30"/>
      <c r="N934" s="30"/>
      <c r="O934" s="30"/>
      <c r="P934" s="30"/>
      <c r="Q934" s="30"/>
      <c r="R934" s="30"/>
      <c r="S934" s="30"/>
      <c r="T934" s="30"/>
      <c r="U934" s="30"/>
      <c r="V934" s="30"/>
      <c r="W934" s="30"/>
      <c r="X934" s="30"/>
      <c r="Y934" s="30"/>
      <c r="Z934" s="30"/>
      <c r="AA934" s="30"/>
    </row>
    <row r="935" customFormat="false" ht="15.75" hidden="false" customHeight="false" outlineLevel="0" collapsed="false">
      <c r="A935" s="30"/>
      <c r="B935" s="32"/>
      <c r="C935" s="30"/>
      <c r="D935" s="30"/>
      <c r="E935" s="30"/>
      <c r="G935" s="30"/>
      <c r="H935" s="30"/>
      <c r="I935" s="30"/>
      <c r="J935" s="30"/>
      <c r="K935" s="30"/>
      <c r="L935" s="30"/>
      <c r="M935" s="30"/>
      <c r="N935" s="30"/>
      <c r="O935" s="30"/>
      <c r="P935" s="30"/>
      <c r="Q935" s="30"/>
      <c r="R935" s="30"/>
      <c r="S935" s="30"/>
      <c r="T935" s="30"/>
      <c r="U935" s="30"/>
      <c r="V935" s="30"/>
      <c r="W935" s="30"/>
      <c r="X935" s="30"/>
      <c r="Y935" s="30"/>
      <c r="Z935" s="30"/>
      <c r="AA935" s="30"/>
    </row>
    <row r="936" customFormat="false" ht="15.75" hidden="false" customHeight="false" outlineLevel="0" collapsed="false">
      <c r="A936" s="30"/>
      <c r="B936" s="32"/>
      <c r="C936" s="30"/>
      <c r="D936" s="30"/>
      <c r="E936" s="30"/>
      <c r="G936" s="30"/>
      <c r="H936" s="30"/>
      <c r="I936" s="30"/>
      <c r="J936" s="30"/>
      <c r="K936" s="30"/>
      <c r="L936" s="30"/>
      <c r="M936" s="30"/>
      <c r="N936" s="30"/>
      <c r="O936" s="30"/>
      <c r="P936" s="30"/>
      <c r="Q936" s="30"/>
      <c r="R936" s="30"/>
      <c r="S936" s="30"/>
      <c r="T936" s="30"/>
      <c r="U936" s="30"/>
      <c r="V936" s="30"/>
      <c r="W936" s="30"/>
      <c r="X936" s="30"/>
      <c r="Y936" s="30"/>
      <c r="Z936" s="30"/>
      <c r="AA936" s="30"/>
    </row>
    <row r="937" customFormat="false" ht="15.75" hidden="false" customHeight="false" outlineLevel="0" collapsed="false">
      <c r="A937" s="30"/>
      <c r="B937" s="32"/>
      <c r="C937" s="30"/>
      <c r="D937" s="30"/>
      <c r="E937" s="30"/>
      <c r="G937" s="30"/>
      <c r="H937" s="30"/>
      <c r="I937" s="30"/>
      <c r="J937" s="30"/>
      <c r="K937" s="30"/>
      <c r="L937" s="30"/>
      <c r="M937" s="30"/>
      <c r="N937" s="30"/>
      <c r="O937" s="30"/>
      <c r="P937" s="30"/>
      <c r="Q937" s="30"/>
      <c r="R937" s="30"/>
      <c r="S937" s="30"/>
      <c r="T937" s="30"/>
      <c r="U937" s="30"/>
      <c r="V937" s="30"/>
      <c r="W937" s="30"/>
      <c r="X937" s="30"/>
      <c r="Y937" s="30"/>
      <c r="Z937" s="30"/>
      <c r="AA937" s="30"/>
    </row>
    <row r="938" customFormat="false" ht="15.75" hidden="false" customHeight="false" outlineLevel="0" collapsed="false">
      <c r="A938" s="30"/>
      <c r="B938" s="32"/>
      <c r="C938" s="30"/>
      <c r="D938" s="30"/>
      <c r="E938" s="30"/>
      <c r="G938" s="30"/>
      <c r="H938" s="30"/>
      <c r="I938" s="30"/>
      <c r="J938" s="30"/>
      <c r="K938" s="30"/>
      <c r="L938" s="30"/>
      <c r="M938" s="30"/>
      <c r="N938" s="30"/>
      <c r="O938" s="30"/>
      <c r="P938" s="30"/>
      <c r="Q938" s="30"/>
      <c r="R938" s="30"/>
      <c r="S938" s="30"/>
      <c r="T938" s="30"/>
      <c r="U938" s="30"/>
      <c r="V938" s="30"/>
      <c r="W938" s="30"/>
      <c r="X938" s="30"/>
      <c r="Y938" s="30"/>
      <c r="Z938" s="30"/>
      <c r="AA938" s="30"/>
    </row>
    <row r="939" customFormat="false" ht="15.75" hidden="false" customHeight="false" outlineLevel="0" collapsed="false">
      <c r="A939" s="30"/>
      <c r="B939" s="32"/>
      <c r="C939" s="30"/>
      <c r="D939" s="30"/>
      <c r="E939" s="30"/>
      <c r="G939" s="30"/>
      <c r="H939" s="30"/>
      <c r="I939" s="30"/>
      <c r="J939" s="30"/>
      <c r="K939" s="30"/>
      <c r="L939" s="30"/>
      <c r="M939" s="30"/>
      <c r="N939" s="30"/>
      <c r="O939" s="30"/>
      <c r="P939" s="30"/>
      <c r="Q939" s="30"/>
      <c r="R939" s="30"/>
      <c r="S939" s="30"/>
      <c r="T939" s="30"/>
      <c r="U939" s="30"/>
      <c r="V939" s="30"/>
      <c r="W939" s="30"/>
      <c r="X939" s="30"/>
      <c r="Y939" s="30"/>
      <c r="Z939" s="30"/>
      <c r="AA939" s="30"/>
    </row>
    <row r="940" customFormat="false" ht="15.75" hidden="false" customHeight="false" outlineLevel="0" collapsed="false">
      <c r="A940" s="30"/>
      <c r="B940" s="32"/>
      <c r="C940" s="30"/>
      <c r="D940" s="30"/>
      <c r="E940" s="30"/>
      <c r="G940" s="30"/>
      <c r="H940" s="30"/>
      <c r="I940" s="30"/>
      <c r="J940" s="30"/>
      <c r="K940" s="30"/>
      <c r="L940" s="30"/>
      <c r="M940" s="30"/>
      <c r="N940" s="30"/>
      <c r="O940" s="30"/>
      <c r="P940" s="30"/>
      <c r="Q940" s="30"/>
      <c r="R940" s="30"/>
      <c r="S940" s="30"/>
      <c r="T940" s="30"/>
      <c r="U940" s="30"/>
      <c r="V940" s="30"/>
      <c r="W940" s="30"/>
      <c r="X940" s="30"/>
      <c r="Y940" s="30"/>
      <c r="Z940" s="30"/>
      <c r="AA940" s="30"/>
    </row>
    <row r="941" customFormat="false" ht="15.75" hidden="false" customHeight="false" outlineLevel="0" collapsed="false">
      <c r="A941" s="30"/>
      <c r="B941" s="32"/>
      <c r="C941" s="30"/>
      <c r="D941" s="30"/>
      <c r="E941" s="30"/>
      <c r="G941" s="30"/>
      <c r="H941" s="30"/>
      <c r="I941" s="30"/>
      <c r="J941" s="30"/>
      <c r="K941" s="30"/>
      <c r="L941" s="30"/>
      <c r="M941" s="30"/>
      <c r="N941" s="30"/>
      <c r="O941" s="30"/>
      <c r="P941" s="30"/>
      <c r="Q941" s="30"/>
      <c r="R941" s="30"/>
      <c r="S941" s="30"/>
      <c r="T941" s="30"/>
      <c r="U941" s="30"/>
      <c r="V941" s="30"/>
      <c r="W941" s="30"/>
      <c r="X941" s="30"/>
      <c r="Y941" s="30"/>
      <c r="Z941" s="30"/>
      <c r="AA941" s="30"/>
    </row>
    <row r="942" customFormat="false" ht="15.75" hidden="false" customHeight="false" outlineLevel="0" collapsed="false">
      <c r="A942" s="30"/>
      <c r="B942" s="32"/>
      <c r="C942" s="30"/>
      <c r="D942" s="30"/>
      <c r="E942" s="30"/>
      <c r="G942" s="30"/>
      <c r="H942" s="30"/>
      <c r="I942" s="30"/>
      <c r="J942" s="30"/>
      <c r="K942" s="30"/>
      <c r="L942" s="30"/>
      <c r="M942" s="30"/>
      <c r="N942" s="30"/>
      <c r="O942" s="30"/>
      <c r="P942" s="30"/>
      <c r="Q942" s="30"/>
      <c r="R942" s="30"/>
      <c r="S942" s="30"/>
      <c r="T942" s="30"/>
      <c r="U942" s="30"/>
      <c r="V942" s="30"/>
      <c r="W942" s="30"/>
      <c r="X942" s="30"/>
      <c r="Y942" s="30"/>
      <c r="Z942" s="30"/>
      <c r="AA942" s="30"/>
    </row>
    <row r="943" customFormat="false" ht="15.75" hidden="false" customHeight="false" outlineLevel="0" collapsed="false">
      <c r="A943" s="30"/>
      <c r="B943" s="32"/>
      <c r="C943" s="30"/>
      <c r="D943" s="30"/>
      <c r="E943" s="30"/>
      <c r="G943" s="30"/>
      <c r="H943" s="30"/>
      <c r="I943" s="30"/>
      <c r="J943" s="30"/>
      <c r="K943" s="30"/>
      <c r="L943" s="30"/>
      <c r="M943" s="30"/>
      <c r="N943" s="30"/>
      <c r="O943" s="30"/>
      <c r="P943" s="30"/>
      <c r="Q943" s="30"/>
      <c r="R943" s="30"/>
      <c r="S943" s="30"/>
      <c r="T943" s="30"/>
      <c r="U943" s="30"/>
      <c r="V943" s="30"/>
      <c r="W943" s="30"/>
      <c r="X943" s="30"/>
      <c r="Y943" s="30"/>
      <c r="Z943" s="30"/>
      <c r="AA943" s="30"/>
    </row>
    <row r="944" customFormat="false" ht="15.75" hidden="false" customHeight="false" outlineLevel="0" collapsed="false">
      <c r="A944" s="30"/>
      <c r="B944" s="32"/>
      <c r="C944" s="30"/>
      <c r="D944" s="30"/>
      <c r="E944" s="30"/>
      <c r="G944" s="30"/>
      <c r="H944" s="30"/>
      <c r="I944" s="30"/>
      <c r="J944" s="30"/>
      <c r="K944" s="30"/>
      <c r="L944" s="30"/>
      <c r="M944" s="30"/>
      <c r="N944" s="30"/>
      <c r="O944" s="30"/>
      <c r="P944" s="30"/>
      <c r="Q944" s="30"/>
      <c r="R944" s="30"/>
      <c r="S944" s="30"/>
      <c r="T944" s="30"/>
      <c r="U944" s="30"/>
      <c r="V944" s="30"/>
      <c r="W944" s="30"/>
      <c r="X944" s="30"/>
      <c r="Y944" s="30"/>
      <c r="Z944" s="30"/>
      <c r="AA944" s="30"/>
    </row>
    <row r="945" customFormat="false" ht="15.75" hidden="false" customHeight="false" outlineLevel="0" collapsed="false">
      <c r="A945" s="30"/>
      <c r="B945" s="32"/>
      <c r="C945" s="30"/>
      <c r="D945" s="30"/>
      <c r="E945" s="30"/>
      <c r="G945" s="30"/>
      <c r="H945" s="30"/>
      <c r="I945" s="30"/>
      <c r="J945" s="30"/>
      <c r="K945" s="30"/>
      <c r="L945" s="30"/>
      <c r="M945" s="30"/>
      <c r="N945" s="30"/>
      <c r="O945" s="30"/>
      <c r="P945" s="30"/>
      <c r="Q945" s="30"/>
      <c r="R945" s="30"/>
      <c r="S945" s="30"/>
      <c r="T945" s="30"/>
      <c r="U945" s="30"/>
      <c r="V945" s="30"/>
      <c r="W945" s="30"/>
      <c r="X945" s="30"/>
      <c r="Y945" s="30"/>
      <c r="Z945" s="30"/>
      <c r="AA945" s="30"/>
    </row>
    <row r="946" customFormat="false" ht="15.75" hidden="false" customHeight="false" outlineLevel="0" collapsed="false">
      <c r="A946" s="30"/>
      <c r="B946" s="32"/>
      <c r="C946" s="30"/>
      <c r="D946" s="30"/>
      <c r="E946" s="30"/>
      <c r="G946" s="30"/>
      <c r="H946" s="30"/>
      <c r="I946" s="30"/>
      <c r="J946" s="30"/>
      <c r="K946" s="30"/>
      <c r="L946" s="30"/>
      <c r="M946" s="30"/>
      <c r="N946" s="30"/>
      <c r="O946" s="30"/>
      <c r="P946" s="30"/>
      <c r="Q946" s="30"/>
      <c r="R946" s="30"/>
      <c r="S946" s="30"/>
      <c r="T946" s="30"/>
      <c r="U946" s="30"/>
      <c r="V946" s="30"/>
      <c r="W946" s="30"/>
      <c r="X946" s="30"/>
      <c r="Y946" s="30"/>
      <c r="Z946" s="30"/>
      <c r="AA946" s="30"/>
    </row>
    <row r="947" customFormat="false" ht="15.75" hidden="false" customHeight="false" outlineLevel="0" collapsed="false">
      <c r="A947" s="30"/>
      <c r="B947" s="32"/>
      <c r="C947" s="30"/>
      <c r="D947" s="30"/>
      <c r="E947" s="30"/>
      <c r="G947" s="30"/>
      <c r="H947" s="30"/>
      <c r="I947" s="30"/>
      <c r="J947" s="30"/>
      <c r="K947" s="30"/>
      <c r="L947" s="30"/>
      <c r="M947" s="30"/>
      <c r="N947" s="30"/>
      <c r="O947" s="30"/>
      <c r="P947" s="30"/>
      <c r="Q947" s="30"/>
      <c r="R947" s="30"/>
      <c r="S947" s="30"/>
      <c r="T947" s="30"/>
      <c r="U947" s="30"/>
      <c r="V947" s="30"/>
      <c r="W947" s="30"/>
      <c r="X947" s="30"/>
      <c r="Y947" s="30"/>
      <c r="Z947" s="30"/>
      <c r="AA947" s="30"/>
    </row>
    <row r="948" customFormat="false" ht="15.75" hidden="false" customHeight="false" outlineLevel="0" collapsed="false">
      <c r="A948" s="30"/>
      <c r="B948" s="32"/>
      <c r="C948" s="30"/>
      <c r="D948" s="30"/>
      <c r="E948" s="30"/>
      <c r="G948" s="30"/>
      <c r="H948" s="30"/>
      <c r="I948" s="30"/>
      <c r="J948" s="30"/>
      <c r="K948" s="30"/>
      <c r="L948" s="30"/>
      <c r="M948" s="30"/>
      <c r="N948" s="30"/>
      <c r="O948" s="30"/>
      <c r="P948" s="30"/>
      <c r="Q948" s="30"/>
      <c r="R948" s="30"/>
      <c r="S948" s="30"/>
      <c r="T948" s="30"/>
      <c r="U948" s="30"/>
      <c r="V948" s="30"/>
      <c r="W948" s="30"/>
      <c r="X948" s="30"/>
      <c r="Y948" s="30"/>
      <c r="Z948" s="30"/>
      <c r="AA948" s="30"/>
    </row>
    <row r="949" customFormat="false" ht="15.75" hidden="false" customHeight="false" outlineLevel="0" collapsed="false">
      <c r="A949" s="30"/>
      <c r="B949" s="32"/>
      <c r="C949" s="30"/>
      <c r="D949" s="30"/>
      <c r="E949" s="30"/>
      <c r="G949" s="30"/>
      <c r="H949" s="30"/>
      <c r="I949" s="30"/>
      <c r="J949" s="30"/>
      <c r="K949" s="30"/>
      <c r="L949" s="30"/>
      <c r="M949" s="30"/>
      <c r="N949" s="30"/>
      <c r="O949" s="30"/>
      <c r="P949" s="30"/>
      <c r="Q949" s="30"/>
      <c r="R949" s="30"/>
      <c r="S949" s="30"/>
      <c r="T949" s="30"/>
      <c r="U949" s="30"/>
      <c r="V949" s="30"/>
      <c r="W949" s="30"/>
      <c r="X949" s="30"/>
      <c r="Y949" s="30"/>
      <c r="Z949" s="30"/>
      <c r="AA949" s="30"/>
    </row>
    <row r="950" customFormat="false" ht="15.75" hidden="false" customHeight="false" outlineLevel="0" collapsed="false">
      <c r="A950" s="30"/>
      <c r="B950" s="32"/>
      <c r="C950" s="30"/>
      <c r="D950" s="30"/>
      <c r="E950" s="30"/>
      <c r="G950" s="30"/>
      <c r="H950" s="30"/>
      <c r="I950" s="30"/>
      <c r="J950" s="30"/>
      <c r="K950" s="30"/>
      <c r="L950" s="30"/>
      <c r="M950" s="30"/>
      <c r="N950" s="30"/>
      <c r="O950" s="30"/>
      <c r="P950" s="30"/>
      <c r="Q950" s="30"/>
      <c r="R950" s="30"/>
      <c r="S950" s="30"/>
      <c r="T950" s="30"/>
      <c r="U950" s="30"/>
      <c r="V950" s="30"/>
      <c r="W950" s="30"/>
      <c r="X950" s="30"/>
      <c r="Y950" s="30"/>
      <c r="Z950" s="30"/>
      <c r="AA950" s="30"/>
    </row>
    <row r="951" customFormat="false" ht="15.75" hidden="false" customHeight="false" outlineLevel="0" collapsed="false">
      <c r="A951" s="30"/>
      <c r="B951" s="32"/>
      <c r="C951" s="30"/>
      <c r="D951" s="30"/>
      <c r="E951" s="30"/>
      <c r="G951" s="30"/>
      <c r="H951" s="30"/>
      <c r="I951" s="30"/>
      <c r="J951" s="30"/>
      <c r="K951" s="30"/>
      <c r="L951" s="30"/>
      <c r="M951" s="30"/>
      <c r="N951" s="30"/>
      <c r="O951" s="30"/>
      <c r="P951" s="30"/>
      <c r="Q951" s="30"/>
      <c r="R951" s="30"/>
      <c r="S951" s="30"/>
      <c r="T951" s="30"/>
      <c r="U951" s="30"/>
      <c r="V951" s="30"/>
      <c r="W951" s="30"/>
      <c r="X951" s="30"/>
      <c r="Y951" s="30"/>
      <c r="Z951" s="30"/>
      <c r="AA951" s="30"/>
    </row>
    <row r="952" customFormat="false" ht="15.75" hidden="false" customHeight="false" outlineLevel="0" collapsed="false">
      <c r="A952" s="30"/>
      <c r="B952" s="32"/>
      <c r="C952" s="30"/>
      <c r="D952" s="30"/>
      <c r="E952" s="30"/>
      <c r="G952" s="30"/>
      <c r="H952" s="30"/>
      <c r="I952" s="30"/>
      <c r="J952" s="30"/>
      <c r="K952" s="30"/>
      <c r="L952" s="30"/>
      <c r="M952" s="30"/>
      <c r="N952" s="30"/>
      <c r="O952" s="30"/>
      <c r="P952" s="30"/>
      <c r="Q952" s="30"/>
      <c r="R952" s="30"/>
      <c r="S952" s="30"/>
      <c r="T952" s="30"/>
      <c r="U952" s="30"/>
      <c r="V952" s="30"/>
      <c r="W952" s="30"/>
      <c r="X952" s="30"/>
      <c r="Y952" s="30"/>
      <c r="Z952" s="30"/>
      <c r="AA952" s="30"/>
    </row>
    <row r="953" customFormat="false" ht="15.75" hidden="false" customHeight="false" outlineLevel="0" collapsed="false">
      <c r="A953" s="30"/>
      <c r="B953" s="32"/>
      <c r="C953" s="30"/>
      <c r="D953" s="30"/>
      <c r="E953" s="30"/>
      <c r="G953" s="30"/>
      <c r="H953" s="30"/>
      <c r="I953" s="30"/>
      <c r="J953" s="30"/>
      <c r="K953" s="30"/>
      <c r="L953" s="30"/>
      <c r="M953" s="30"/>
      <c r="N953" s="30"/>
      <c r="O953" s="30"/>
      <c r="P953" s="30"/>
      <c r="Q953" s="30"/>
      <c r="R953" s="30"/>
      <c r="S953" s="30"/>
      <c r="T953" s="30"/>
      <c r="U953" s="30"/>
      <c r="V953" s="30"/>
      <c r="W953" s="30"/>
      <c r="X953" s="30"/>
      <c r="Y953" s="30"/>
      <c r="Z953" s="30"/>
      <c r="AA953" s="30"/>
    </row>
    <row r="954" customFormat="false" ht="15.75" hidden="false" customHeight="false" outlineLevel="0" collapsed="false">
      <c r="A954" s="30"/>
      <c r="B954" s="32"/>
      <c r="C954" s="30"/>
      <c r="D954" s="30"/>
      <c r="E954" s="30"/>
      <c r="G954" s="30"/>
      <c r="H954" s="30"/>
      <c r="I954" s="30"/>
      <c r="J954" s="30"/>
      <c r="K954" s="30"/>
      <c r="L954" s="30"/>
      <c r="M954" s="30"/>
      <c r="N954" s="30"/>
      <c r="O954" s="30"/>
      <c r="P954" s="30"/>
      <c r="Q954" s="30"/>
      <c r="R954" s="30"/>
      <c r="S954" s="30"/>
      <c r="T954" s="30"/>
      <c r="U954" s="30"/>
      <c r="V954" s="30"/>
      <c r="W954" s="30"/>
      <c r="X954" s="30"/>
      <c r="Y954" s="30"/>
      <c r="Z954" s="30"/>
      <c r="AA954" s="30"/>
    </row>
    <row r="955" customFormat="false" ht="15.75" hidden="false" customHeight="false" outlineLevel="0" collapsed="false">
      <c r="A955" s="30"/>
      <c r="B955" s="32"/>
      <c r="C955" s="30"/>
      <c r="D955" s="30"/>
      <c r="E955" s="30"/>
      <c r="G955" s="30"/>
      <c r="H955" s="30"/>
      <c r="I955" s="30"/>
      <c r="J955" s="30"/>
      <c r="K955" s="30"/>
      <c r="L955" s="30"/>
      <c r="M955" s="30"/>
      <c r="N955" s="30"/>
      <c r="O955" s="30"/>
      <c r="P955" s="30"/>
      <c r="Q955" s="30"/>
      <c r="R955" s="30"/>
      <c r="S955" s="30"/>
      <c r="T955" s="30"/>
      <c r="U955" s="30"/>
      <c r="V955" s="30"/>
      <c r="W955" s="30"/>
      <c r="X955" s="30"/>
      <c r="Y955" s="30"/>
      <c r="Z955" s="30"/>
      <c r="AA955" s="30"/>
    </row>
    <row r="956" customFormat="false" ht="15.75" hidden="false" customHeight="false" outlineLevel="0" collapsed="false">
      <c r="A956" s="30"/>
      <c r="B956" s="32"/>
      <c r="C956" s="30"/>
      <c r="D956" s="30"/>
      <c r="E956" s="30"/>
      <c r="G956" s="30"/>
      <c r="H956" s="30"/>
      <c r="I956" s="30"/>
      <c r="J956" s="30"/>
      <c r="K956" s="30"/>
      <c r="L956" s="30"/>
      <c r="M956" s="30"/>
      <c r="N956" s="30"/>
      <c r="O956" s="30"/>
      <c r="P956" s="30"/>
      <c r="Q956" s="30"/>
      <c r="R956" s="30"/>
      <c r="S956" s="30"/>
      <c r="T956" s="30"/>
      <c r="U956" s="30"/>
      <c r="V956" s="30"/>
      <c r="W956" s="30"/>
      <c r="X956" s="30"/>
      <c r="Y956" s="30"/>
      <c r="Z956" s="30"/>
      <c r="AA956" s="30"/>
    </row>
    <row r="957" customFormat="false" ht="15.75" hidden="false" customHeight="false" outlineLevel="0" collapsed="false">
      <c r="A957" s="30"/>
      <c r="B957" s="32"/>
      <c r="C957" s="30"/>
      <c r="D957" s="30"/>
      <c r="E957" s="30"/>
      <c r="G957" s="30"/>
      <c r="H957" s="30"/>
      <c r="I957" s="30"/>
      <c r="J957" s="30"/>
      <c r="K957" s="30"/>
      <c r="L957" s="30"/>
      <c r="M957" s="30"/>
      <c r="N957" s="30"/>
      <c r="O957" s="30"/>
      <c r="P957" s="30"/>
      <c r="Q957" s="30"/>
      <c r="R957" s="30"/>
      <c r="S957" s="30"/>
      <c r="T957" s="30"/>
      <c r="U957" s="30"/>
      <c r="V957" s="30"/>
      <c r="W957" s="30"/>
      <c r="X957" s="30"/>
      <c r="Y957" s="30"/>
      <c r="Z957" s="30"/>
      <c r="AA957" s="30"/>
    </row>
    <row r="958" customFormat="false" ht="15.75" hidden="false" customHeight="false" outlineLevel="0" collapsed="false">
      <c r="A958" s="30"/>
      <c r="B958" s="32"/>
      <c r="C958" s="30"/>
      <c r="D958" s="30"/>
      <c r="E958" s="30"/>
      <c r="G958" s="30"/>
      <c r="H958" s="30"/>
      <c r="I958" s="30"/>
      <c r="J958" s="30"/>
      <c r="K958" s="30"/>
      <c r="L958" s="30"/>
      <c r="M958" s="30"/>
      <c r="N958" s="30"/>
      <c r="O958" s="30"/>
      <c r="P958" s="30"/>
      <c r="Q958" s="30"/>
      <c r="R958" s="30"/>
      <c r="S958" s="30"/>
      <c r="T958" s="30"/>
      <c r="U958" s="30"/>
      <c r="V958" s="30"/>
      <c r="W958" s="30"/>
      <c r="X958" s="30"/>
      <c r="Y958" s="30"/>
      <c r="Z958" s="30"/>
      <c r="AA958" s="30"/>
    </row>
    <row r="959" customFormat="false" ht="15.75" hidden="false" customHeight="false" outlineLevel="0" collapsed="false">
      <c r="A959" s="30"/>
      <c r="B959" s="32"/>
      <c r="C959" s="30"/>
      <c r="D959" s="30"/>
      <c r="E959" s="30"/>
      <c r="G959" s="30"/>
      <c r="H959" s="30"/>
      <c r="I959" s="30"/>
      <c r="J959" s="30"/>
      <c r="K959" s="30"/>
      <c r="L959" s="30"/>
      <c r="M959" s="30"/>
      <c r="N959" s="30"/>
      <c r="O959" s="30"/>
      <c r="P959" s="30"/>
      <c r="Q959" s="30"/>
      <c r="R959" s="30"/>
      <c r="S959" s="30"/>
      <c r="T959" s="30"/>
      <c r="U959" s="30"/>
      <c r="V959" s="30"/>
      <c r="W959" s="30"/>
      <c r="X959" s="30"/>
      <c r="Y959" s="30"/>
      <c r="Z959" s="30"/>
      <c r="AA959" s="30"/>
    </row>
    <row r="960" customFormat="false" ht="15.75" hidden="false" customHeight="false" outlineLevel="0" collapsed="false">
      <c r="A960" s="30"/>
      <c r="B960" s="32"/>
      <c r="C960" s="30"/>
      <c r="D960" s="30"/>
      <c r="E960" s="30"/>
      <c r="G960" s="30"/>
      <c r="H960" s="30"/>
      <c r="I960" s="30"/>
      <c r="J960" s="30"/>
      <c r="K960" s="30"/>
      <c r="L960" s="30"/>
      <c r="M960" s="30"/>
      <c r="N960" s="30"/>
      <c r="O960" s="30"/>
      <c r="P960" s="30"/>
      <c r="Q960" s="30"/>
      <c r="R960" s="30"/>
      <c r="S960" s="30"/>
      <c r="T960" s="30"/>
      <c r="U960" s="30"/>
      <c r="V960" s="30"/>
      <c r="W960" s="30"/>
      <c r="X960" s="30"/>
      <c r="Y960" s="30"/>
      <c r="Z960" s="30"/>
      <c r="AA960" s="30"/>
    </row>
    <row r="961" customFormat="false" ht="15.75" hidden="false" customHeight="false" outlineLevel="0" collapsed="false">
      <c r="A961" s="30"/>
      <c r="B961" s="32"/>
      <c r="C961" s="30"/>
      <c r="D961" s="30"/>
      <c r="E961" s="30"/>
      <c r="G961" s="30"/>
      <c r="H961" s="30"/>
      <c r="I961" s="30"/>
      <c r="J961" s="30"/>
      <c r="K961" s="30"/>
      <c r="L961" s="30"/>
      <c r="M961" s="30"/>
      <c r="N961" s="30"/>
      <c r="O961" s="30"/>
      <c r="P961" s="30"/>
      <c r="Q961" s="30"/>
      <c r="R961" s="30"/>
      <c r="S961" s="30"/>
      <c r="T961" s="30"/>
      <c r="U961" s="30"/>
      <c r="V961" s="30"/>
      <c r="W961" s="30"/>
      <c r="X961" s="30"/>
      <c r="Y961" s="30"/>
      <c r="Z961" s="30"/>
      <c r="AA961" s="30"/>
    </row>
    <row r="962" customFormat="false" ht="15.75" hidden="false" customHeight="false" outlineLevel="0" collapsed="false">
      <c r="A962" s="30"/>
      <c r="B962" s="32"/>
      <c r="C962" s="30"/>
      <c r="D962" s="30"/>
      <c r="E962" s="30"/>
      <c r="G962" s="30"/>
      <c r="H962" s="30"/>
      <c r="I962" s="30"/>
      <c r="J962" s="30"/>
      <c r="K962" s="30"/>
      <c r="L962" s="30"/>
      <c r="M962" s="30"/>
      <c r="N962" s="30"/>
      <c r="O962" s="30"/>
      <c r="P962" s="30"/>
      <c r="Q962" s="30"/>
      <c r="R962" s="30"/>
      <c r="S962" s="30"/>
      <c r="T962" s="30"/>
      <c r="U962" s="30"/>
      <c r="V962" s="30"/>
      <c r="W962" s="30"/>
      <c r="X962" s="30"/>
      <c r="Y962" s="30"/>
      <c r="Z962" s="30"/>
      <c r="AA962" s="30"/>
    </row>
    <row r="963" customFormat="false" ht="15.75" hidden="false" customHeight="false" outlineLevel="0" collapsed="false">
      <c r="A963" s="30"/>
      <c r="B963" s="32"/>
      <c r="C963" s="30"/>
      <c r="D963" s="30"/>
      <c r="E963" s="30"/>
      <c r="G963" s="30"/>
      <c r="H963" s="30"/>
      <c r="I963" s="30"/>
      <c r="J963" s="30"/>
      <c r="K963" s="30"/>
      <c r="L963" s="30"/>
      <c r="M963" s="30"/>
      <c r="N963" s="30"/>
      <c r="O963" s="30"/>
      <c r="P963" s="30"/>
      <c r="Q963" s="30"/>
      <c r="R963" s="30"/>
      <c r="S963" s="30"/>
      <c r="T963" s="30"/>
      <c r="U963" s="30"/>
      <c r="V963" s="30"/>
      <c r="W963" s="30"/>
      <c r="X963" s="30"/>
      <c r="Y963" s="30"/>
      <c r="Z963" s="30"/>
      <c r="AA963" s="30"/>
    </row>
    <row r="964" customFormat="false" ht="15.75" hidden="false" customHeight="false" outlineLevel="0" collapsed="false">
      <c r="A964" s="30"/>
      <c r="B964" s="32"/>
      <c r="C964" s="30"/>
      <c r="D964" s="30"/>
      <c r="E964" s="30"/>
      <c r="G964" s="30"/>
      <c r="H964" s="30"/>
      <c r="I964" s="30"/>
      <c r="J964" s="30"/>
      <c r="K964" s="30"/>
      <c r="L964" s="30"/>
      <c r="M964" s="30"/>
      <c r="N964" s="30"/>
      <c r="O964" s="30"/>
      <c r="P964" s="30"/>
      <c r="Q964" s="30"/>
      <c r="R964" s="30"/>
      <c r="S964" s="30"/>
      <c r="T964" s="30"/>
      <c r="U964" s="30"/>
      <c r="V964" s="30"/>
      <c r="W964" s="30"/>
      <c r="X964" s="30"/>
      <c r="Y964" s="30"/>
      <c r="Z964" s="30"/>
      <c r="AA964" s="30"/>
    </row>
    <row r="965" customFormat="false" ht="15.75" hidden="false" customHeight="false" outlineLevel="0" collapsed="false">
      <c r="A965" s="30"/>
      <c r="B965" s="32"/>
      <c r="C965" s="30"/>
      <c r="D965" s="30"/>
      <c r="E965" s="30"/>
      <c r="G965" s="30"/>
      <c r="H965" s="30"/>
      <c r="I965" s="30"/>
      <c r="J965" s="30"/>
      <c r="K965" s="30"/>
      <c r="L965" s="30"/>
      <c r="M965" s="30"/>
      <c r="N965" s="30"/>
      <c r="O965" s="30"/>
      <c r="P965" s="30"/>
      <c r="Q965" s="30"/>
      <c r="R965" s="30"/>
      <c r="S965" s="30"/>
      <c r="T965" s="30"/>
      <c r="U965" s="30"/>
      <c r="V965" s="30"/>
      <c r="W965" s="30"/>
      <c r="X965" s="30"/>
      <c r="Y965" s="30"/>
      <c r="Z965" s="30"/>
      <c r="AA965" s="30"/>
    </row>
    <row r="966" customFormat="false" ht="15.75" hidden="false" customHeight="false" outlineLevel="0" collapsed="false">
      <c r="A966" s="30"/>
      <c r="B966" s="32"/>
      <c r="C966" s="30"/>
      <c r="D966" s="30"/>
      <c r="E966" s="30"/>
      <c r="G966" s="30"/>
      <c r="H966" s="30"/>
      <c r="I966" s="30"/>
      <c r="J966" s="30"/>
      <c r="K966" s="30"/>
      <c r="L966" s="30"/>
      <c r="M966" s="30"/>
      <c r="N966" s="30"/>
      <c r="O966" s="30"/>
      <c r="P966" s="30"/>
      <c r="Q966" s="30"/>
      <c r="R966" s="30"/>
      <c r="S966" s="30"/>
      <c r="T966" s="30"/>
      <c r="U966" s="30"/>
      <c r="V966" s="30"/>
      <c r="W966" s="30"/>
      <c r="X966" s="30"/>
      <c r="Y966" s="30"/>
      <c r="Z966" s="30"/>
      <c r="AA966" s="30"/>
    </row>
    <row r="967" customFormat="false" ht="15.75" hidden="false" customHeight="false" outlineLevel="0" collapsed="false">
      <c r="A967" s="30"/>
      <c r="B967" s="32"/>
      <c r="C967" s="30"/>
      <c r="D967" s="30"/>
      <c r="E967" s="30"/>
      <c r="G967" s="30"/>
      <c r="H967" s="30"/>
      <c r="I967" s="30"/>
      <c r="J967" s="30"/>
      <c r="K967" s="30"/>
      <c r="L967" s="30"/>
      <c r="M967" s="30"/>
      <c r="N967" s="30"/>
      <c r="O967" s="30"/>
      <c r="P967" s="30"/>
      <c r="Q967" s="30"/>
      <c r="R967" s="30"/>
      <c r="S967" s="30"/>
      <c r="T967" s="30"/>
      <c r="U967" s="30"/>
      <c r="V967" s="30"/>
      <c r="W967" s="30"/>
      <c r="X967" s="30"/>
      <c r="Y967" s="30"/>
      <c r="Z967" s="30"/>
      <c r="AA967" s="30"/>
    </row>
    <row r="968" customFormat="false" ht="15.75" hidden="false" customHeight="false" outlineLevel="0" collapsed="false">
      <c r="A968" s="30"/>
      <c r="B968" s="32"/>
      <c r="C968" s="30"/>
      <c r="D968" s="30"/>
      <c r="E968" s="30"/>
      <c r="G968" s="30"/>
      <c r="H968" s="30"/>
      <c r="I968" s="30"/>
      <c r="J968" s="30"/>
      <c r="K968" s="30"/>
      <c r="L968" s="30"/>
      <c r="M968" s="30"/>
      <c r="N968" s="30"/>
      <c r="O968" s="30"/>
      <c r="P968" s="30"/>
      <c r="Q968" s="30"/>
      <c r="R968" s="30"/>
      <c r="S968" s="30"/>
      <c r="T968" s="30"/>
      <c r="U968" s="30"/>
      <c r="V968" s="30"/>
      <c r="W968" s="30"/>
      <c r="X968" s="30"/>
      <c r="Y968" s="30"/>
      <c r="Z968" s="30"/>
      <c r="AA968" s="30"/>
    </row>
    <row r="969" customFormat="false" ht="15.75" hidden="false" customHeight="false" outlineLevel="0" collapsed="false">
      <c r="A969" s="30"/>
      <c r="B969" s="32"/>
      <c r="C969" s="30"/>
      <c r="D969" s="30"/>
      <c r="E969" s="30"/>
      <c r="G969" s="30"/>
      <c r="H969" s="30"/>
      <c r="I969" s="30"/>
      <c r="J969" s="30"/>
      <c r="K969" s="30"/>
      <c r="L969" s="30"/>
      <c r="M969" s="30"/>
      <c r="N969" s="30"/>
      <c r="O969" s="30"/>
      <c r="P969" s="30"/>
      <c r="Q969" s="30"/>
      <c r="R969" s="30"/>
      <c r="S969" s="30"/>
      <c r="T969" s="30"/>
      <c r="U969" s="30"/>
      <c r="V969" s="30"/>
      <c r="W969" s="30"/>
      <c r="X969" s="30"/>
      <c r="Y969" s="30"/>
      <c r="Z969" s="30"/>
      <c r="AA969" s="30"/>
    </row>
    <row r="970" customFormat="false" ht="15.75" hidden="false" customHeight="false" outlineLevel="0" collapsed="false">
      <c r="A970" s="30"/>
      <c r="B970" s="32"/>
      <c r="C970" s="30"/>
      <c r="D970" s="30"/>
      <c r="E970" s="30"/>
      <c r="G970" s="30"/>
      <c r="H970" s="30"/>
      <c r="I970" s="30"/>
      <c r="J970" s="30"/>
      <c r="K970" s="30"/>
      <c r="L970" s="30"/>
      <c r="M970" s="30"/>
      <c r="N970" s="30"/>
      <c r="O970" s="30"/>
      <c r="P970" s="30"/>
      <c r="Q970" s="30"/>
      <c r="R970" s="30"/>
      <c r="S970" s="30"/>
      <c r="T970" s="30"/>
      <c r="U970" s="30"/>
      <c r="V970" s="30"/>
      <c r="W970" s="30"/>
      <c r="X970" s="30"/>
      <c r="Y970" s="30"/>
      <c r="Z970" s="30"/>
      <c r="AA970" s="30"/>
    </row>
    <row r="971" customFormat="false" ht="15.75" hidden="false" customHeight="false" outlineLevel="0" collapsed="false">
      <c r="A971" s="30"/>
      <c r="B971" s="32"/>
      <c r="C971" s="30"/>
      <c r="D971" s="30"/>
      <c r="E971" s="30"/>
      <c r="G971" s="30"/>
      <c r="H971" s="30"/>
      <c r="I971" s="30"/>
      <c r="J971" s="30"/>
      <c r="K971" s="30"/>
      <c r="L971" s="30"/>
      <c r="M971" s="30"/>
      <c r="N971" s="30"/>
      <c r="O971" s="30"/>
      <c r="P971" s="30"/>
      <c r="Q971" s="30"/>
      <c r="R971" s="30"/>
      <c r="S971" s="30"/>
      <c r="T971" s="30"/>
      <c r="U971" s="30"/>
      <c r="V971" s="30"/>
      <c r="W971" s="30"/>
      <c r="X971" s="30"/>
      <c r="Y971" s="30"/>
      <c r="Z971" s="30"/>
      <c r="AA971" s="30"/>
    </row>
    <row r="972" customFormat="false" ht="15.75" hidden="false" customHeight="false" outlineLevel="0" collapsed="false">
      <c r="A972" s="30"/>
      <c r="B972" s="32"/>
      <c r="C972" s="30"/>
      <c r="D972" s="30"/>
      <c r="E972" s="30"/>
      <c r="G972" s="30"/>
      <c r="H972" s="30"/>
      <c r="I972" s="30"/>
      <c r="J972" s="30"/>
      <c r="K972" s="30"/>
      <c r="L972" s="30"/>
      <c r="M972" s="30"/>
      <c r="N972" s="30"/>
      <c r="O972" s="30"/>
      <c r="P972" s="30"/>
      <c r="Q972" s="30"/>
      <c r="R972" s="30"/>
      <c r="S972" s="30"/>
      <c r="T972" s="30"/>
      <c r="U972" s="30"/>
      <c r="V972" s="30"/>
      <c r="W972" s="30"/>
      <c r="X972" s="30"/>
      <c r="Y972" s="30"/>
      <c r="Z972" s="30"/>
      <c r="AA972" s="30"/>
    </row>
    <row r="973" customFormat="false" ht="15.75" hidden="false" customHeight="false" outlineLevel="0" collapsed="false">
      <c r="A973" s="30"/>
      <c r="B973" s="32"/>
      <c r="C973" s="30"/>
      <c r="D973" s="30"/>
      <c r="E973" s="30"/>
      <c r="G973" s="30"/>
      <c r="H973" s="30"/>
      <c r="I973" s="30"/>
      <c r="J973" s="30"/>
      <c r="K973" s="30"/>
      <c r="L973" s="30"/>
      <c r="M973" s="30"/>
      <c r="N973" s="30"/>
      <c r="O973" s="30"/>
      <c r="P973" s="30"/>
      <c r="Q973" s="30"/>
      <c r="R973" s="30"/>
      <c r="S973" s="30"/>
      <c r="T973" s="30"/>
      <c r="U973" s="30"/>
      <c r="V973" s="30"/>
      <c r="W973" s="30"/>
      <c r="X973" s="30"/>
      <c r="Y973" s="30"/>
      <c r="Z973" s="30"/>
      <c r="AA973" s="30"/>
    </row>
    <row r="974" customFormat="false" ht="15.75" hidden="false" customHeight="false" outlineLevel="0" collapsed="false">
      <c r="A974" s="30"/>
      <c r="B974" s="32"/>
      <c r="C974" s="30"/>
      <c r="D974" s="30"/>
      <c r="E974" s="30"/>
      <c r="G974" s="30"/>
      <c r="H974" s="30"/>
      <c r="I974" s="30"/>
      <c r="J974" s="30"/>
      <c r="K974" s="30"/>
      <c r="L974" s="30"/>
      <c r="M974" s="30"/>
      <c r="N974" s="30"/>
      <c r="O974" s="30"/>
      <c r="P974" s="30"/>
      <c r="Q974" s="30"/>
      <c r="R974" s="30"/>
      <c r="S974" s="30"/>
      <c r="T974" s="30"/>
      <c r="U974" s="30"/>
      <c r="V974" s="30"/>
      <c r="W974" s="30"/>
      <c r="X974" s="30"/>
      <c r="Y974" s="30"/>
      <c r="Z974" s="30"/>
      <c r="AA974" s="30"/>
    </row>
    <row r="975" customFormat="false" ht="15.75" hidden="false" customHeight="false" outlineLevel="0" collapsed="false">
      <c r="A975" s="30"/>
      <c r="B975" s="32"/>
      <c r="C975" s="30"/>
      <c r="D975" s="30"/>
      <c r="E975" s="30"/>
      <c r="G975" s="30"/>
      <c r="H975" s="30"/>
      <c r="I975" s="30"/>
      <c r="J975" s="30"/>
      <c r="K975" s="30"/>
      <c r="L975" s="30"/>
      <c r="M975" s="30"/>
      <c r="N975" s="30"/>
      <c r="O975" s="30"/>
      <c r="P975" s="30"/>
      <c r="Q975" s="30"/>
      <c r="R975" s="30"/>
      <c r="S975" s="30"/>
      <c r="T975" s="30"/>
      <c r="U975" s="30"/>
      <c r="V975" s="30"/>
      <c r="W975" s="30"/>
      <c r="X975" s="30"/>
      <c r="Y975" s="30"/>
      <c r="Z975" s="30"/>
      <c r="AA975" s="30"/>
    </row>
    <row r="976" customFormat="false" ht="15.75" hidden="false" customHeight="false" outlineLevel="0" collapsed="false">
      <c r="A976" s="30"/>
      <c r="B976" s="32"/>
      <c r="C976" s="30"/>
      <c r="D976" s="30"/>
      <c r="E976" s="30"/>
      <c r="G976" s="30"/>
      <c r="H976" s="30"/>
      <c r="I976" s="30"/>
      <c r="J976" s="30"/>
      <c r="K976" s="30"/>
      <c r="L976" s="30"/>
      <c r="M976" s="30"/>
      <c r="N976" s="30"/>
      <c r="O976" s="30"/>
      <c r="P976" s="30"/>
      <c r="Q976" s="30"/>
      <c r="R976" s="30"/>
      <c r="S976" s="30"/>
      <c r="T976" s="30"/>
      <c r="U976" s="30"/>
      <c r="V976" s="30"/>
      <c r="W976" s="30"/>
      <c r="X976" s="30"/>
      <c r="Y976" s="30"/>
      <c r="Z976" s="30"/>
      <c r="AA976" s="30"/>
    </row>
    <row r="977" customFormat="false" ht="15.75" hidden="false" customHeight="false" outlineLevel="0" collapsed="false">
      <c r="A977" s="30"/>
      <c r="B977" s="32"/>
      <c r="C977" s="30"/>
      <c r="D977" s="30"/>
      <c r="E977" s="30"/>
      <c r="G977" s="30"/>
      <c r="H977" s="30"/>
      <c r="I977" s="30"/>
      <c r="J977" s="30"/>
      <c r="K977" s="30"/>
      <c r="L977" s="30"/>
      <c r="M977" s="30"/>
      <c r="N977" s="30"/>
      <c r="O977" s="30"/>
      <c r="P977" s="30"/>
      <c r="Q977" s="30"/>
      <c r="R977" s="30"/>
      <c r="S977" s="30"/>
      <c r="T977" s="30"/>
      <c r="U977" s="30"/>
      <c r="V977" s="30"/>
      <c r="W977" s="30"/>
      <c r="X977" s="30"/>
      <c r="Y977" s="30"/>
      <c r="Z977" s="30"/>
      <c r="AA977" s="30"/>
    </row>
    <row r="978" customFormat="false" ht="15.75" hidden="false" customHeight="false" outlineLevel="0" collapsed="false">
      <c r="A978" s="30"/>
      <c r="B978" s="32"/>
      <c r="C978" s="30"/>
      <c r="D978" s="30"/>
      <c r="E978" s="30"/>
      <c r="G978" s="30"/>
      <c r="H978" s="30"/>
      <c r="I978" s="30"/>
      <c r="J978" s="30"/>
      <c r="K978" s="30"/>
      <c r="L978" s="30"/>
      <c r="M978" s="30"/>
      <c r="N978" s="30"/>
      <c r="O978" s="30"/>
      <c r="P978" s="30"/>
      <c r="Q978" s="30"/>
      <c r="R978" s="30"/>
      <c r="S978" s="30"/>
      <c r="T978" s="30"/>
      <c r="U978" s="30"/>
      <c r="V978" s="30"/>
      <c r="W978" s="30"/>
      <c r="X978" s="30"/>
      <c r="Y978" s="30"/>
      <c r="Z978" s="30"/>
      <c r="AA978" s="30"/>
    </row>
    <row r="979" customFormat="false" ht="15.75" hidden="false" customHeight="false" outlineLevel="0" collapsed="false">
      <c r="A979" s="30"/>
      <c r="B979" s="32"/>
      <c r="C979" s="30"/>
      <c r="D979" s="30"/>
      <c r="E979" s="30"/>
      <c r="G979" s="30"/>
      <c r="H979" s="30"/>
      <c r="I979" s="30"/>
      <c r="J979" s="30"/>
      <c r="K979" s="30"/>
      <c r="L979" s="30"/>
      <c r="M979" s="30"/>
      <c r="N979" s="30"/>
      <c r="O979" s="30"/>
      <c r="P979" s="30"/>
      <c r="Q979" s="30"/>
      <c r="R979" s="30"/>
      <c r="S979" s="30"/>
      <c r="T979" s="30"/>
      <c r="U979" s="30"/>
      <c r="V979" s="30"/>
      <c r="W979" s="30"/>
      <c r="X979" s="30"/>
      <c r="Y979" s="30"/>
      <c r="Z979" s="30"/>
      <c r="AA979" s="30"/>
    </row>
    <row r="980" customFormat="false" ht="15.75" hidden="false" customHeight="false" outlineLevel="0" collapsed="false">
      <c r="A980" s="30"/>
      <c r="B980" s="32"/>
      <c r="C980" s="30"/>
      <c r="D980" s="30"/>
      <c r="E980" s="30"/>
      <c r="G980" s="30"/>
      <c r="H980" s="30"/>
      <c r="I980" s="30"/>
      <c r="J980" s="30"/>
      <c r="K980" s="30"/>
      <c r="L980" s="30"/>
      <c r="M980" s="30"/>
      <c r="N980" s="30"/>
      <c r="O980" s="30"/>
      <c r="P980" s="30"/>
      <c r="Q980" s="30"/>
      <c r="R980" s="30"/>
      <c r="S980" s="30"/>
      <c r="T980" s="30"/>
      <c r="U980" s="30"/>
      <c r="V980" s="30"/>
      <c r="W980" s="30"/>
      <c r="X980" s="30"/>
      <c r="Y980" s="30"/>
      <c r="Z980" s="30"/>
      <c r="AA980" s="30"/>
    </row>
    <row r="981" customFormat="false" ht="15.75" hidden="false" customHeight="false" outlineLevel="0" collapsed="false">
      <c r="A981" s="30"/>
      <c r="B981" s="32"/>
      <c r="C981" s="30"/>
      <c r="D981" s="30"/>
      <c r="E981" s="30"/>
      <c r="G981" s="30"/>
      <c r="H981" s="30"/>
      <c r="I981" s="30"/>
      <c r="J981" s="30"/>
      <c r="K981" s="30"/>
      <c r="L981" s="30"/>
      <c r="M981" s="30"/>
      <c r="N981" s="30"/>
      <c r="O981" s="30"/>
      <c r="P981" s="30"/>
      <c r="Q981" s="30"/>
      <c r="R981" s="30"/>
      <c r="S981" s="30"/>
      <c r="T981" s="30"/>
      <c r="U981" s="30"/>
      <c r="V981" s="30"/>
      <c r="W981" s="30"/>
      <c r="X981" s="30"/>
      <c r="Y981" s="30"/>
      <c r="Z981" s="30"/>
      <c r="AA981" s="30"/>
    </row>
    <row r="982" customFormat="false" ht="15.75" hidden="false" customHeight="false" outlineLevel="0" collapsed="false">
      <c r="A982" s="30"/>
      <c r="B982" s="32"/>
      <c r="C982" s="30"/>
      <c r="D982" s="30"/>
      <c r="E982" s="30"/>
      <c r="G982" s="30"/>
      <c r="H982" s="30"/>
      <c r="I982" s="30"/>
      <c r="J982" s="30"/>
      <c r="K982" s="30"/>
      <c r="L982" s="30"/>
      <c r="M982" s="30"/>
      <c r="N982" s="30"/>
      <c r="O982" s="30"/>
      <c r="P982" s="30"/>
      <c r="Q982" s="30"/>
      <c r="R982" s="30"/>
      <c r="S982" s="30"/>
      <c r="T982" s="30"/>
      <c r="U982" s="30"/>
      <c r="V982" s="30"/>
      <c r="W982" s="30"/>
      <c r="X982" s="30"/>
      <c r="Y982" s="30"/>
      <c r="Z982" s="30"/>
      <c r="AA982" s="30"/>
    </row>
    <row r="983" customFormat="false" ht="15.75" hidden="false" customHeight="false" outlineLevel="0" collapsed="false">
      <c r="A983" s="30"/>
      <c r="B983" s="32"/>
      <c r="C983" s="30"/>
      <c r="D983" s="30"/>
      <c r="E983" s="30"/>
      <c r="G983" s="30"/>
      <c r="H983" s="30"/>
      <c r="I983" s="30"/>
      <c r="J983" s="30"/>
      <c r="K983" s="30"/>
      <c r="L983" s="30"/>
      <c r="M983" s="30"/>
      <c r="N983" s="30"/>
      <c r="O983" s="30"/>
      <c r="P983" s="30"/>
      <c r="Q983" s="30"/>
      <c r="R983" s="30"/>
      <c r="S983" s="30"/>
      <c r="T983" s="30"/>
      <c r="U983" s="30"/>
      <c r="V983" s="30"/>
      <c r="W983" s="30"/>
      <c r="X983" s="30"/>
      <c r="Y983" s="30"/>
      <c r="Z983" s="30"/>
      <c r="AA983" s="30"/>
    </row>
    <row r="984" customFormat="false" ht="15.75" hidden="false" customHeight="false" outlineLevel="0" collapsed="false">
      <c r="A984" s="30"/>
      <c r="B984" s="32"/>
      <c r="C984" s="30"/>
      <c r="D984" s="30"/>
      <c r="E984" s="30"/>
      <c r="G984" s="30"/>
      <c r="H984" s="30"/>
      <c r="I984" s="30"/>
      <c r="J984" s="30"/>
      <c r="K984" s="30"/>
      <c r="L984" s="30"/>
      <c r="M984" s="30"/>
      <c r="N984" s="30"/>
      <c r="O984" s="30"/>
      <c r="P984" s="30"/>
      <c r="Q984" s="30"/>
      <c r="R984" s="30"/>
      <c r="S984" s="30"/>
      <c r="T984" s="30"/>
      <c r="U984" s="30"/>
      <c r="V984" s="30"/>
      <c r="W984" s="30"/>
      <c r="X984" s="30"/>
      <c r="Y984" s="30"/>
      <c r="Z984" s="30"/>
      <c r="AA984" s="30"/>
    </row>
    <row r="985" customFormat="false" ht="15.75" hidden="false" customHeight="false" outlineLevel="0" collapsed="false">
      <c r="A985" s="30"/>
      <c r="B985" s="32"/>
      <c r="C985" s="30"/>
      <c r="D985" s="30"/>
      <c r="E985" s="30"/>
      <c r="G985" s="30"/>
      <c r="H985" s="30"/>
      <c r="I985" s="30"/>
      <c r="J985" s="30"/>
      <c r="K985" s="30"/>
      <c r="L985" s="30"/>
      <c r="M985" s="30"/>
      <c r="N985" s="30"/>
      <c r="O985" s="30"/>
      <c r="P985" s="30"/>
      <c r="Q985" s="30"/>
      <c r="R985" s="30"/>
      <c r="S985" s="30"/>
      <c r="T985" s="30"/>
      <c r="U985" s="30"/>
      <c r="V985" s="30"/>
      <c r="W985" s="30"/>
      <c r="X985" s="30"/>
      <c r="Y985" s="30"/>
      <c r="Z985" s="30"/>
      <c r="AA985" s="30"/>
    </row>
    <row r="986" customFormat="false" ht="15.75" hidden="false" customHeight="false" outlineLevel="0" collapsed="false">
      <c r="A986" s="30"/>
      <c r="B986" s="32"/>
      <c r="C986" s="30"/>
      <c r="D986" s="30"/>
      <c r="E986" s="30"/>
      <c r="G986" s="30"/>
      <c r="H986" s="30"/>
      <c r="I986" s="30"/>
      <c r="J986" s="30"/>
      <c r="K986" s="30"/>
      <c r="L986" s="30"/>
      <c r="M986" s="30"/>
      <c r="N986" s="30"/>
      <c r="O986" s="30"/>
      <c r="P986" s="30"/>
      <c r="Q986" s="30"/>
      <c r="R986" s="30"/>
      <c r="S986" s="30"/>
      <c r="T986" s="30"/>
      <c r="U986" s="30"/>
      <c r="V986" s="30"/>
      <c r="W986" s="30"/>
      <c r="X986" s="30"/>
      <c r="Y986" s="30"/>
      <c r="Z986" s="30"/>
      <c r="AA986" s="30"/>
    </row>
    <row r="987" customFormat="false" ht="15.75" hidden="false" customHeight="false" outlineLevel="0" collapsed="false">
      <c r="A987" s="30"/>
      <c r="B987" s="32"/>
      <c r="C987" s="30"/>
      <c r="D987" s="30"/>
      <c r="E987" s="30"/>
      <c r="G987" s="30"/>
      <c r="H987" s="30"/>
      <c r="I987" s="30"/>
      <c r="J987" s="30"/>
      <c r="K987" s="30"/>
      <c r="L987" s="30"/>
      <c r="M987" s="30"/>
      <c r="N987" s="30"/>
      <c r="O987" s="30"/>
      <c r="P987" s="30"/>
      <c r="Q987" s="30"/>
      <c r="R987" s="30"/>
      <c r="S987" s="30"/>
      <c r="T987" s="30"/>
      <c r="U987" s="30"/>
      <c r="V987" s="30"/>
      <c r="W987" s="30"/>
      <c r="X987" s="30"/>
      <c r="Y987" s="30"/>
      <c r="Z987" s="30"/>
      <c r="AA987" s="30"/>
    </row>
    <row r="988" customFormat="false" ht="15.75" hidden="false" customHeight="false" outlineLevel="0" collapsed="false">
      <c r="A988" s="30"/>
      <c r="B988" s="32"/>
      <c r="C988" s="30"/>
      <c r="D988" s="30"/>
      <c r="E988" s="30"/>
      <c r="G988" s="30"/>
      <c r="H988" s="30"/>
      <c r="I988" s="30"/>
      <c r="J988" s="30"/>
      <c r="K988" s="30"/>
      <c r="L988" s="30"/>
      <c r="M988" s="30"/>
      <c r="N988" s="30"/>
      <c r="O988" s="30"/>
      <c r="P988" s="30"/>
      <c r="Q988" s="30"/>
      <c r="R988" s="30"/>
      <c r="S988" s="30"/>
      <c r="T988" s="30"/>
      <c r="U988" s="30"/>
      <c r="V988" s="30"/>
      <c r="W988" s="30"/>
      <c r="X988" s="30"/>
      <c r="Y988" s="30"/>
      <c r="Z988" s="30"/>
      <c r="AA988" s="30"/>
    </row>
    <row r="989" customFormat="false" ht="15.75" hidden="false" customHeight="false" outlineLevel="0" collapsed="false">
      <c r="A989" s="30"/>
      <c r="B989" s="32"/>
      <c r="C989" s="30"/>
      <c r="D989" s="30"/>
      <c r="E989" s="30"/>
      <c r="G989" s="30"/>
      <c r="H989" s="30"/>
      <c r="I989" s="30"/>
      <c r="J989" s="30"/>
      <c r="K989" s="30"/>
      <c r="L989" s="30"/>
      <c r="M989" s="30"/>
      <c r="N989" s="30"/>
      <c r="O989" s="30"/>
      <c r="P989" s="30"/>
      <c r="Q989" s="30"/>
      <c r="R989" s="30"/>
      <c r="S989" s="30"/>
      <c r="T989" s="30"/>
      <c r="U989" s="30"/>
      <c r="V989" s="30"/>
      <c r="W989" s="30"/>
      <c r="X989" s="30"/>
      <c r="Y989" s="30"/>
      <c r="Z989" s="30"/>
      <c r="AA989" s="30"/>
    </row>
    <row r="990" customFormat="false" ht="15.75" hidden="false" customHeight="false" outlineLevel="0" collapsed="false">
      <c r="A990" s="30"/>
      <c r="B990" s="32"/>
      <c r="C990" s="30"/>
      <c r="D990" s="30"/>
      <c r="E990" s="30"/>
      <c r="G990" s="30"/>
      <c r="H990" s="30"/>
      <c r="I990" s="30"/>
      <c r="J990" s="30"/>
      <c r="K990" s="30"/>
      <c r="L990" s="30"/>
      <c r="M990" s="30"/>
      <c r="N990" s="30"/>
      <c r="O990" s="30"/>
      <c r="P990" s="30"/>
      <c r="Q990" s="30"/>
      <c r="R990" s="30"/>
      <c r="S990" s="30"/>
      <c r="T990" s="30"/>
      <c r="U990" s="30"/>
      <c r="V990" s="30"/>
      <c r="W990" s="30"/>
      <c r="X990" s="30"/>
      <c r="Y990" s="30"/>
      <c r="Z990" s="30"/>
      <c r="AA990" s="30"/>
    </row>
    <row r="991" customFormat="false" ht="15.75" hidden="false" customHeight="false" outlineLevel="0" collapsed="false">
      <c r="A991" s="30"/>
      <c r="B991" s="32"/>
      <c r="C991" s="30"/>
      <c r="D991" s="30"/>
      <c r="E991" s="30"/>
      <c r="G991" s="30"/>
      <c r="H991" s="30"/>
      <c r="I991" s="30"/>
      <c r="J991" s="30"/>
      <c r="K991" s="30"/>
      <c r="L991" s="30"/>
      <c r="M991" s="30"/>
      <c r="N991" s="30"/>
      <c r="O991" s="30"/>
      <c r="P991" s="30"/>
      <c r="Q991" s="30"/>
      <c r="R991" s="30"/>
      <c r="S991" s="30"/>
      <c r="T991" s="30"/>
      <c r="U991" s="30"/>
      <c r="V991" s="30"/>
      <c r="W991" s="30"/>
      <c r="X991" s="30"/>
      <c r="Y991" s="30"/>
      <c r="Z991" s="30"/>
      <c r="AA991" s="30"/>
    </row>
    <row r="992" customFormat="false" ht="15.75" hidden="false" customHeight="false" outlineLevel="0" collapsed="false">
      <c r="A992" s="30"/>
      <c r="B992" s="32"/>
      <c r="C992" s="30"/>
      <c r="D992" s="30"/>
      <c r="E992" s="30"/>
      <c r="G992" s="30"/>
      <c r="H992" s="30"/>
      <c r="I992" s="30"/>
      <c r="J992" s="30"/>
      <c r="K992" s="30"/>
      <c r="L992" s="30"/>
      <c r="M992" s="30"/>
      <c r="N992" s="30"/>
      <c r="O992" s="30"/>
      <c r="P992" s="30"/>
      <c r="Q992" s="30"/>
      <c r="R992" s="30"/>
      <c r="S992" s="30"/>
      <c r="T992" s="30"/>
      <c r="U992" s="30"/>
      <c r="V992" s="30"/>
      <c r="W992" s="30"/>
      <c r="X992" s="30"/>
      <c r="Y992" s="30"/>
      <c r="Z992" s="30"/>
      <c r="AA992" s="30"/>
    </row>
    <row r="993" customFormat="false" ht="15.75" hidden="false" customHeight="false" outlineLevel="0" collapsed="false">
      <c r="A993" s="30"/>
      <c r="B993" s="32"/>
      <c r="C993" s="30"/>
      <c r="D993" s="30"/>
      <c r="E993" s="30"/>
      <c r="G993" s="30"/>
      <c r="H993" s="30"/>
      <c r="I993" s="30"/>
      <c r="J993" s="30"/>
      <c r="K993" s="30"/>
      <c r="L993" s="30"/>
      <c r="M993" s="30"/>
      <c r="N993" s="30"/>
      <c r="O993" s="30"/>
      <c r="P993" s="30"/>
      <c r="Q993" s="30"/>
      <c r="R993" s="30"/>
      <c r="S993" s="30"/>
      <c r="T993" s="30"/>
      <c r="U993" s="30"/>
      <c r="V993" s="30"/>
      <c r="W993" s="30"/>
      <c r="X993" s="30"/>
      <c r="Y993" s="30"/>
      <c r="Z993" s="30"/>
      <c r="AA993" s="30"/>
    </row>
    <row r="994" customFormat="false" ht="15.75" hidden="false" customHeight="false" outlineLevel="0" collapsed="false">
      <c r="A994" s="30"/>
      <c r="B994" s="32"/>
      <c r="C994" s="30"/>
      <c r="D994" s="30"/>
      <c r="E994" s="30"/>
      <c r="G994" s="30"/>
      <c r="H994" s="30"/>
      <c r="I994" s="30"/>
      <c r="J994" s="30"/>
      <c r="K994" s="30"/>
      <c r="L994" s="30"/>
      <c r="M994" s="30"/>
      <c r="N994" s="30"/>
      <c r="O994" s="30"/>
      <c r="P994" s="30"/>
      <c r="Q994" s="30"/>
      <c r="R994" s="30"/>
      <c r="S994" s="30"/>
      <c r="T994" s="30"/>
      <c r="U994" s="30"/>
      <c r="V994" s="30"/>
      <c r="W994" s="30"/>
      <c r="X994" s="30"/>
      <c r="Y994" s="30"/>
      <c r="Z994" s="30"/>
      <c r="AA994" s="30"/>
    </row>
    <row r="995" customFormat="false" ht="15.75" hidden="false" customHeight="false" outlineLevel="0" collapsed="false">
      <c r="A995" s="30"/>
      <c r="B995" s="32"/>
      <c r="C995" s="30"/>
      <c r="D995" s="30"/>
      <c r="E995" s="30"/>
      <c r="G995" s="30"/>
      <c r="H995" s="30"/>
      <c r="I995" s="30"/>
      <c r="J995" s="30"/>
      <c r="K995" s="30"/>
      <c r="L995" s="30"/>
      <c r="M995" s="30"/>
      <c r="N995" s="30"/>
      <c r="O995" s="30"/>
      <c r="P995" s="30"/>
      <c r="Q995" s="30"/>
      <c r="R995" s="30"/>
      <c r="S995" s="30"/>
      <c r="T995" s="30"/>
      <c r="U995" s="30"/>
      <c r="V995" s="30"/>
      <c r="W995" s="30"/>
      <c r="X995" s="30"/>
      <c r="Y995" s="30"/>
      <c r="Z995" s="30"/>
      <c r="AA995" s="30"/>
    </row>
    <row r="996" customFormat="false" ht="15.75" hidden="false" customHeight="false" outlineLevel="0" collapsed="false">
      <c r="A996" s="30"/>
      <c r="B996" s="32"/>
      <c r="C996" s="30"/>
      <c r="D996" s="30"/>
      <c r="E996" s="30"/>
      <c r="G996" s="30"/>
      <c r="H996" s="30"/>
      <c r="I996" s="30"/>
      <c r="J996" s="30"/>
      <c r="K996" s="30"/>
      <c r="L996" s="30"/>
      <c r="M996" s="30"/>
      <c r="N996" s="30"/>
      <c r="O996" s="30"/>
      <c r="P996" s="30"/>
      <c r="Q996" s="30"/>
      <c r="R996" s="30"/>
      <c r="S996" s="30"/>
      <c r="T996" s="30"/>
      <c r="U996" s="30"/>
      <c r="V996" s="30"/>
      <c r="W996" s="30"/>
      <c r="X996" s="30"/>
      <c r="Y996" s="30"/>
      <c r="Z996" s="30"/>
      <c r="AA996" s="30"/>
    </row>
    <row r="997" customFormat="false" ht="15.75" hidden="false" customHeight="false" outlineLevel="0" collapsed="false">
      <c r="A997" s="30"/>
      <c r="B997" s="32"/>
      <c r="C997" s="30"/>
      <c r="D997" s="30"/>
      <c r="E997" s="30"/>
      <c r="G997" s="30"/>
      <c r="H997" s="30"/>
      <c r="I997" s="30"/>
      <c r="J997" s="30"/>
      <c r="K997" s="30"/>
      <c r="L997" s="30"/>
      <c r="M997" s="30"/>
      <c r="N997" s="30"/>
      <c r="O997" s="30"/>
      <c r="P997" s="30"/>
      <c r="Q997" s="30"/>
      <c r="R997" s="30"/>
      <c r="S997" s="30"/>
      <c r="T997" s="30"/>
      <c r="U997" s="30"/>
      <c r="V997" s="30"/>
      <c r="W997" s="30"/>
      <c r="X997" s="30"/>
      <c r="Y997" s="30"/>
      <c r="Z997" s="30"/>
      <c r="AA997" s="30"/>
    </row>
    <row r="998" customFormat="false" ht="15.75" hidden="false" customHeight="false" outlineLevel="0" collapsed="false">
      <c r="A998" s="30"/>
      <c r="B998" s="32"/>
      <c r="C998" s="30"/>
      <c r="D998" s="30"/>
      <c r="E998" s="30"/>
      <c r="G998" s="30"/>
      <c r="H998" s="30"/>
      <c r="I998" s="30"/>
      <c r="J998" s="30"/>
      <c r="K998" s="30"/>
      <c r="L998" s="30"/>
      <c r="M998" s="30"/>
      <c r="N998" s="30"/>
      <c r="O998" s="30"/>
      <c r="P998" s="30"/>
      <c r="Q998" s="30"/>
      <c r="R998" s="30"/>
      <c r="S998" s="30"/>
      <c r="T998" s="30"/>
      <c r="U998" s="30"/>
      <c r="V998" s="30"/>
      <c r="W998" s="30"/>
      <c r="X998" s="30"/>
      <c r="Y998" s="30"/>
      <c r="Z998" s="30"/>
      <c r="AA998" s="30"/>
    </row>
    <row r="999" customFormat="false" ht="15.75" hidden="false" customHeight="false" outlineLevel="0" collapsed="false">
      <c r="A999" s="30"/>
      <c r="B999" s="32"/>
      <c r="C999" s="30"/>
      <c r="D999" s="30"/>
      <c r="E999" s="30"/>
      <c r="G999" s="30"/>
      <c r="H999" s="30"/>
      <c r="I999" s="30"/>
      <c r="J999" s="30"/>
      <c r="K999" s="30"/>
      <c r="L999" s="30"/>
      <c r="M999" s="30"/>
      <c r="N999" s="30"/>
      <c r="O999" s="30"/>
      <c r="P999" s="30"/>
      <c r="Q999" s="30"/>
      <c r="R999" s="30"/>
      <c r="S999" s="30"/>
      <c r="T999" s="30"/>
      <c r="U999" s="30"/>
      <c r="V999" s="30"/>
      <c r="W999" s="30"/>
      <c r="X999" s="30"/>
      <c r="Y999" s="30"/>
      <c r="Z999" s="30"/>
      <c r="AA999" s="30"/>
    </row>
    <row r="1000" customFormat="false" ht="15.75" hidden="false" customHeight="false" outlineLevel="0" collapsed="false">
      <c r="A1000" s="30"/>
      <c r="B1000" s="32"/>
      <c r="C1000" s="30"/>
      <c r="D1000" s="30"/>
      <c r="E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customFormat="false" ht="15.75" hidden="false" customHeight="false" outlineLevel="0" collapsed="false">
      <c r="A1001" s="30"/>
      <c r="B1001" s="32"/>
      <c r="C1001" s="30"/>
      <c r="D1001" s="30"/>
      <c r="E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cols>
    <col collapsed="false" customWidth="true" hidden="false" outlineLevel="0" max="4" min="4" style="0" width="43"/>
  </cols>
  <sheetData>
    <row r="1" customFormat="false" ht="15.75" hidden="false" customHeight="false" outlineLevel="0" collapsed="false">
      <c r="A1" s="12"/>
      <c r="B1" s="35" t="s">
        <v>1325</v>
      </c>
      <c r="C1" s="12"/>
      <c r="D1" s="12" t="s">
        <v>7</v>
      </c>
      <c r="E1" s="12"/>
      <c r="F1" s="30"/>
      <c r="G1" s="30"/>
      <c r="H1" s="30"/>
      <c r="I1" s="30"/>
      <c r="J1" s="30"/>
      <c r="K1" s="30"/>
      <c r="L1" s="30"/>
      <c r="M1" s="30"/>
      <c r="N1" s="30"/>
      <c r="O1" s="30"/>
      <c r="P1" s="30"/>
      <c r="Q1" s="30"/>
      <c r="R1" s="30"/>
      <c r="S1" s="30"/>
      <c r="T1" s="30"/>
      <c r="U1" s="30"/>
      <c r="V1" s="30"/>
      <c r="W1" s="30"/>
      <c r="X1" s="30"/>
      <c r="Y1" s="30"/>
      <c r="Z1" s="30"/>
      <c r="AA1" s="30"/>
    </row>
    <row r="2" customFormat="false" ht="15.75" hidden="false" customHeight="false" outlineLevel="0" collapsed="false">
      <c r="A2" s="12" t="n">
        <v>1</v>
      </c>
      <c r="B2" s="13" t="n">
        <v>0</v>
      </c>
      <c r="C2" s="13" t="n">
        <v>0.142847222222222</v>
      </c>
      <c r="D2" s="12" t="s">
        <v>27</v>
      </c>
      <c r="E2" s="12"/>
      <c r="F2" s="13"/>
      <c r="G2" s="30"/>
      <c r="H2" s="30"/>
      <c r="I2" s="30"/>
      <c r="J2" s="30"/>
      <c r="K2" s="30"/>
      <c r="L2" s="30"/>
      <c r="M2" s="30"/>
      <c r="N2" s="30"/>
      <c r="O2" s="30"/>
      <c r="P2" s="30"/>
      <c r="Q2" s="30"/>
      <c r="R2" s="30"/>
      <c r="S2" s="30"/>
      <c r="T2" s="30"/>
      <c r="U2" s="30"/>
      <c r="V2" s="30"/>
      <c r="W2" s="30"/>
      <c r="X2" s="30"/>
      <c r="Y2" s="30"/>
      <c r="Z2" s="30"/>
      <c r="AA2" s="30"/>
    </row>
    <row r="3" customFormat="false" ht="15.75" hidden="false" customHeight="false" outlineLevel="0" collapsed="false">
      <c r="A3" s="12" t="n">
        <v>2</v>
      </c>
      <c r="B3" s="13" t="n">
        <v>0.000474537037037037</v>
      </c>
      <c r="C3" s="13" t="n">
        <v>0.143321759259259</v>
      </c>
      <c r="D3" s="12" t="s">
        <v>33</v>
      </c>
      <c r="E3" s="12"/>
      <c r="F3" s="13"/>
      <c r="G3" s="30"/>
      <c r="H3" s="30"/>
      <c r="I3" s="30"/>
      <c r="J3" s="30"/>
      <c r="K3" s="30"/>
      <c r="L3" s="30"/>
      <c r="M3" s="30"/>
      <c r="N3" s="30"/>
      <c r="O3" s="30"/>
      <c r="P3" s="30"/>
      <c r="Q3" s="30"/>
      <c r="R3" s="30"/>
      <c r="S3" s="30"/>
      <c r="T3" s="30"/>
      <c r="U3" s="30"/>
      <c r="V3" s="30"/>
      <c r="W3" s="30"/>
      <c r="X3" s="30"/>
      <c r="Y3" s="30"/>
      <c r="Z3" s="30"/>
      <c r="AA3" s="30"/>
    </row>
    <row r="4" customFormat="false" ht="15.75" hidden="false" customHeight="false" outlineLevel="0" collapsed="false">
      <c r="A4" s="12" t="n">
        <v>3</v>
      </c>
      <c r="B4" s="13" t="n">
        <v>0.000844907407407407</v>
      </c>
      <c r="C4" s="13" t="n">
        <v>0.14369212962963</v>
      </c>
      <c r="D4" s="12" t="s">
        <v>599</v>
      </c>
      <c r="E4" s="12"/>
      <c r="F4" s="13"/>
      <c r="G4" s="30"/>
      <c r="H4" s="30"/>
      <c r="I4" s="30"/>
      <c r="J4" s="30"/>
      <c r="K4" s="30"/>
      <c r="L4" s="30"/>
      <c r="M4" s="30"/>
      <c r="N4" s="30"/>
      <c r="O4" s="30"/>
      <c r="P4" s="30"/>
      <c r="Q4" s="30"/>
      <c r="R4" s="30"/>
      <c r="S4" s="30"/>
      <c r="T4" s="30"/>
      <c r="U4" s="30"/>
      <c r="V4" s="30"/>
      <c r="W4" s="30"/>
      <c r="X4" s="30"/>
      <c r="Y4" s="30"/>
      <c r="Z4" s="30"/>
      <c r="AA4" s="30"/>
    </row>
    <row r="5" customFormat="false" ht="15.75" hidden="false" customHeight="false" outlineLevel="0" collapsed="false">
      <c r="A5" s="12" t="n">
        <v>4</v>
      </c>
      <c r="B5" s="13" t="n">
        <v>0.00100694444444444</v>
      </c>
      <c r="C5" s="13" t="n">
        <v>0.143854166666667</v>
      </c>
      <c r="D5" s="12" t="s">
        <v>603</v>
      </c>
      <c r="E5" s="12"/>
      <c r="F5" s="13"/>
      <c r="G5" s="30"/>
      <c r="H5" s="30"/>
      <c r="I5" s="30"/>
      <c r="J5" s="30"/>
      <c r="K5" s="30"/>
      <c r="L5" s="30"/>
      <c r="M5" s="30"/>
      <c r="N5" s="30"/>
      <c r="O5" s="30"/>
      <c r="P5" s="30"/>
      <c r="Q5" s="30"/>
      <c r="R5" s="30"/>
      <c r="S5" s="30"/>
      <c r="T5" s="30"/>
      <c r="U5" s="30"/>
      <c r="V5" s="30"/>
      <c r="W5" s="30"/>
      <c r="X5" s="30"/>
      <c r="Y5" s="30"/>
      <c r="Z5" s="30"/>
      <c r="AA5" s="30"/>
    </row>
    <row r="6" customFormat="false" ht="15.75" hidden="false" customHeight="false" outlineLevel="0" collapsed="false">
      <c r="A6" s="12" t="n">
        <v>5</v>
      </c>
      <c r="B6" s="13" t="n">
        <v>0.00171296296296296</v>
      </c>
      <c r="C6" s="13" t="n">
        <v>0.144560185185185</v>
      </c>
      <c r="D6" s="12" t="s">
        <v>606</v>
      </c>
      <c r="E6" s="12"/>
      <c r="F6" s="13"/>
      <c r="G6" s="30"/>
      <c r="H6" s="30"/>
      <c r="I6" s="30"/>
      <c r="J6" s="30"/>
      <c r="K6" s="30"/>
      <c r="L6" s="30"/>
      <c r="M6" s="30"/>
      <c r="N6" s="30"/>
      <c r="O6" s="30"/>
      <c r="P6" s="30"/>
      <c r="Q6" s="30"/>
      <c r="R6" s="30"/>
      <c r="S6" s="30"/>
      <c r="T6" s="30"/>
      <c r="U6" s="30"/>
      <c r="V6" s="30"/>
      <c r="W6" s="30"/>
      <c r="X6" s="30"/>
      <c r="Y6" s="30"/>
      <c r="Z6" s="30"/>
      <c r="AA6" s="30"/>
    </row>
    <row r="7" customFormat="false" ht="15.75" hidden="false" customHeight="false" outlineLevel="0" collapsed="false">
      <c r="A7" s="12" t="n">
        <v>6</v>
      </c>
      <c r="B7" s="13" t="n">
        <v>0.00309027777777778</v>
      </c>
      <c r="C7" s="13" t="n">
        <v>0.1459375</v>
      </c>
      <c r="D7" s="12" t="s">
        <v>37</v>
      </c>
      <c r="E7" s="12"/>
      <c r="F7" s="13"/>
      <c r="G7" s="30"/>
      <c r="H7" s="30"/>
      <c r="I7" s="30"/>
      <c r="J7" s="30"/>
      <c r="K7" s="30"/>
      <c r="L7" s="30"/>
      <c r="M7" s="30"/>
      <c r="N7" s="30"/>
      <c r="O7" s="30"/>
      <c r="P7" s="30"/>
      <c r="Q7" s="30"/>
      <c r="R7" s="30"/>
      <c r="S7" s="30"/>
      <c r="T7" s="30"/>
      <c r="U7" s="30"/>
      <c r="V7" s="30"/>
      <c r="W7" s="30"/>
      <c r="X7" s="30"/>
      <c r="Y7" s="30"/>
      <c r="Z7" s="30"/>
      <c r="AA7" s="30"/>
    </row>
    <row r="8" customFormat="false" ht="15.75" hidden="false" customHeight="false" outlineLevel="0" collapsed="false">
      <c r="A8" s="12" t="n">
        <v>7</v>
      </c>
      <c r="B8" s="13" t="n">
        <v>0.00329861111111111</v>
      </c>
      <c r="C8" s="13" t="n">
        <v>0.146145833333333</v>
      </c>
      <c r="D8" s="12" t="s">
        <v>612</v>
      </c>
      <c r="E8" s="12"/>
      <c r="F8" s="13"/>
      <c r="G8" s="30"/>
      <c r="H8" s="30"/>
      <c r="I8" s="30"/>
      <c r="J8" s="30"/>
      <c r="K8" s="30"/>
      <c r="L8" s="30"/>
      <c r="M8" s="30"/>
      <c r="N8" s="30"/>
      <c r="O8" s="30"/>
      <c r="P8" s="30"/>
      <c r="Q8" s="30"/>
      <c r="R8" s="30"/>
      <c r="S8" s="30"/>
      <c r="T8" s="30"/>
      <c r="U8" s="30"/>
      <c r="V8" s="30"/>
      <c r="W8" s="30"/>
      <c r="X8" s="30"/>
      <c r="Y8" s="30"/>
      <c r="Z8" s="30"/>
      <c r="AA8" s="30"/>
    </row>
    <row r="9" customFormat="false" ht="15.75" hidden="false" customHeight="false" outlineLevel="0" collapsed="false">
      <c r="A9" s="12" t="n">
        <v>8</v>
      </c>
      <c r="B9" s="13" t="n">
        <v>0.00355324074074074</v>
      </c>
      <c r="C9" s="13" t="n">
        <v>0.146400462962963</v>
      </c>
      <c r="D9" s="12" t="s">
        <v>42</v>
      </c>
      <c r="E9" s="12"/>
      <c r="F9" s="13"/>
      <c r="G9" s="30"/>
      <c r="H9" s="30"/>
      <c r="I9" s="30"/>
      <c r="J9" s="30"/>
      <c r="K9" s="30"/>
      <c r="L9" s="30"/>
      <c r="M9" s="30"/>
      <c r="N9" s="30"/>
      <c r="O9" s="30"/>
      <c r="P9" s="30"/>
      <c r="Q9" s="30"/>
      <c r="R9" s="30"/>
      <c r="S9" s="30"/>
      <c r="T9" s="30"/>
      <c r="U9" s="30"/>
      <c r="V9" s="30"/>
      <c r="W9" s="30"/>
      <c r="X9" s="30"/>
      <c r="Y9" s="30"/>
      <c r="Z9" s="30"/>
      <c r="AA9" s="30"/>
    </row>
    <row r="10" customFormat="false" ht="15.75" hidden="false" customHeight="false" outlineLevel="0" collapsed="false">
      <c r="A10" s="12" t="n">
        <v>9</v>
      </c>
      <c r="B10" s="13" t="n">
        <v>0.00390046296296296</v>
      </c>
      <c r="C10" s="13" t="n">
        <v>0.146747685185185</v>
      </c>
      <c r="D10" s="12" t="s">
        <v>46</v>
      </c>
      <c r="E10" s="12"/>
      <c r="F10" s="13"/>
      <c r="G10" s="30"/>
      <c r="H10" s="30"/>
      <c r="I10" s="30"/>
      <c r="J10" s="30"/>
      <c r="K10" s="30"/>
      <c r="L10" s="30"/>
      <c r="M10" s="30"/>
      <c r="N10" s="30"/>
      <c r="O10" s="30"/>
      <c r="P10" s="30"/>
      <c r="Q10" s="30"/>
      <c r="R10" s="30"/>
      <c r="S10" s="30"/>
      <c r="T10" s="30"/>
      <c r="U10" s="30"/>
      <c r="V10" s="30"/>
      <c r="W10" s="30"/>
      <c r="X10" s="30"/>
      <c r="Y10" s="30"/>
      <c r="Z10" s="30"/>
      <c r="AA10" s="30"/>
    </row>
    <row r="11" customFormat="false" ht="15.75" hidden="false" customHeight="false" outlineLevel="0" collapsed="false">
      <c r="A11" s="12" t="n">
        <v>10</v>
      </c>
      <c r="B11" s="13" t="n">
        <v>0.00427083333333333</v>
      </c>
      <c r="C11" s="13" t="n">
        <v>0.147118055555556</v>
      </c>
      <c r="D11" s="12" t="s">
        <v>48</v>
      </c>
      <c r="E11" s="12"/>
      <c r="F11" s="13"/>
      <c r="G11" s="30"/>
      <c r="H11" s="30"/>
      <c r="I11" s="30"/>
      <c r="J11" s="30"/>
      <c r="K11" s="30"/>
      <c r="L11" s="30"/>
      <c r="M11" s="30"/>
      <c r="N11" s="30"/>
      <c r="O11" s="30"/>
      <c r="P11" s="30"/>
      <c r="Q11" s="30"/>
      <c r="R11" s="30"/>
      <c r="S11" s="30"/>
      <c r="T11" s="30"/>
      <c r="U11" s="30"/>
      <c r="V11" s="30"/>
      <c r="W11" s="30"/>
      <c r="X11" s="30"/>
      <c r="Y11" s="30"/>
      <c r="Z11" s="30"/>
      <c r="AA11" s="30"/>
    </row>
    <row r="12" customFormat="false" ht="15.75" hidden="false" customHeight="false" outlineLevel="0" collapsed="false">
      <c r="A12" s="12" t="n">
        <v>11</v>
      </c>
      <c r="B12" s="13" t="n">
        <v>0.00483796296296296</v>
      </c>
      <c r="C12" s="13" t="n">
        <v>0.147685185185185</v>
      </c>
      <c r="D12" s="12" t="s">
        <v>53</v>
      </c>
      <c r="E12" s="12"/>
      <c r="F12" s="13"/>
      <c r="G12" s="30"/>
      <c r="H12" s="30"/>
      <c r="I12" s="30"/>
      <c r="J12" s="30"/>
      <c r="K12" s="30"/>
      <c r="L12" s="30"/>
      <c r="M12" s="30"/>
      <c r="N12" s="30"/>
      <c r="O12" s="30"/>
      <c r="P12" s="30"/>
      <c r="Q12" s="30"/>
      <c r="R12" s="30"/>
      <c r="S12" s="30"/>
      <c r="T12" s="30"/>
      <c r="U12" s="30"/>
      <c r="V12" s="30"/>
      <c r="W12" s="30"/>
      <c r="X12" s="30"/>
      <c r="Y12" s="30"/>
      <c r="Z12" s="30"/>
      <c r="AA12" s="30"/>
    </row>
    <row r="13" customFormat="false" ht="15.75" hidden="false" customHeight="false" outlineLevel="0" collapsed="false">
      <c r="A13" s="12" t="n">
        <v>12</v>
      </c>
      <c r="B13" s="13" t="n">
        <v>0.00512731481481482</v>
      </c>
      <c r="C13" s="13" t="n">
        <v>0.147974537037037</v>
      </c>
      <c r="D13" s="12" t="s">
        <v>55</v>
      </c>
      <c r="E13" s="12"/>
      <c r="F13" s="13"/>
      <c r="G13" s="30"/>
      <c r="H13" s="30"/>
      <c r="I13" s="30"/>
      <c r="J13" s="30"/>
      <c r="K13" s="30"/>
      <c r="L13" s="30"/>
      <c r="M13" s="30"/>
      <c r="N13" s="30"/>
      <c r="O13" s="30"/>
      <c r="P13" s="30"/>
      <c r="Q13" s="30"/>
      <c r="R13" s="30"/>
      <c r="S13" s="30"/>
      <c r="T13" s="30"/>
      <c r="U13" s="30"/>
      <c r="V13" s="30"/>
      <c r="W13" s="30"/>
      <c r="X13" s="30"/>
      <c r="Y13" s="30"/>
      <c r="Z13" s="30"/>
      <c r="AA13" s="30"/>
    </row>
    <row r="14" customFormat="false" ht="15.75" hidden="false" customHeight="false" outlineLevel="0" collapsed="false">
      <c r="A14" s="12" t="n">
        <v>13</v>
      </c>
      <c r="B14" s="13" t="n">
        <v>0.00547453703703704</v>
      </c>
      <c r="C14" s="13" t="n">
        <v>0.148321759259259</v>
      </c>
      <c r="D14" s="12" t="s">
        <v>58</v>
      </c>
      <c r="E14" s="12"/>
      <c r="F14" s="13"/>
      <c r="G14" s="30"/>
      <c r="H14" s="30"/>
      <c r="I14" s="30"/>
      <c r="J14" s="30"/>
      <c r="K14" s="30"/>
      <c r="L14" s="30"/>
      <c r="M14" s="30"/>
      <c r="N14" s="30"/>
      <c r="O14" s="30"/>
      <c r="P14" s="30"/>
      <c r="Q14" s="30"/>
      <c r="R14" s="30"/>
      <c r="S14" s="30"/>
      <c r="T14" s="30"/>
      <c r="U14" s="30"/>
      <c r="V14" s="30"/>
      <c r="W14" s="30"/>
      <c r="X14" s="30"/>
      <c r="Y14" s="30"/>
      <c r="Z14" s="30"/>
      <c r="AA14" s="30"/>
    </row>
    <row r="15" customFormat="false" ht="15.75" hidden="false" customHeight="false" outlineLevel="0" collapsed="false">
      <c r="A15" s="12" t="n">
        <v>14</v>
      </c>
      <c r="B15" s="13" t="n">
        <v>0.00626157407407407</v>
      </c>
      <c r="C15" s="13" t="n">
        <v>0.149108796296296</v>
      </c>
      <c r="D15" s="12" t="s">
        <v>61</v>
      </c>
      <c r="E15" s="12"/>
      <c r="F15" s="13"/>
      <c r="G15" s="30"/>
      <c r="H15" s="30"/>
      <c r="I15" s="30"/>
      <c r="J15" s="30"/>
      <c r="K15" s="30"/>
      <c r="L15" s="30"/>
      <c r="M15" s="30"/>
      <c r="N15" s="30"/>
      <c r="O15" s="30"/>
      <c r="P15" s="30"/>
      <c r="Q15" s="30"/>
      <c r="R15" s="30"/>
      <c r="S15" s="30"/>
      <c r="T15" s="30"/>
      <c r="U15" s="30"/>
      <c r="V15" s="30"/>
      <c r="W15" s="30"/>
      <c r="X15" s="30"/>
      <c r="Y15" s="30"/>
      <c r="Z15" s="30"/>
      <c r="AA15" s="30"/>
    </row>
    <row r="16" customFormat="false" ht="15.75" hidden="false" customHeight="false" outlineLevel="0" collapsed="false">
      <c r="A16" s="12" t="n">
        <v>15</v>
      </c>
      <c r="B16" s="13" t="n">
        <v>0.00681712962962963</v>
      </c>
      <c r="C16" s="13" t="n">
        <v>0.149664351851852</v>
      </c>
      <c r="D16" s="12" t="s">
        <v>67</v>
      </c>
      <c r="E16" s="12"/>
      <c r="F16" s="13"/>
      <c r="G16" s="30"/>
      <c r="H16" s="30"/>
      <c r="I16" s="30"/>
      <c r="J16" s="30"/>
      <c r="K16" s="30"/>
      <c r="L16" s="30"/>
      <c r="M16" s="30"/>
      <c r="N16" s="30"/>
      <c r="O16" s="30"/>
      <c r="P16" s="30"/>
      <c r="Q16" s="30"/>
      <c r="R16" s="30"/>
      <c r="S16" s="30"/>
      <c r="T16" s="30"/>
      <c r="U16" s="30"/>
      <c r="V16" s="30"/>
      <c r="W16" s="30"/>
      <c r="X16" s="30"/>
      <c r="Y16" s="30"/>
      <c r="Z16" s="30"/>
      <c r="AA16" s="30"/>
    </row>
    <row r="17" customFormat="false" ht="15.75" hidden="false" customHeight="false" outlineLevel="0" collapsed="false">
      <c r="A17" s="12" t="n">
        <v>16</v>
      </c>
      <c r="B17" s="13" t="n">
        <v>0.00712962962962963</v>
      </c>
      <c r="C17" s="13" t="n">
        <v>0.149976851851852</v>
      </c>
      <c r="D17" s="12" t="s">
        <v>70</v>
      </c>
      <c r="E17" s="12"/>
      <c r="F17" s="13"/>
      <c r="G17" s="30"/>
      <c r="H17" s="30"/>
      <c r="I17" s="30"/>
      <c r="J17" s="30"/>
      <c r="K17" s="30"/>
      <c r="L17" s="30"/>
      <c r="M17" s="30"/>
      <c r="N17" s="30"/>
      <c r="O17" s="30"/>
      <c r="P17" s="30"/>
      <c r="Q17" s="30"/>
      <c r="R17" s="30"/>
      <c r="S17" s="30"/>
      <c r="T17" s="30"/>
      <c r="U17" s="30"/>
      <c r="V17" s="30"/>
      <c r="W17" s="30"/>
      <c r="X17" s="30"/>
      <c r="Y17" s="30"/>
      <c r="Z17" s="30"/>
      <c r="AA17" s="30"/>
    </row>
    <row r="18" customFormat="false" ht="15.75" hidden="false" customHeight="false" outlineLevel="0" collapsed="false">
      <c r="A18" s="12" t="n">
        <v>17</v>
      </c>
      <c r="B18" s="13" t="n">
        <v>0.00741898148148148</v>
      </c>
      <c r="C18" s="13" t="n">
        <v>0.150266203703704</v>
      </c>
      <c r="D18" s="12" t="s">
        <v>73</v>
      </c>
      <c r="E18" s="12"/>
      <c r="F18" s="13"/>
      <c r="G18" s="30"/>
      <c r="H18" s="30"/>
      <c r="I18" s="30"/>
      <c r="J18" s="30"/>
      <c r="K18" s="30"/>
      <c r="L18" s="30"/>
      <c r="M18" s="30"/>
      <c r="N18" s="30"/>
      <c r="O18" s="30"/>
      <c r="P18" s="30"/>
      <c r="Q18" s="30"/>
      <c r="R18" s="30"/>
      <c r="S18" s="30"/>
      <c r="T18" s="30"/>
      <c r="U18" s="30"/>
      <c r="V18" s="30"/>
      <c r="W18" s="30"/>
      <c r="X18" s="30"/>
      <c r="Y18" s="30"/>
      <c r="Z18" s="30"/>
      <c r="AA18" s="30"/>
    </row>
    <row r="19" customFormat="false" ht="15.75" hidden="false" customHeight="false" outlineLevel="0" collapsed="false">
      <c r="A19" s="12" t="n">
        <v>18</v>
      </c>
      <c r="B19" s="13" t="n">
        <v>0.00773148148148148</v>
      </c>
      <c r="C19" s="13" t="n">
        <v>0.150578703703704</v>
      </c>
      <c r="D19" s="12" t="s">
        <v>76</v>
      </c>
      <c r="E19" s="12"/>
      <c r="F19" s="13"/>
      <c r="G19" s="30"/>
      <c r="H19" s="30"/>
      <c r="I19" s="30"/>
      <c r="J19" s="30"/>
      <c r="K19" s="30"/>
      <c r="L19" s="30"/>
      <c r="M19" s="30"/>
      <c r="N19" s="30"/>
      <c r="O19" s="30"/>
      <c r="P19" s="30"/>
      <c r="Q19" s="30"/>
      <c r="R19" s="30"/>
      <c r="S19" s="30"/>
      <c r="T19" s="30"/>
      <c r="U19" s="30"/>
      <c r="V19" s="30"/>
      <c r="W19" s="30"/>
      <c r="X19" s="30"/>
      <c r="Y19" s="30"/>
      <c r="Z19" s="30"/>
      <c r="AA19" s="30"/>
    </row>
    <row r="20" customFormat="false" ht="15.75" hidden="false" customHeight="false" outlineLevel="0" collapsed="false">
      <c r="A20" s="12" t="n">
        <v>19</v>
      </c>
      <c r="B20" s="13" t="n">
        <v>0.00905092592592593</v>
      </c>
      <c r="C20" s="13" t="n">
        <v>0.151898148148148</v>
      </c>
      <c r="D20" s="12" t="s">
        <v>79</v>
      </c>
      <c r="E20" s="12"/>
      <c r="F20" s="13"/>
      <c r="G20" s="30"/>
      <c r="H20" s="30"/>
      <c r="I20" s="30"/>
      <c r="J20" s="30"/>
      <c r="K20" s="30"/>
      <c r="L20" s="30"/>
      <c r="M20" s="30"/>
      <c r="N20" s="30"/>
      <c r="O20" s="30"/>
      <c r="P20" s="30"/>
      <c r="Q20" s="30"/>
      <c r="R20" s="30"/>
      <c r="S20" s="30"/>
      <c r="T20" s="30"/>
      <c r="U20" s="30"/>
      <c r="V20" s="30"/>
      <c r="W20" s="30"/>
      <c r="X20" s="30"/>
      <c r="Y20" s="30"/>
      <c r="Z20" s="30"/>
      <c r="AA20" s="30"/>
    </row>
    <row r="21" customFormat="false" ht="15.75" hidden="false" customHeight="false" outlineLevel="0" collapsed="false">
      <c r="A21" s="12" t="n">
        <v>20</v>
      </c>
      <c r="B21" s="13" t="n">
        <v>0.00938657407407407</v>
      </c>
      <c r="C21" s="13" t="n">
        <v>0.152233796296296</v>
      </c>
      <c r="D21" s="12" t="s">
        <v>82</v>
      </c>
      <c r="E21" s="12"/>
      <c r="F21" s="13"/>
      <c r="G21" s="30"/>
      <c r="H21" s="30"/>
      <c r="I21" s="30"/>
      <c r="J21" s="30"/>
      <c r="K21" s="30"/>
      <c r="L21" s="30"/>
      <c r="M21" s="30"/>
      <c r="N21" s="30"/>
      <c r="O21" s="30"/>
      <c r="P21" s="30"/>
      <c r="Q21" s="30"/>
      <c r="R21" s="30"/>
      <c r="S21" s="30"/>
      <c r="T21" s="30"/>
      <c r="U21" s="30"/>
      <c r="V21" s="30"/>
      <c r="W21" s="30"/>
      <c r="X21" s="30"/>
      <c r="Y21" s="30"/>
      <c r="Z21" s="30"/>
      <c r="AA21" s="30"/>
    </row>
    <row r="22" customFormat="false" ht="15.75" hidden="false" customHeight="false" outlineLevel="0" collapsed="false">
      <c r="A22" s="12" t="n">
        <v>21</v>
      </c>
      <c r="B22" s="13" t="n">
        <v>0.00969907407407407</v>
      </c>
      <c r="C22" s="13" t="n">
        <v>0.152546296296296</v>
      </c>
      <c r="D22" s="12" t="s">
        <v>85</v>
      </c>
      <c r="E22" s="12"/>
      <c r="F22" s="13"/>
      <c r="G22" s="30"/>
      <c r="H22" s="30"/>
      <c r="I22" s="30"/>
      <c r="J22" s="30"/>
      <c r="K22" s="30"/>
      <c r="L22" s="30"/>
      <c r="M22" s="30"/>
      <c r="N22" s="30"/>
      <c r="O22" s="30"/>
      <c r="P22" s="30"/>
      <c r="Q22" s="30"/>
      <c r="R22" s="30"/>
      <c r="S22" s="30"/>
      <c r="T22" s="30"/>
      <c r="U22" s="30"/>
      <c r="V22" s="30"/>
      <c r="W22" s="30"/>
      <c r="X22" s="30"/>
      <c r="Y22" s="30"/>
      <c r="Z22" s="30"/>
      <c r="AA22" s="30"/>
    </row>
    <row r="23" customFormat="false" ht="15.75" hidden="false" customHeight="false" outlineLevel="0" collapsed="false">
      <c r="A23" s="12" t="n">
        <v>22</v>
      </c>
      <c r="B23" s="13" t="n">
        <v>0.0100462962962963</v>
      </c>
      <c r="C23" s="13" t="n">
        <v>0.152893518518518</v>
      </c>
      <c r="D23" s="12" t="s">
        <v>88</v>
      </c>
      <c r="E23" s="12"/>
      <c r="F23" s="13"/>
      <c r="G23" s="30"/>
      <c r="H23" s="30"/>
      <c r="I23" s="30"/>
      <c r="J23" s="30"/>
      <c r="K23" s="30"/>
      <c r="L23" s="30"/>
      <c r="M23" s="30"/>
      <c r="N23" s="30"/>
      <c r="O23" s="30"/>
      <c r="P23" s="30"/>
      <c r="Q23" s="30"/>
      <c r="R23" s="30"/>
      <c r="S23" s="30"/>
      <c r="T23" s="30"/>
      <c r="U23" s="30"/>
      <c r="V23" s="30"/>
      <c r="W23" s="30"/>
      <c r="X23" s="30"/>
      <c r="Y23" s="30"/>
      <c r="Z23" s="30"/>
      <c r="AA23" s="30"/>
    </row>
    <row r="24" customFormat="false" ht="15.75" hidden="false" customHeight="false" outlineLevel="0" collapsed="false">
      <c r="A24" s="12" t="n">
        <v>23</v>
      </c>
      <c r="B24" s="13" t="n">
        <v>0.0102893518518519</v>
      </c>
      <c r="C24" s="13" t="n">
        <v>0.153136574074074</v>
      </c>
      <c r="D24" s="12" t="s">
        <v>91</v>
      </c>
      <c r="E24" s="12"/>
      <c r="F24" s="13"/>
      <c r="G24" s="30"/>
      <c r="H24" s="30"/>
      <c r="I24" s="30"/>
      <c r="J24" s="30"/>
      <c r="K24" s="30"/>
      <c r="L24" s="30"/>
      <c r="M24" s="30"/>
      <c r="N24" s="30"/>
      <c r="O24" s="30"/>
      <c r="P24" s="30"/>
      <c r="Q24" s="30"/>
      <c r="R24" s="30"/>
      <c r="S24" s="30"/>
      <c r="T24" s="30"/>
      <c r="U24" s="30"/>
      <c r="V24" s="30"/>
      <c r="W24" s="30"/>
      <c r="X24" s="30"/>
      <c r="Y24" s="30"/>
      <c r="Z24" s="30"/>
      <c r="AA24" s="30"/>
    </row>
    <row r="25" customFormat="false" ht="15.75" hidden="false" customHeight="false" outlineLevel="0" collapsed="false">
      <c r="A25" s="12" t="n">
        <v>24</v>
      </c>
      <c r="B25" s="13" t="n">
        <v>0.0104976851851852</v>
      </c>
      <c r="C25" s="13" t="n">
        <v>0.153344907407407</v>
      </c>
      <c r="D25" s="12" t="s">
        <v>93</v>
      </c>
      <c r="E25" s="12"/>
      <c r="F25" s="13"/>
      <c r="G25" s="30"/>
      <c r="H25" s="30"/>
      <c r="I25" s="30"/>
      <c r="J25" s="30"/>
      <c r="K25" s="30"/>
      <c r="L25" s="30"/>
      <c r="M25" s="30"/>
      <c r="N25" s="30"/>
      <c r="O25" s="30"/>
      <c r="P25" s="30"/>
      <c r="Q25" s="30"/>
      <c r="R25" s="30"/>
      <c r="S25" s="30"/>
      <c r="T25" s="30"/>
      <c r="U25" s="30"/>
      <c r="V25" s="30"/>
      <c r="W25" s="30"/>
      <c r="X25" s="30"/>
      <c r="Y25" s="30"/>
      <c r="Z25" s="30"/>
      <c r="AA25" s="30"/>
    </row>
    <row r="26" customFormat="false" ht="15.75" hidden="false" customHeight="false" outlineLevel="0" collapsed="false">
      <c r="A26" s="12" t="n">
        <v>25</v>
      </c>
      <c r="B26" s="13" t="n">
        <v>0.0107291666666667</v>
      </c>
      <c r="C26" s="13" t="n">
        <v>0.153576388888889</v>
      </c>
      <c r="D26" s="12" t="s">
        <v>96</v>
      </c>
      <c r="E26" s="12"/>
      <c r="F26" s="13"/>
      <c r="G26" s="30"/>
      <c r="H26" s="30"/>
      <c r="I26" s="30"/>
      <c r="J26" s="30"/>
      <c r="K26" s="30"/>
      <c r="L26" s="30"/>
      <c r="M26" s="30"/>
      <c r="N26" s="30"/>
      <c r="O26" s="30"/>
      <c r="P26" s="30"/>
      <c r="Q26" s="30"/>
      <c r="R26" s="30"/>
      <c r="S26" s="30"/>
      <c r="T26" s="30"/>
      <c r="U26" s="30"/>
      <c r="V26" s="30"/>
      <c r="W26" s="30"/>
      <c r="X26" s="30"/>
      <c r="Y26" s="30"/>
      <c r="Z26" s="30"/>
      <c r="AA26" s="30"/>
    </row>
    <row r="27" customFormat="false" ht="15.75" hidden="false" customHeight="false" outlineLevel="0" collapsed="false">
      <c r="A27" s="12" t="n">
        <v>26</v>
      </c>
      <c r="B27" s="13" t="n">
        <v>0.0112037037037037</v>
      </c>
      <c r="C27" s="13" t="n">
        <v>0.154050925925926</v>
      </c>
      <c r="D27" s="12" t="s">
        <v>100</v>
      </c>
      <c r="E27" s="12"/>
      <c r="F27" s="13"/>
      <c r="G27" s="30"/>
      <c r="H27" s="30"/>
      <c r="I27" s="30"/>
      <c r="J27" s="30"/>
      <c r="K27" s="30"/>
      <c r="L27" s="30"/>
      <c r="M27" s="30"/>
      <c r="N27" s="30"/>
      <c r="O27" s="30"/>
      <c r="P27" s="30"/>
      <c r="Q27" s="30"/>
      <c r="R27" s="30"/>
      <c r="S27" s="30"/>
      <c r="T27" s="30"/>
      <c r="U27" s="30"/>
      <c r="V27" s="30"/>
      <c r="W27" s="30"/>
      <c r="X27" s="30"/>
      <c r="Y27" s="30"/>
      <c r="Z27" s="30"/>
      <c r="AA27" s="30"/>
    </row>
    <row r="28" customFormat="false" ht="15.75" hidden="false" customHeight="false" outlineLevel="0" collapsed="false">
      <c r="A28" s="12" t="n">
        <v>27</v>
      </c>
      <c r="B28" s="13" t="n">
        <v>0.0114467592592593</v>
      </c>
      <c r="C28" s="13" t="n">
        <v>0.154293981481481</v>
      </c>
      <c r="D28" s="12" t="s">
        <v>104</v>
      </c>
      <c r="E28" s="12"/>
      <c r="F28" s="13"/>
      <c r="G28" s="30"/>
      <c r="H28" s="30"/>
      <c r="I28" s="30"/>
      <c r="J28" s="30"/>
      <c r="K28" s="30"/>
      <c r="L28" s="30"/>
      <c r="M28" s="30"/>
      <c r="N28" s="30"/>
      <c r="O28" s="30"/>
      <c r="P28" s="30"/>
      <c r="Q28" s="30"/>
      <c r="R28" s="30"/>
      <c r="S28" s="30"/>
      <c r="T28" s="30"/>
      <c r="U28" s="30"/>
      <c r="V28" s="30"/>
      <c r="W28" s="30"/>
      <c r="X28" s="30"/>
      <c r="Y28" s="30"/>
      <c r="Z28" s="30"/>
      <c r="AA28" s="30"/>
    </row>
    <row r="29" customFormat="false" ht="15.75" hidden="false" customHeight="false" outlineLevel="0" collapsed="false">
      <c r="A29" s="12" t="n">
        <v>28</v>
      </c>
      <c r="B29" s="13" t="n">
        <v>0.0117708333333333</v>
      </c>
      <c r="C29" s="13" t="n">
        <v>0.154618055555556</v>
      </c>
      <c r="D29" s="12" t="s">
        <v>107</v>
      </c>
      <c r="E29" s="12"/>
      <c r="F29" s="13"/>
      <c r="G29" s="30"/>
      <c r="H29" s="30"/>
      <c r="I29" s="30"/>
      <c r="J29" s="30"/>
      <c r="K29" s="30"/>
      <c r="L29" s="30"/>
      <c r="M29" s="30"/>
      <c r="N29" s="30"/>
      <c r="O29" s="30"/>
      <c r="P29" s="30"/>
      <c r="Q29" s="30"/>
      <c r="R29" s="30"/>
      <c r="S29" s="30"/>
      <c r="T29" s="30"/>
      <c r="U29" s="30"/>
      <c r="V29" s="30"/>
      <c r="W29" s="30"/>
      <c r="X29" s="30"/>
      <c r="Y29" s="30"/>
      <c r="Z29" s="30"/>
      <c r="AA29" s="30"/>
    </row>
    <row r="30" customFormat="false" ht="15.75" hidden="false" customHeight="false" outlineLevel="0" collapsed="false">
      <c r="A30" s="12" t="n">
        <v>29</v>
      </c>
      <c r="B30" s="13" t="n">
        <v>0.0121296296296296</v>
      </c>
      <c r="C30" s="13" t="n">
        <v>0.154976851851852</v>
      </c>
      <c r="D30" s="12" t="s">
        <v>110</v>
      </c>
      <c r="E30" s="12"/>
      <c r="F30" s="13"/>
      <c r="G30" s="30"/>
      <c r="H30" s="30"/>
      <c r="I30" s="30"/>
      <c r="J30" s="30"/>
      <c r="K30" s="30"/>
      <c r="L30" s="30"/>
      <c r="M30" s="30"/>
      <c r="N30" s="30"/>
      <c r="O30" s="30"/>
      <c r="P30" s="30"/>
      <c r="Q30" s="30"/>
      <c r="R30" s="30"/>
      <c r="S30" s="30"/>
      <c r="T30" s="30"/>
      <c r="U30" s="30"/>
      <c r="V30" s="30"/>
      <c r="W30" s="30"/>
      <c r="X30" s="30"/>
      <c r="Y30" s="30"/>
      <c r="Z30" s="30"/>
      <c r="AA30" s="30"/>
    </row>
    <row r="31" customFormat="false" ht="15.75" hidden="false" customHeight="false" outlineLevel="0" collapsed="false">
      <c r="A31" s="12" t="n">
        <v>30</v>
      </c>
      <c r="B31" s="13" t="n">
        <v>0.0123842592592593</v>
      </c>
      <c r="C31" s="13" t="n">
        <v>0.155231481481482</v>
      </c>
      <c r="D31" s="12" t="s">
        <v>115</v>
      </c>
      <c r="E31" s="12"/>
      <c r="F31" s="13"/>
      <c r="G31" s="30"/>
      <c r="H31" s="30"/>
      <c r="I31" s="30"/>
      <c r="J31" s="30"/>
      <c r="K31" s="30"/>
      <c r="L31" s="30"/>
      <c r="M31" s="30"/>
      <c r="N31" s="30"/>
      <c r="O31" s="30"/>
      <c r="P31" s="30"/>
      <c r="Q31" s="30"/>
      <c r="R31" s="30"/>
      <c r="S31" s="30"/>
      <c r="T31" s="30"/>
      <c r="U31" s="30"/>
      <c r="V31" s="30"/>
      <c r="W31" s="30"/>
      <c r="X31" s="30"/>
      <c r="Y31" s="30"/>
      <c r="Z31" s="30"/>
      <c r="AA31" s="30"/>
    </row>
    <row r="32" customFormat="false" ht="15.75" hidden="false" customHeight="false" outlineLevel="0" collapsed="false">
      <c r="A32" s="12" t="n">
        <v>31</v>
      </c>
      <c r="B32" s="13" t="n">
        <v>0.0125578703703704</v>
      </c>
      <c r="C32" s="13" t="n">
        <v>0.155405092592593</v>
      </c>
      <c r="D32" s="12" t="s">
        <v>118</v>
      </c>
      <c r="E32" s="12"/>
      <c r="F32" s="13"/>
      <c r="G32" s="30"/>
      <c r="H32" s="30"/>
      <c r="I32" s="30"/>
      <c r="J32" s="30"/>
      <c r="K32" s="30"/>
      <c r="L32" s="30"/>
      <c r="M32" s="30"/>
      <c r="N32" s="30"/>
      <c r="O32" s="30"/>
      <c r="P32" s="30"/>
      <c r="Q32" s="30"/>
      <c r="R32" s="30"/>
      <c r="S32" s="30"/>
      <c r="T32" s="30"/>
      <c r="U32" s="30"/>
      <c r="V32" s="30"/>
      <c r="W32" s="30"/>
      <c r="X32" s="30"/>
      <c r="Y32" s="30"/>
      <c r="Z32" s="30"/>
      <c r="AA32" s="30"/>
    </row>
    <row r="33" customFormat="false" ht="15.75" hidden="false" customHeight="false" outlineLevel="0" collapsed="false">
      <c r="A33" s="12" t="n">
        <v>32</v>
      </c>
      <c r="B33" s="13" t="n">
        <v>0.0127777777777778</v>
      </c>
      <c r="C33" s="13" t="n">
        <v>0.155625</v>
      </c>
      <c r="D33" s="12" t="s">
        <v>122</v>
      </c>
      <c r="E33" s="12"/>
      <c r="F33" s="13"/>
      <c r="G33" s="30"/>
      <c r="H33" s="30"/>
      <c r="I33" s="30"/>
      <c r="J33" s="30"/>
      <c r="K33" s="30"/>
      <c r="L33" s="30"/>
      <c r="M33" s="30"/>
      <c r="N33" s="30"/>
      <c r="O33" s="30"/>
      <c r="P33" s="30"/>
      <c r="Q33" s="30"/>
      <c r="R33" s="30"/>
      <c r="S33" s="30"/>
      <c r="T33" s="30"/>
      <c r="U33" s="30"/>
      <c r="V33" s="30"/>
      <c r="W33" s="30"/>
      <c r="X33" s="30"/>
      <c r="Y33" s="30"/>
      <c r="Z33" s="30"/>
      <c r="AA33" s="30"/>
    </row>
    <row r="34" customFormat="false" ht="15.75" hidden="false" customHeight="false" outlineLevel="0" collapsed="false">
      <c r="A34" s="12" t="n">
        <v>33</v>
      </c>
      <c r="B34" s="13" t="n">
        <v>0.0132291666666667</v>
      </c>
      <c r="C34" s="13" t="n">
        <v>0.156076388888889</v>
      </c>
      <c r="D34" s="12" t="s">
        <v>125</v>
      </c>
      <c r="E34" s="12"/>
      <c r="F34" s="13"/>
      <c r="G34" s="30"/>
      <c r="H34" s="30"/>
      <c r="I34" s="30"/>
      <c r="J34" s="30"/>
      <c r="K34" s="30"/>
      <c r="L34" s="30"/>
      <c r="M34" s="30"/>
      <c r="N34" s="30"/>
      <c r="O34" s="30"/>
      <c r="P34" s="30"/>
      <c r="Q34" s="30"/>
      <c r="R34" s="30"/>
      <c r="S34" s="30"/>
      <c r="T34" s="30"/>
      <c r="U34" s="30"/>
      <c r="V34" s="30"/>
      <c r="W34" s="30"/>
      <c r="X34" s="30"/>
      <c r="Y34" s="30"/>
      <c r="Z34" s="30"/>
      <c r="AA34" s="30"/>
    </row>
    <row r="35" customFormat="false" ht="15.75" hidden="false" customHeight="false" outlineLevel="0" collapsed="false">
      <c r="A35" s="12" t="n">
        <v>34</v>
      </c>
      <c r="B35" s="13" t="n">
        <v>0.0137268518518519</v>
      </c>
      <c r="C35" s="13" t="n">
        <v>0.156574074074074</v>
      </c>
      <c r="D35" s="12" t="s">
        <v>127</v>
      </c>
      <c r="E35" s="12"/>
      <c r="F35" s="13"/>
      <c r="G35" s="30"/>
      <c r="H35" s="30"/>
      <c r="I35" s="30"/>
      <c r="J35" s="30"/>
      <c r="K35" s="30"/>
      <c r="L35" s="30"/>
      <c r="M35" s="30"/>
      <c r="N35" s="30"/>
      <c r="O35" s="30"/>
      <c r="P35" s="30"/>
      <c r="Q35" s="30"/>
      <c r="R35" s="30"/>
      <c r="S35" s="30"/>
      <c r="T35" s="30"/>
      <c r="U35" s="30"/>
      <c r="V35" s="30"/>
      <c r="W35" s="30"/>
      <c r="X35" s="30"/>
      <c r="Y35" s="30"/>
      <c r="Z35" s="30"/>
      <c r="AA35" s="30"/>
    </row>
    <row r="36" customFormat="false" ht="15.75" hidden="false" customHeight="false" outlineLevel="0" collapsed="false">
      <c r="A36" s="12" t="n">
        <v>35</v>
      </c>
      <c r="B36" s="13" t="n">
        <v>0.0140162037037037</v>
      </c>
      <c r="C36" s="13" t="n">
        <v>0.156863425925926</v>
      </c>
      <c r="D36" s="12" t="s">
        <v>129</v>
      </c>
      <c r="E36" s="12"/>
      <c r="F36" s="13"/>
      <c r="G36" s="30"/>
      <c r="H36" s="30"/>
      <c r="I36" s="30"/>
      <c r="J36" s="30"/>
      <c r="K36" s="30"/>
      <c r="L36" s="30"/>
      <c r="M36" s="30"/>
      <c r="N36" s="30"/>
      <c r="O36" s="30"/>
      <c r="P36" s="30"/>
      <c r="Q36" s="30"/>
      <c r="R36" s="30"/>
      <c r="S36" s="30"/>
      <c r="T36" s="30"/>
      <c r="U36" s="30"/>
      <c r="V36" s="30"/>
      <c r="W36" s="30"/>
      <c r="X36" s="30"/>
      <c r="Y36" s="30"/>
      <c r="Z36" s="30"/>
      <c r="AA36" s="30"/>
    </row>
    <row r="37" customFormat="false" ht="15.75" hidden="false" customHeight="false" outlineLevel="0" collapsed="false">
      <c r="A37" s="12" t="n">
        <v>36</v>
      </c>
      <c r="B37" s="13" t="n">
        <v>0.0143402777777778</v>
      </c>
      <c r="C37" s="13" t="n">
        <v>0.1571875</v>
      </c>
      <c r="D37" s="12" t="s">
        <v>133</v>
      </c>
      <c r="E37" s="12"/>
      <c r="F37" s="13"/>
      <c r="G37" s="30"/>
      <c r="H37" s="30"/>
      <c r="I37" s="30"/>
      <c r="J37" s="30"/>
      <c r="K37" s="30"/>
      <c r="L37" s="30"/>
      <c r="M37" s="30"/>
      <c r="N37" s="30"/>
      <c r="O37" s="30"/>
      <c r="P37" s="30"/>
      <c r="Q37" s="30"/>
      <c r="R37" s="30"/>
      <c r="S37" s="30"/>
      <c r="T37" s="30"/>
      <c r="U37" s="30"/>
      <c r="V37" s="30"/>
      <c r="W37" s="30"/>
      <c r="X37" s="30"/>
      <c r="Y37" s="30"/>
      <c r="Z37" s="30"/>
      <c r="AA37" s="30"/>
    </row>
    <row r="38" customFormat="false" ht="15.75" hidden="false" customHeight="false" outlineLevel="0" collapsed="false">
      <c r="A38" s="12" t="n">
        <v>37</v>
      </c>
      <c r="B38" s="13" t="n">
        <v>0.0147569444444444</v>
      </c>
      <c r="C38" s="13" t="n">
        <v>0.157604166666667</v>
      </c>
      <c r="D38" s="12" t="s">
        <v>136</v>
      </c>
      <c r="E38" s="12"/>
      <c r="F38" s="13"/>
      <c r="G38" s="30"/>
      <c r="H38" s="30"/>
      <c r="I38" s="30"/>
      <c r="J38" s="30"/>
      <c r="K38" s="30"/>
      <c r="L38" s="30"/>
      <c r="M38" s="30"/>
      <c r="N38" s="30"/>
      <c r="O38" s="30"/>
      <c r="P38" s="30"/>
      <c r="Q38" s="30"/>
      <c r="R38" s="30"/>
      <c r="S38" s="30"/>
      <c r="T38" s="30"/>
      <c r="U38" s="30"/>
      <c r="V38" s="30"/>
      <c r="W38" s="30"/>
      <c r="X38" s="30"/>
      <c r="Y38" s="30"/>
      <c r="Z38" s="30"/>
      <c r="AA38" s="30"/>
    </row>
    <row r="39" customFormat="false" ht="15.75" hidden="false" customHeight="false" outlineLevel="0" collapsed="false">
      <c r="A39" s="12" t="n">
        <v>38</v>
      </c>
      <c r="B39" s="13" t="n">
        <v>0.0150115740740741</v>
      </c>
      <c r="C39" s="13" t="n">
        <v>0.157858796296296</v>
      </c>
      <c r="D39" s="12" t="s">
        <v>139</v>
      </c>
      <c r="E39" s="12"/>
      <c r="F39" s="13"/>
      <c r="G39" s="30"/>
      <c r="H39" s="30"/>
      <c r="I39" s="30"/>
      <c r="J39" s="30"/>
      <c r="K39" s="30"/>
      <c r="L39" s="30"/>
      <c r="M39" s="30"/>
      <c r="N39" s="30"/>
      <c r="O39" s="30"/>
      <c r="P39" s="30"/>
      <c r="Q39" s="30"/>
      <c r="R39" s="30"/>
      <c r="S39" s="30"/>
      <c r="T39" s="30"/>
      <c r="U39" s="30"/>
      <c r="V39" s="30"/>
      <c r="W39" s="30"/>
      <c r="X39" s="30"/>
      <c r="Y39" s="30"/>
      <c r="Z39" s="30"/>
      <c r="AA39" s="30"/>
    </row>
    <row r="40" customFormat="false" ht="15.75" hidden="false" customHeight="false" outlineLevel="0" collapsed="false">
      <c r="A40" s="12" t="n">
        <v>39</v>
      </c>
      <c r="B40" s="13" t="n">
        <v>0.0152314814814815</v>
      </c>
      <c r="C40" s="13" t="n">
        <v>0.158078703703704</v>
      </c>
      <c r="D40" s="12" t="s">
        <v>140</v>
      </c>
      <c r="E40" s="12"/>
      <c r="F40" s="13"/>
      <c r="G40" s="30"/>
      <c r="H40" s="30"/>
      <c r="I40" s="30"/>
      <c r="J40" s="30"/>
      <c r="K40" s="30"/>
      <c r="L40" s="30"/>
      <c r="M40" s="30"/>
      <c r="N40" s="30"/>
      <c r="O40" s="30"/>
      <c r="P40" s="30"/>
      <c r="Q40" s="30"/>
      <c r="R40" s="30"/>
      <c r="S40" s="30"/>
      <c r="T40" s="30"/>
      <c r="U40" s="30"/>
      <c r="V40" s="30"/>
      <c r="W40" s="30"/>
      <c r="X40" s="30"/>
      <c r="Y40" s="30"/>
      <c r="Z40" s="30"/>
      <c r="AA40" s="30"/>
    </row>
    <row r="41" customFormat="false" ht="15.75" hidden="false" customHeight="false" outlineLevel="0" collapsed="false">
      <c r="A41" s="12" t="n">
        <v>40</v>
      </c>
      <c r="B41" s="13" t="n">
        <v>0.0155092592592593</v>
      </c>
      <c r="C41" s="13" t="n">
        <v>0.158356481481481</v>
      </c>
      <c r="D41" s="12" t="s">
        <v>144</v>
      </c>
      <c r="E41" s="12"/>
      <c r="F41" s="13"/>
      <c r="G41" s="30"/>
      <c r="H41" s="30"/>
      <c r="I41" s="30"/>
      <c r="J41" s="30"/>
      <c r="K41" s="30"/>
      <c r="L41" s="30"/>
      <c r="M41" s="30"/>
      <c r="N41" s="30"/>
      <c r="O41" s="30"/>
      <c r="P41" s="30"/>
      <c r="Q41" s="30"/>
      <c r="R41" s="30"/>
      <c r="S41" s="30"/>
      <c r="T41" s="30"/>
      <c r="U41" s="30"/>
      <c r="V41" s="30"/>
      <c r="W41" s="30"/>
      <c r="X41" s="30"/>
      <c r="Y41" s="30"/>
      <c r="Z41" s="30"/>
      <c r="AA41" s="30"/>
    </row>
    <row r="42" customFormat="false" ht="15.75" hidden="false" customHeight="false" outlineLevel="0" collapsed="false">
      <c r="A42" s="12" t="n">
        <v>41</v>
      </c>
      <c r="B42" s="13" t="n">
        <v>0.015787037037037</v>
      </c>
      <c r="C42" s="13" t="n">
        <v>0.158634259259259</v>
      </c>
      <c r="D42" s="12" t="s">
        <v>147</v>
      </c>
      <c r="E42" s="12"/>
      <c r="F42" s="13"/>
      <c r="G42" s="30"/>
      <c r="H42" s="30"/>
      <c r="I42" s="30"/>
      <c r="J42" s="30"/>
      <c r="K42" s="30"/>
      <c r="L42" s="30"/>
      <c r="M42" s="30"/>
      <c r="N42" s="30"/>
      <c r="O42" s="30"/>
      <c r="P42" s="30"/>
      <c r="Q42" s="30"/>
      <c r="R42" s="30"/>
      <c r="S42" s="30"/>
      <c r="T42" s="30"/>
      <c r="U42" s="30"/>
      <c r="V42" s="30"/>
      <c r="W42" s="30"/>
      <c r="X42" s="30"/>
      <c r="Y42" s="30"/>
      <c r="Z42" s="30"/>
      <c r="AA42" s="30"/>
    </row>
    <row r="43" customFormat="false" ht="15.75" hidden="false" customHeight="false" outlineLevel="0" collapsed="false">
      <c r="A43" s="12" t="n">
        <v>42</v>
      </c>
      <c r="B43" s="13" t="n">
        <v>0.0162962962962963</v>
      </c>
      <c r="C43" s="13" t="n">
        <v>0.159143518518519</v>
      </c>
      <c r="D43" s="12" t="s">
        <v>150</v>
      </c>
      <c r="E43" s="12"/>
      <c r="F43" s="13"/>
      <c r="G43" s="30"/>
      <c r="H43" s="30"/>
      <c r="I43" s="30"/>
      <c r="J43" s="30"/>
      <c r="K43" s="30"/>
      <c r="L43" s="30"/>
      <c r="M43" s="30"/>
      <c r="N43" s="30"/>
      <c r="O43" s="30"/>
      <c r="P43" s="30"/>
      <c r="Q43" s="30"/>
      <c r="R43" s="30"/>
      <c r="S43" s="30"/>
      <c r="T43" s="30"/>
      <c r="U43" s="30"/>
      <c r="V43" s="30"/>
      <c r="W43" s="30"/>
      <c r="X43" s="30"/>
      <c r="Y43" s="30"/>
      <c r="Z43" s="30"/>
      <c r="AA43" s="30"/>
    </row>
    <row r="44" customFormat="false" ht="15.75" hidden="false" customHeight="false" outlineLevel="0" collapsed="false">
      <c r="A44" s="12" t="n">
        <v>43</v>
      </c>
      <c r="B44" s="13" t="n">
        <v>0.016712962962963</v>
      </c>
      <c r="C44" s="13" t="n">
        <v>0.159560185185185</v>
      </c>
      <c r="D44" s="12" t="s">
        <v>154</v>
      </c>
      <c r="E44" s="12"/>
      <c r="F44" s="13"/>
      <c r="G44" s="30"/>
      <c r="H44" s="30"/>
      <c r="I44" s="30"/>
      <c r="J44" s="30"/>
      <c r="K44" s="30"/>
      <c r="L44" s="30"/>
      <c r="M44" s="30"/>
      <c r="N44" s="30"/>
      <c r="O44" s="30"/>
      <c r="P44" s="30"/>
      <c r="Q44" s="30"/>
      <c r="R44" s="30"/>
      <c r="S44" s="30"/>
      <c r="T44" s="30"/>
      <c r="U44" s="30"/>
      <c r="V44" s="30"/>
      <c r="W44" s="30"/>
      <c r="X44" s="30"/>
      <c r="Y44" s="30"/>
      <c r="Z44" s="30"/>
      <c r="AA44" s="30"/>
    </row>
    <row r="45" customFormat="false" ht="15.75" hidden="false" customHeight="false" outlineLevel="0" collapsed="false">
      <c r="A45" s="12" t="n">
        <v>44</v>
      </c>
      <c r="B45" s="13" t="n">
        <v>0.0169328703703704</v>
      </c>
      <c r="C45" s="13" t="n">
        <v>0.159780092592593</v>
      </c>
      <c r="D45" s="12" t="s">
        <v>157</v>
      </c>
      <c r="E45" s="12"/>
      <c r="F45" s="13"/>
      <c r="G45" s="30"/>
      <c r="H45" s="30"/>
      <c r="I45" s="30"/>
      <c r="J45" s="30"/>
      <c r="K45" s="30"/>
      <c r="L45" s="30"/>
      <c r="M45" s="30"/>
      <c r="N45" s="30"/>
      <c r="O45" s="30"/>
      <c r="P45" s="30"/>
      <c r="Q45" s="30"/>
      <c r="R45" s="30"/>
      <c r="S45" s="30"/>
      <c r="T45" s="30"/>
      <c r="U45" s="30"/>
      <c r="V45" s="30"/>
      <c r="W45" s="30"/>
      <c r="X45" s="30"/>
      <c r="Y45" s="30"/>
      <c r="Z45" s="30"/>
      <c r="AA45" s="30"/>
    </row>
    <row r="46" customFormat="false" ht="15.75" hidden="false" customHeight="false" outlineLevel="0" collapsed="false">
      <c r="A46" s="12" t="n">
        <v>45</v>
      </c>
      <c r="B46" s="13" t="n">
        <v>0.0172453703703704</v>
      </c>
      <c r="C46" s="13" t="n">
        <v>0.160092592592593</v>
      </c>
      <c r="D46" s="12" t="s">
        <v>160</v>
      </c>
      <c r="E46" s="12"/>
      <c r="F46" s="13"/>
      <c r="G46" s="30"/>
      <c r="H46" s="30"/>
      <c r="I46" s="30"/>
      <c r="J46" s="30"/>
      <c r="K46" s="30"/>
      <c r="L46" s="30"/>
      <c r="M46" s="30"/>
      <c r="N46" s="30"/>
      <c r="O46" s="30"/>
      <c r="P46" s="30"/>
      <c r="Q46" s="30"/>
      <c r="R46" s="30"/>
      <c r="S46" s="30"/>
      <c r="T46" s="30"/>
      <c r="U46" s="30"/>
      <c r="V46" s="30"/>
      <c r="W46" s="30"/>
      <c r="X46" s="30"/>
      <c r="Y46" s="30"/>
      <c r="Z46" s="30"/>
      <c r="AA46" s="30"/>
    </row>
    <row r="47" customFormat="false" ht="15.75" hidden="false" customHeight="false" outlineLevel="0" collapsed="false">
      <c r="A47" s="12" t="n">
        <v>46</v>
      </c>
      <c r="B47" s="13" t="n">
        <v>0.0175</v>
      </c>
      <c r="C47" s="13" t="n">
        <v>0.160347222222222</v>
      </c>
      <c r="D47" s="12" t="s">
        <v>163</v>
      </c>
      <c r="E47" s="12"/>
      <c r="F47" s="13"/>
      <c r="G47" s="30"/>
      <c r="H47" s="30"/>
      <c r="I47" s="30"/>
      <c r="J47" s="30"/>
      <c r="K47" s="30"/>
      <c r="L47" s="30"/>
      <c r="M47" s="30"/>
      <c r="N47" s="30"/>
      <c r="O47" s="30"/>
      <c r="P47" s="30"/>
      <c r="Q47" s="30"/>
      <c r="R47" s="30"/>
      <c r="S47" s="30"/>
      <c r="T47" s="30"/>
      <c r="U47" s="30"/>
      <c r="V47" s="30"/>
      <c r="W47" s="30"/>
      <c r="X47" s="30"/>
      <c r="Y47" s="30"/>
      <c r="Z47" s="30"/>
      <c r="AA47" s="30"/>
    </row>
    <row r="48" customFormat="false" ht="15.75" hidden="false" customHeight="false" outlineLevel="0" collapsed="false">
      <c r="A48" s="12" t="n">
        <v>47</v>
      </c>
      <c r="B48" s="13" t="n">
        <v>0.0178935185185185</v>
      </c>
      <c r="C48" s="13" t="n">
        <v>0.160740740740741</v>
      </c>
      <c r="D48" s="12" t="s">
        <v>166</v>
      </c>
      <c r="E48" s="12"/>
      <c r="F48" s="13"/>
      <c r="G48" s="30"/>
      <c r="H48" s="30"/>
      <c r="I48" s="30"/>
      <c r="J48" s="30"/>
      <c r="K48" s="30"/>
      <c r="L48" s="30"/>
      <c r="M48" s="30"/>
      <c r="N48" s="30"/>
      <c r="O48" s="30"/>
      <c r="P48" s="30"/>
      <c r="Q48" s="30"/>
      <c r="R48" s="30"/>
      <c r="S48" s="30"/>
      <c r="T48" s="30"/>
      <c r="U48" s="30"/>
      <c r="V48" s="30"/>
      <c r="W48" s="30"/>
      <c r="X48" s="30"/>
      <c r="Y48" s="30"/>
      <c r="Z48" s="30"/>
      <c r="AA48" s="30"/>
    </row>
    <row r="49" customFormat="false" ht="15.75" hidden="false" customHeight="false" outlineLevel="0" collapsed="false">
      <c r="A49" s="12" t="n">
        <v>48</v>
      </c>
      <c r="B49" s="13" t="n">
        <v>0.0184027777777778</v>
      </c>
      <c r="C49" s="13" t="n">
        <v>0.16125</v>
      </c>
      <c r="D49" s="12" t="s">
        <v>169</v>
      </c>
      <c r="E49" s="12"/>
      <c r="F49" s="13"/>
      <c r="G49" s="30"/>
      <c r="H49" s="30"/>
      <c r="I49" s="30"/>
      <c r="J49" s="30"/>
      <c r="K49" s="30"/>
      <c r="L49" s="30"/>
      <c r="M49" s="30"/>
      <c r="N49" s="30"/>
      <c r="O49" s="30"/>
      <c r="P49" s="30"/>
      <c r="Q49" s="30"/>
      <c r="R49" s="30"/>
      <c r="S49" s="30"/>
      <c r="T49" s="30"/>
      <c r="U49" s="30"/>
      <c r="V49" s="30"/>
      <c r="W49" s="30"/>
      <c r="X49" s="30"/>
      <c r="Y49" s="30"/>
      <c r="Z49" s="30"/>
      <c r="AA49" s="30"/>
    </row>
    <row r="50" customFormat="false" ht="15.75" hidden="false" customHeight="false" outlineLevel="0" collapsed="false">
      <c r="A50" s="12" t="n">
        <v>49</v>
      </c>
      <c r="B50" s="13" t="n">
        <v>0.0186689814814815</v>
      </c>
      <c r="C50" s="13" t="n">
        <v>0.161516203703704</v>
      </c>
      <c r="D50" s="12" t="s">
        <v>172</v>
      </c>
      <c r="E50" s="12"/>
      <c r="F50" s="13"/>
      <c r="G50" s="30"/>
      <c r="H50" s="30"/>
      <c r="I50" s="30"/>
      <c r="J50" s="30"/>
      <c r="K50" s="30"/>
      <c r="L50" s="30"/>
      <c r="M50" s="30"/>
      <c r="N50" s="30"/>
      <c r="O50" s="30"/>
      <c r="P50" s="30"/>
      <c r="Q50" s="30"/>
      <c r="R50" s="30"/>
      <c r="S50" s="30"/>
      <c r="T50" s="30"/>
      <c r="U50" s="30"/>
      <c r="V50" s="30"/>
      <c r="W50" s="30"/>
      <c r="X50" s="30"/>
      <c r="Y50" s="30"/>
      <c r="Z50" s="30"/>
      <c r="AA50" s="30"/>
    </row>
    <row r="51" customFormat="false" ht="15.75" hidden="false" customHeight="false" outlineLevel="0" collapsed="false">
      <c r="A51" s="12" t="n">
        <v>50</v>
      </c>
      <c r="B51" s="13" t="n">
        <v>0.0189236111111111</v>
      </c>
      <c r="C51" s="13" t="n">
        <v>0.161770833333333</v>
      </c>
      <c r="D51" s="12" t="s">
        <v>174</v>
      </c>
      <c r="E51" s="12"/>
      <c r="F51" s="13"/>
      <c r="G51" s="30"/>
      <c r="H51" s="30"/>
      <c r="I51" s="30"/>
      <c r="J51" s="30"/>
      <c r="K51" s="30"/>
      <c r="L51" s="30"/>
      <c r="M51" s="30"/>
      <c r="N51" s="30"/>
      <c r="O51" s="30"/>
      <c r="P51" s="30"/>
      <c r="Q51" s="30"/>
      <c r="R51" s="30"/>
      <c r="S51" s="30"/>
      <c r="T51" s="30"/>
      <c r="U51" s="30"/>
      <c r="V51" s="30"/>
      <c r="W51" s="30"/>
      <c r="X51" s="30"/>
      <c r="Y51" s="30"/>
      <c r="Z51" s="30"/>
      <c r="AA51" s="30"/>
    </row>
    <row r="52" customFormat="false" ht="15.75" hidden="false" customHeight="false" outlineLevel="0" collapsed="false">
      <c r="A52" s="12" t="n">
        <v>51</v>
      </c>
      <c r="B52" s="13" t="n">
        <v>0.0192013888888889</v>
      </c>
      <c r="C52" s="13" t="n">
        <v>0.162048611111111</v>
      </c>
      <c r="D52" s="12" t="s">
        <v>177</v>
      </c>
      <c r="E52" s="12"/>
      <c r="F52" s="13"/>
      <c r="G52" s="30"/>
      <c r="H52" s="30"/>
      <c r="I52" s="30"/>
      <c r="J52" s="30"/>
      <c r="K52" s="30"/>
      <c r="L52" s="30"/>
      <c r="M52" s="30"/>
      <c r="N52" s="30"/>
      <c r="O52" s="30"/>
      <c r="P52" s="30"/>
      <c r="Q52" s="30"/>
      <c r="R52" s="30"/>
      <c r="S52" s="30"/>
      <c r="T52" s="30"/>
      <c r="U52" s="30"/>
      <c r="V52" s="30"/>
      <c r="W52" s="30"/>
      <c r="X52" s="30"/>
      <c r="Y52" s="30"/>
      <c r="Z52" s="30"/>
      <c r="AA52" s="30"/>
    </row>
    <row r="53" customFormat="false" ht="15.75" hidden="false" customHeight="false" outlineLevel="0" collapsed="false">
      <c r="A53" s="12" t="n">
        <v>52</v>
      </c>
      <c r="B53" s="13" t="n">
        <v>0.0193402777777778</v>
      </c>
      <c r="C53" s="13" t="n">
        <v>0.1621875</v>
      </c>
      <c r="D53" s="12" t="s">
        <v>180</v>
      </c>
      <c r="E53" s="12"/>
      <c r="F53" s="13"/>
      <c r="G53" s="30"/>
      <c r="H53" s="30"/>
      <c r="I53" s="30"/>
      <c r="J53" s="30"/>
      <c r="K53" s="30"/>
      <c r="L53" s="30"/>
      <c r="M53" s="30"/>
      <c r="N53" s="30"/>
      <c r="O53" s="30"/>
      <c r="P53" s="30"/>
      <c r="Q53" s="30"/>
      <c r="R53" s="30"/>
      <c r="S53" s="30"/>
      <c r="T53" s="30"/>
      <c r="U53" s="30"/>
      <c r="V53" s="30"/>
      <c r="W53" s="30"/>
      <c r="X53" s="30"/>
      <c r="Y53" s="30"/>
      <c r="Z53" s="30"/>
      <c r="AA53" s="30"/>
    </row>
    <row r="54" customFormat="false" ht="15.75" hidden="false" customHeight="false" outlineLevel="0" collapsed="false">
      <c r="A54" s="12" t="n">
        <v>53</v>
      </c>
      <c r="B54" s="13" t="n">
        <v>0.0200347222222222</v>
      </c>
      <c r="C54" s="13" t="n">
        <v>0.162881944444444</v>
      </c>
      <c r="D54" s="12" t="s">
        <v>183</v>
      </c>
      <c r="E54" s="12"/>
      <c r="F54" s="13"/>
      <c r="G54" s="30"/>
      <c r="H54" s="30"/>
      <c r="I54" s="30"/>
      <c r="J54" s="30"/>
      <c r="K54" s="30"/>
      <c r="L54" s="30"/>
      <c r="M54" s="30"/>
      <c r="N54" s="30"/>
      <c r="O54" s="30"/>
      <c r="P54" s="30"/>
      <c r="Q54" s="30"/>
      <c r="R54" s="30"/>
      <c r="S54" s="30"/>
      <c r="T54" s="30"/>
      <c r="U54" s="30"/>
      <c r="V54" s="30"/>
      <c r="W54" s="30"/>
      <c r="X54" s="30"/>
      <c r="Y54" s="30"/>
      <c r="Z54" s="30"/>
      <c r="AA54" s="30"/>
    </row>
    <row r="55" customFormat="false" ht="15.75" hidden="false" customHeight="false" outlineLevel="0" collapsed="false">
      <c r="A55" s="12" t="n">
        <v>54</v>
      </c>
      <c r="B55" s="13" t="n">
        <v>0.0202893518518519</v>
      </c>
      <c r="C55" s="13" t="n">
        <v>0.163136574074074</v>
      </c>
      <c r="D55" s="12" t="s">
        <v>186</v>
      </c>
      <c r="E55" s="12"/>
      <c r="F55" s="13"/>
      <c r="G55" s="30"/>
      <c r="H55" s="30"/>
      <c r="I55" s="30"/>
      <c r="J55" s="30"/>
      <c r="K55" s="30"/>
      <c r="L55" s="30"/>
      <c r="M55" s="30"/>
      <c r="N55" s="30"/>
      <c r="O55" s="30"/>
      <c r="P55" s="30"/>
      <c r="Q55" s="30"/>
      <c r="R55" s="30"/>
      <c r="S55" s="30"/>
      <c r="T55" s="30"/>
      <c r="U55" s="30"/>
      <c r="V55" s="30"/>
      <c r="W55" s="30"/>
      <c r="X55" s="30"/>
      <c r="Y55" s="30"/>
      <c r="Z55" s="30"/>
      <c r="AA55" s="30"/>
    </row>
    <row r="56" customFormat="false" ht="15.75" hidden="false" customHeight="false" outlineLevel="0" collapsed="false">
      <c r="A56" s="12" t="n">
        <v>55</v>
      </c>
      <c r="B56" s="13" t="n">
        <v>0.0209375</v>
      </c>
      <c r="C56" s="13" t="n">
        <v>0.163784722222222</v>
      </c>
      <c r="D56" s="12" t="s">
        <v>189</v>
      </c>
      <c r="E56" s="12"/>
      <c r="F56" s="13"/>
      <c r="G56" s="30"/>
      <c r="H56" s="30"/>
      <c r="I56" s="30"/>
      <c r="J56" s="30"/>
      <c r="K56" s="30"/>
      <c r="L56" s="30"/>
      <c r="M56" s="30"/>
      <c r="N56" s="30"/>
      <c r="O56" s="30"/>
      <c r="P56" s="30"/>
      <c r="Q56" s="30"/>
      <c r="R56" s="30"/>
      <c r="S56" s="30"/>
      <c r="T56" s="30"/>
      <c r="U56" s="30"/>
      <c r="V56" s="30"/>
      <c r="W56" s="30"/>
      <c r="X56" s="30"/>
      <c r="Y56" s="30"/>
      <c r="Z56" s="30"/>
      <c r="AA56" s="30"/>
    </row>
    <row r="57" customFormat="false" ht="15.75" hidden="false" customHeight="false" outlineLevel="0" collapsed="false">
      <c r="A57" s="12" t="n">
        <v>56</v>
      </c>
      <c r="B57" s="13" t="n">
        <v>0.0212847222222222</v>
      </c>
      <c r="C57" s="13" t="n">
        <v>0.164131944444444</v>
      </c>
      <c r="D57" s="12" t="s">
        <v>191</v>
      </c>
      <c r="E57" s="12"/>
      <c r="F57" s="13"/>
      <c r="G57" s="30"/>
      <c r="H57" s="30"/>
      <c r="I57" s="30"/>
      <c r="J57" s="30"/>
      <c r="K57" s="30"/>
      <c r="L57" s="30"/>
      <c r="M57" s="30"/>
      <c r="N57" s="30"/>
      <c r="O57" s="30"/>
      <c r="P57" s="30"/>
      <c r="Q57" s="30"/>
      <c r="R57" s="30"/>
      <c r="S57" s="30"/>
      <c r="T57" s="30"/>
      <c r="U57" s="30"/>
      <c r="V57" s="30"/>
      <c r="W57" s="30"/>
      <c r="X57" s="30"/>
      <c r="Y57" s="30"/>
      <c r="Z57" s="30"/>
      <c r="AA57" s="30"/>
    </row>
    <row r="58" customFormat="false" ht="15.75" hidden="false" customHeight="false" outlineLevel="0" collapsed="false">
      <c r="A58" s="30"/>
      <c r="B58" s="36"/>
      <c r="C58" s="12"/>
      <c r="D58" s="12"/>
      <c r="E58" s="30"/>
      <c r="F58" s="30"/>
      <c r="G58" s="30"/>
      <c r="H58" s="30"/>
      <c r="I58" s="30"/>
      <c r="J58" s="30"/>
      <c r="K58" s="30"/>
      <c r="L58" s="30"/>
      <c r="M58" s="30"/>
      <c r="N58" s="30"/>
      <c r="O58" s="30"/>
      <c r="P58" s="30"/>
      <c r="Q58" s="30"/>
      <c r="R58" s="30"/>
      <c r="S58" s="30"/>
      <c r="T58" s="30"/>
      <c r="U58" s="30"/>
      <c r="V58" s="30"/>
      <c r="W58" s="30"/>
      <c r="X58" s="30"/>
      <c r="Y58" s="30"/>
      <c r="Z58" s="30"/>
      <c r="AA58" s="30"/>
    </row>
    <row r="59" customFormat="false" ht="15.75" hidden="false" customHeight="false" outlineLevel="0" collapsed="false">
      <c r="A59" s="30"/>
      <c r="B59" s="36"/>
      <c r="C59" s="12"/>
      <c r="D59" s="12"/>
      <c r="E59" s="30"/>
      <c r="F59" s="30"/>
      <c r="G59" s="30"/>
      <c r="H59" s="30"/>
      <c r="I59" s="30"/>
      <c r="J59" s="30"/>
      <c r="K59" s="30"/>
      <c r="L59" s="30"/>
      <c r="M59" s="30"/>
      <c r="N59" s="30"/>
      <c r="O59" s="30"/>
      <c r="P59" s="30"/>
      <c r="Q59" s="30"/>
      <c r="R59" s="30"/>
      <c r="S59" s="30"/>
      <c r="T59" s="30"/>
      <c r="U59" s="30"/>
      <c r="V59" s="30"/>
      <c r="W59" s="30"/>
      <c r="X59" s="30"/>
      <c r="Y59" s="30"/>
      <c r="Z59" s="30"/>
      <c r="AA59" s="30"/>
    </row>
    <row r="60" customFormat="false" ht="15.75" hidden="false" customHeight="false" outlineLevel="0" collapsed="false">
      <c r="A60" s="30"/>
      <c r="B60" s="36"/>
      <c r="C60" s="12"/>
      <c r="D60" s="12"/>
      <c r="E60" s="30"/>
      <c r="F60" s="30"/>
      <c r="G60" s="30"/>
      <c r="H60" s="30"/>
      <c r="I60" s="30"/>
      <c r="J60" s="30"/>
      <c r="K60" s="30"/>
      <c r="L60" s="30"/>
      <c r="M60" s="30"/>
      <c r="N60" s="30"/>
      <c r="O60" s="30"/>
      <c r="P60" s="30"/>
      <c r="Q60" s="30"/>
      <c r="R60" s="30"/>
      <c r="S60" s="30"/>
      <c r="T60" s="30"/>
      <c r="U60" s="30"/>
      <c r="V60" s="30"/>
      <c r="W60" s="30"/>
      <c r="X60" s="30"/>
      <c r="Y60" s="30"/>
      <c r="Z60" s="30"/>
      <c r="AA60" s="30"/>
    </row>
    <row r="61" customFormat="false" ht="15.75" hidden="false" customHeight="false" outlineLevel="0" collapsed="false">
      <c r="A61" s="30"/>
      <c r="B61" s="36"/>
      <c r="C61" s="12"/>
      <c r="D61" s="12"/>
      <c r="E61" s="30"/>
      <c r="F61" s="30"/>
      <c r="G61" s="30"/>
      <c r="H61" s="30"/>
      <c r="I61" s="30"/>
      <c r="J61" s="30"/>
      <c r="K61" s="30"/>
      <c r="L61" s="30"/>
      <c r="M61" s="30"/>
      <c r="N61" s="30"/>
      <c r="O61" s="30"/>
      <c r="P61" s="30"/>
      <c r="Q61" s="30"/>
      <c r="R61" s="30"/>
      <c r="S61" s="30"/>
      <c r="T61" s="30"/>
      <c r="U61" s="30"/>
      <c r="V61" s="30"/>
      <c r="W61" s="30"/>
      <c r="X61" s="30"/>
      <c r="Y61" s="30"/>
      <c r="Z61" s="30"/>
      <c r="AA61" s="30"/>
    </row>
    <row r="62" customFormat="false" ht="15.75" hidden="false" customHeight="false" outlineLevel="0" collapsed="false">
      <c r="A62" s="30"/>
      <c r="B62" s="36"/>
      <c r="C62" s="12"/>
      <c r="D62" s="12"/>
      <c r="E62" s="30"/>
      <c r="F62" s="30"/>
      <c r="G62" s="30"/>
      <c r="H62" s="30"/>
      <c r="I62" s="30"/>
      <c r="J62" s="30"/>
      <c r="K62" s="30"/>
      <c r="L62" s="30"/>
      <c r="M62" s="30"/>
      <c r="N62" s="30"/>
      <c r="O62" s="30"/>
      <c r="P62" s="30"/>
      <c r="Q62" s="30"/>
      <c r="R62" s="30"/>
      <c r="S62" s="30"/>
      <c r="T62" s="30"/>
      <c r="U62" s="30"/>
      <c r="V62" s="30"/>
      <c r="W62" s="30"/>
      <c r="X62" s="30"/>
      <c r="Y62" s="30"/>
      <c r="Z62" s="30"/>
      <c r="AA62" s="30"/>
    </row>
    <row r="63" customFormat="false" ht="15.75" hidden="false" customHeight="false" outlineLevel="0" collapsed="false">
      <c r="A63" s="30"/>
      <c r="B63" s="36"/>
      <c r="C63" s="12"/>
      <c r="D63" s="12"/>
      <c r="E63" s="30"/>
      <c r="F63" s="30"/>
      <c r="G63" s="30"/>
      <c r="H63" s="30"/>
      <c r="I63" s="30"/>
      <c r="J63" s="30"/>
      <c r="K63" s="30"/>
      <c r="L63" s="30"/>
      <c r="M63" s="30"/>
      <c r="N63" s="30"/>
      <c r="O63" s="30"/>
      <c r="P63" s="30"/>
      <c r="Q63" s="30"/>
      <c r="R63" s="30"/>
      <c r="S63" s="30"/>
      <c r="T63" s="30"/>
      <c r="U63" s="30"/>
      <c r="V63" s="30"/>
      <c r="W63" s="30"/>
      <c r="X63" s="30"/>
      <c r="Y63" s="30"/>
      <c r="Z63" s="30"/>
      <c r="AA63" s="30"/>
    </row>
    <row r="64" customFormat="false" ht="15.75" hidden="false" customHeight="false" outlineLevel="0" collapsed="false">
      <c r="A64" s="30"/>
      <c r="B64" s="36"/>
      <c r="C64" s="12"/>
      <c r="D64" s="12"/>
      <c r="E64" s="30"/>
      <c r="F64" s="30"/>
      <c r="G64" s="30"/>
      <c r="H64" s="30"/>
      <c r="I64" s="30"/>
      <c r="J64" s="30"/>
      <c r="K64" s="30"/>
      <c r="L64" s="30"/>
      <c r="M64" s="30"/>
      <c r="N64" s="30"/>
      <c r="O64" s="30"/>
      <c r="P64" s="30"/>
      <c r="Q64" s="30"/>
      <c r="R64" s="30"/>
      <c r="S64" s="30"/>
      <c r="T64" s="30"/>
      <c r="U64" s="30"/>
      <c r="V64" s="30"/>
      <c r="W64" s="30"/>
      <c r="X64" s="30"/>
      <c r="Y64" s="30"/>
      <c r="Z64" s="30"/>
      <c r="AA64" s="30"/>
    </row>
    <row r="65" customFormat="false" ht="15.75" hidden="false" customHeight="false" outlineLevel="0" collapsed="false">
      <c r="A65" s="30"/>
      <c r="B65" s="36"/>
      <c r="C65" s="12"/>
      <c r="D65" s="12"/>
      <c r="E65" s="30"/>
      <c r="F65" s="30"/>
      <c r="G65" s="30"/>
      <c r="H65" s="30"/>
      <c r="I65" s="30"/>
      <c r="J65" s="30"/>
      <c r="K65" s="30"/>
      <c r="L65" s="30"/>
      <c r="M65" s="30"/>
      <c r="N65" s="30"/>
      <c r="O65" s="30"/>
      <c r="P65" s="30"/>
      <c r="Q65" s="30"/>
      <c r="R65" s="30"/>
      <c r="S65" s="30"/>
      <c r="T65" s="30"/>
      <c r="U65" s="30"/>
      <c r="V65" s="30"/>
      <c r="W65" s="30"/>
      <c r="X65" s="30"/>
      <c r="Y65" s="30"/>
      <c r="Z65" s="30"/>
      <c r="AA65" s="30"/>
    </row>
    <row r="66" customFormat="false" ht="15.75" hidden="false" customHeight="false" outlineLevel="0" collapsed="false">
      <c r="A66" s="30"/>
      <c r="B66" s="36"/>
      <c r="C66" s="12"/>
      <c r="D66" s="12"/>
      <c r="E66" s="30"/>
      <c r="F66" s="30"/>
      <c r="G66" s="30"/>
      <c r="H66" s="30"/>
      <c r="I66" s="30"/>
      <c r="J66" s="30"/>
      <c r="K66" s="30"/>
      <c r="L66" s="30"/>
      <c r="M66" s="30"/>
      <c r="N66" s="30"/>
      <c r="O66" s="30"/>
      <c r="P66" s="30"/>
      <c r="Q66" s="30"/>
      <c r="R66" s="30"/>
      <c r="S66" s="30"/>
      <c r="T66" s="30"/>
      <c r="U66" s="30"/>
      <c r="V66" s="30"/>
      <c r="W66" s="30"/>
      <c r="X66" s="30"/>
      <c r="Y66" s="30"/>
      <c r="Z66" s="30"/>
      <c r="AA66" s="30"/>
    </row>
    <row r="67" customFormat="false" ht="15.75" hidden="false" customHeight="false" outlineLevel="0" collapsed="false">
      <c r="A67" s="30"/>
      <c r="B67" s="36"/>
      <c r="C67" s="12"/>
      <c r="D67" s="12"/>
      <c r="E67" s="30"/>
      <c r="F67" s="30"/>
      <c r="G67" s="30"/>
      <c r="H67" s="30"/>
      <c r="I67" s="30"/>
      <c r="J67" s="30"/>
      <c r="K67" s="30"/>
      <c r="L67" s="30"/>
      <c r="M67" s="30"/>
      <c r="N67" s="30"/>
      <c r="O67" s="30"/>
      <c r="P67" s="30"/>
      <c r="Q67" s="30"/>
      <c r="R67" s="30"/>
      <c r="S67" s="30"/>
      <c r="T67" s="30"/>
      <c r="U67" s="30"/>
      <c r="V67" s="30"/>
      <c r="W67" s="30"/>
      <c r="X67" s="30"/>
      <c r="Y67" s="30"/>
      <c r="Z67" s="30"/>
      <c r="AA67" s="30"/>
    </row>
    <row r="68" customFormat="false" ht="15.75" hidden="false" customHeight="false" outlineLevel="0" collapsed="false">
      <c r="A68" s="30"/>
      <c r="B68" s="36"/>
      <c r="C68" s="12"/>
      <c r="D68" s="12"/>
      <c r="E68" s="30"/>
      <c r="F68" s="30"/>
      <c r="G68" s="30"/>
      <c r="H68" s="30"/>
      <c r="I68" s="30"/>
      <c r="J68" s="30"/>
      <c r="K68" s="30"/>
      <c r="L68" s="30"/>
      <c r="M68" s="30"/>
      <c r="N68" s="30"/>
      <c r="O68" s="30"/>
      <c r="P68" s="30"/>
      <c r="Q68" s="30"/>
      <c r="R68" s="30"/>
      <c r="S68" s="30"/>
      <c r="T68" s="30"/>
      <c r="U68" s="30"/>
      <c r="V68" s="30"/>
      <c r="W68" s="30"/>
      <c r="X68" s="30"/>
      <c r="Y68" s="30"/>
      <c r="Z68" s="30"/>
      <c r="AA68" s="30"/>
    </row>
    <row r="69" customFormat="false" ht="15.75" hidden="false" customHeight="false" outlineLevel="0" collapsed="false">
      <c r="A69" s="30"/>
      <c r="B69" s="36"/>
      <c r="C69" s="12"/>
      <c r="D69" s="12"/>
      <c r="E69" s="30"/>
      <c r="F69" s="30"/>
      <c r="G69" s="30"/>
      <c r="H69" s="30"/>
      <c r="I69" s="30"/>
      <c r="J69" s="30"/>
      <c r="K69" s="30"/>
      <c r="L69" s="30"/>
      <c r="M69" s="30"/>
      <c r="N69" s="30"/>
      <c r="O69" s="30"/>
      <c r="P69" s="30"/>
      <c r="Q69" s="30"/>
      <c r="R69" s="30"/>
      <c r="S69" s="30"/>
      <c r="T69" s="30"/>
      <c r="U69" s="30"/>
      <c r="V69" s="30"/>
      <c r="W69" s="30"/>
      <c r="X69" s="30"/>
      <c r="Y69" s="30"/>
      <c r="Z69" s="30"/>
      <c r="AA69" s="30"/>
    </row>
    <row r="70" customFormat="false" ht="15.75" hidden="false" customHeight="false" outlineLevel="0" collapsed="false">
      <c r="A70" s="30"/>
      <c r="B70" s="36"/>
      <c r="C70" s="12"/>
      <c r="D70" s="12"/>
      <c r="E70" s="30"/>
      <c r="F70" s="30"/>
      <c r="G70" s="30"/>
      <c r="H70" s="30"/>
      <c r="I70" s="30"/>
      <c r="J70" s="30"/>
      <c r="K70" s="30"/>
      <c r="L70" s="30"/>
      <c r="M70" s="30"/>
      <c r="N70" s="30"/>
      <c r="O70" s="30"/>
      <c r="P70" s="30"/>
      <c r="Q70" s="30"/>
      <c r="R70" s="30"/>
      <c r="S70" s="30"/>
      <c r="T70" s="30"/>
      <c r="U70" s="30"/>
      <c r="V70" s="30"/>
      <c r="W70" s="30"/>
      <c r="X70" s="30"/>
      <c r="Y70" s="30"/>
      <c r="Z70" s="30"/>
      <c r="AA70" s="30"/>
    </row>
    <row r="71" customFormat="false" ht="15.75" hidden="false" customHeight="false" outlineLevel="0" collapsed="false">
      <c r="A71" s="30"/>
      <c r="B71" s="36"/>
      <c r="C71" s="12"/>
      <c r="D71" s="12"/>
      <c r="E71" s="30"/>
      <c r="F71" s="30"/>
      <c r="G71" s="30"/>
      <c r="H71" s="30"/>
      <c r="I71" s="30"/>
      <c r="J71" s="30"/>
      <c r="K71" s="30"/>
      <c r="L71" s="30"/>
      <c r="M71" s="30"/>
      <c r="N71" s="30"/>
      <c r="O71" s="30"/>
      <c r="P71" s="30"/>
      <c r="Q71" s="30"/>
      <c r="R71" s="30"/>
      <c r="S71" s="30"/>
      <c r="T71" s="30"/>
      <c r="U71" s="30"/>
      <c r="V71" s="30"/>
      <c r="W71" s="30"/>
      <c r="X71" s="30"/>
      <c r="Y71" s="30"/>
      <c r="Z71" s="30"/>
      <c r="AA71" s="30"/>
    </row>
    <row r="72" customFormat="false" ht="15.75" hidden="false" customHeight="false" outlineLevel="0" collapsed="false">
      <c r="A72" s="30"/>
      <c r="B72" s="36"/>
      <c r="C72" s="12"/>
      <c r="D72" s="12"/>
      <c r="E72" s="30"/>
      <c r="F72" s="30"/>
      <c r="G72" s="30"/>
      <c r="H72" s="30"/>
      <c r="I72" s="30"/>
      <c r="J72" s="30"/>
      <c r="K72" s="30"/>
      <c r="L72" s="30"/>
      <c r="M72" s="30"/>
      <c r="N72" s="30"/>
      <c r="O72" s="30"/>
      <c r="P72" s="30"/>
      <c r="Q72" s="30"/>
      <c r="R72" s="30"/>
      <c r="S72" s="30"/>
      <c r="T72" s="30"/>
      <c r="U72" s="30"/>
      <c r="V72" s="30"/>
      <c r="W72" s="30"/>
      <c r="X72" s="30"/>
      <c r="Y72" s="30"/>
      <c r="Z72" s="30"/>
      <c r="AA72" s="30"/>
    </row>
    <row r="73" customFormat="false" ht="15.75" hidden="false" customHeight="false" outlineLevel="0" collapsed="false">
      <c r="A73" s="30"/>
      <c r="B73" s="36"/>
      <c r="C73" s="12"/>
      <c r="D73" s="12"/>
      <c r="E73" s="30"/>
      <c r="F73" s="30"/>
      <c r="G73" s="30"/>
      <c r="H73" s="30"/>
      <c r="I73" s="30"/>
      <c r="J73" s="30"/>
      <c r="K73" s="30"/>
      <c r="L73" s="30"/>
      <c r="M73" s="30"/>
      <c r="N73" s="30"/>
      <c r="O73" s="30"/>
      <c r="P73" s="30"/>
      <c r="Q73" s="30"/>
      <c r="R73" s="30"/>
      <c r="S73" s="30"/>
      <c r="T73" s="30"/>
      <c r="U73" s="30"/>
      <c r="V73" s="30"/>
      <c r="W73" s="30"/>
      <c r="X73" s="30"/>
      <c r="Y73" s="30"/>
      <c r="Z73" s="30"/>
      <c r="AA73" s="30"/>
    </row>
    <row r="74" customFormat="false" ht="15.75" hidden="false" customHeight="false" outlineLevel="0" collapsed="false">
      <c r="A74" s="30"/>
      <c r="B74" s="36"/>
      <c r="C74" s="12"/>
      <c r="D74" s="12"/>
      <c r="E74" s="30"/>
      <c r="F74" s="30"/>
      <c r="G74" s="30"/>
      <c r="H74" s="30"/>
      <c r="I74" s="30"/>
      <c r="J74" s="30"/>
      <c r="K74" s="30"/>
      <c r="L74" s="30"/>
      <c r="M74" s="30"/>
      <c r="N74" s="30"/>
      <c r="O74" s="30"/>
      <c r="P74" s="30"/>
      <c r="Q74" s="30"/>
      <c r="R74" s="30"/>
      <c r="S74" s="30"/>
      <c r="T74" s="30"/>
      <c r="U74" s="30"/>
      <c r="V74" s="30"/>
      <c r="W74" s="30"/>
      <c r="X74" s="30"/>
      <c r="Y74" s="30"/>
      <c r="Z74" s="30"/>
      <c r="AA74" s="30"/>
    </row>
    <row r="75" customFormat="false" ht="15.75" hidden="false" customHeight="false" outlineLevel="0" collapsed="false">
      <c r="A75" s="30"/>
      <c r="B75" s="36"/>
      <c r="C75" s="12"/>
      <c r="D75" s="12"/>
      <c r="E75" s="30"/>
      <c r="F75" s="30"/>
      <c r="G75" s="30"/>
      <c r="H75" s="30"/>
      <c r="I75" s="30"/>
      <c r="J75" s="30"/>
      <c r="K75" s="30"/>
      <c r="L75" s="30"/>
      <c r="M75" s="30"/>
      <c r="N75" s="30"/>
      <c r="O75" s="30"/>
      <c r="P75" s="30"/>
      <c r="Q75" s="30"/>
      <c r="R75" s="30"/>
      <c r="S75" s="30"/>
      <c r="T75" s="30"/>
      <c r="U75" s="30"/>
      <c r="V75" s="30"/>
      <c r="W75" s="30"/>
      <c r="X75" s="30"/>
      <c r="Y75" s="30"/>
      <c r="Z75" s="30"/>
      <c r="AA75" s="30"/>
    </row>
    <row r="76" customFormat="false" ht="15.75" hidden="false" customHeight="false" outlineLevel="0" collapsed="false">
      <c r="A76" s="30"/>
      <c r="B76" s="36"/>
      <c r="C76" s="12"/>
      <c r="D76" s="12"/>
      <c r="E76" s="30"/>
      <c r="F76" s="30"/>
      <c r="G76" s="30"/>
      <c r="H76" s="30"/>
      <c r="I76" s="30"/>
      <c r="J76" s="30"/>
      <c r="K76" s="30"/>
      <c r="L76" s="30"/>
      <c r="M76" s="30"/>
      <c r="N76" s="30"/>
      <c r="O76" s="30"/>
      <c r="P76" s="30"/>
      <c r="Q76" s="30"/>
      <c r="R76" s="30"/>
      <c r="S76" s="30"/>
      <c r="T76" s="30"/>
      <c r="U76" s="30"/>
      <c r="V76" s="30"/>
      <c r="W76" s="30"/>
      <c r="X76" s="30"/>
      <c r="Y76" s="30"/>
      <c r="Z76" s="30"/>
      <c r="AA76" s="30"/>
    </row>
    <row r="77" customFormat="false" ht="15.75" hidden="false" customHeight="false" outlineLevel="0" collapsed="false">
      <c r="A77" s="30"/>
      <c r="B77" s="36"/>
      <c r="C77" s="12"/>
      <c r="D77" s="12"/>
      <c r="E77" s="30"/>
      <c r="F77" s="30"/>
      <c r="G77" s="30"/>
      <c r="H77" s="30"/>
      <c r="I77" s="30"/>
      <c r="J77" s="30"/>
      <c r="K77" s="30"/>
      <c r="L77" s="30"/>
      <c r="M77" s="30"/>
      <c r="N77" s="30"/>
      <c r="O77" s="30"/>
      <c r="P77" s="30"/>
      <c r="Q77" s="30"/>
      <c r="R77" s="30"/>
      <c r="S77" s="30"/>
      <c r="T77" s="30"/>
      <c r="U77" s="30"/>
      <c r="V77" s="30"/>
      <c r="W77" s="30"/>
      <c r="X77" s="30"/>
      <c r="Y77" s="30"/>
      <c r="Z77" s="30"/>
      <c r="AA77" s="30"/>
    </row>
    <row r="78" customFormat="false" ht="15.75" hidden="false" customHeight="false" outlineLevel="0" collapsed="false">
      <c r="A78" s="30"/>
      <c r="B78" s="36"/>
      <c r="C78" s="12"/>
      <c r="D78" s="12"/>
      <c r="E78" s="30"/>
      <c r="F78" s="30"/>
      <c r="G78" s="30"/>
      <c r="H78" s="30"/>
      <c r="I78" s="30"/>
      <c r="J78" s="30"/>
      <c r="K78" s="30"/>
      <c r="L78" s="30"/>
      <c r="M78" s="30"/>
      <c r="N78" s="30"/>
      <c r="O78" s="30"/>
      <c r="P78" s="30"/>
      <c r="Q78" s="30"/>
      <c r="R78" s="30"/>
      <c r="S78" s="30"/>
      <c r="T78" s="30"/>
      <c r="U78" s="30"/>
      <c r="V78" s="30"/>
      <c r="W78" s="30"/>
      <c r="X78" s="30"/>
      <c r="Y78" s="30"/>
      <c r="Z78" s="30"/>
      <c r="AA78" s="30"/>
    </row>
    <row r="79" customFormat="false" ht="15.75" hidden="false" customHeight="false" outlineLevel="0" collapsed="false">
      <c r="A79" s="30"/>
      <c r="B79" s="36"/>
      <c r="C79" s="12"/>
      <c r="D79" s="12"/>
      <c r="E79" s="30"/>
      <c r="F79" s="30"/>
      <c r="G79" s="30"/>
      <c r="H79" s="30"/>
      <c r="I79" s="30"/>
      <c r="J79" s="30"/>
      <c r="K79" s="30"/>
      <c r="L79" s="30"/>
      <c r="M79" s="30"/>
      <c r="N79" s="30"/>
      <c r="O79" s="30"/>
      <c r="P79" s="30"/>
      <c r="Q79" s="30"/>
      <c r="R79" s="30"/>
      <c r="S79" s="30"/>
      <c r="T79" s="30"/>
      <c r="U79" s="30"/>
      <c r="V79" s="30"/>
      <c r="W79" s="30"/>
      <c r="X79" s="30"/>
      <c r="Y79" s="30"/>
      <c r="Z79" s="30"/>
      <c r="AA79" s="30"/>
    </row>
    <row r="80" customFormat="false" ht="15.75" hidden="false" customHeight="false" outlineLevel="0" collapsed="false">
      <c r="A80" s="30"/>
      <c r="B80" s="36"/>
      <c r="C80" s="12"/>
      <c r="D80" s="12"/>
      <c r="E80" s="30"/>
      <c r="F80" s="30"/>
      <c r="G80" s="30"/>
      <c r="H80" s="30"/>
      <c r="I80" s="30"/>
      <c r="J80" s="30"/>
      <c r="K80" s="30"/>
      <c r="L80" s="30"/>
      <c r="M80" s="30"/>
      <c r="N80" s="30"/>
      <c r="O80" s="30"/>
      <c r="P80" s="30"/>
      <c r="Q80" s="30"/>
      <c r="R80" s="30"/>
      <c r="S80" s="30"/>
      <c r="T80" s="30"/>
      <c r="U80" s="30"/>
      <c r="V80" s="30"/>
      <c r="W80" s="30"/>
      <c r="X80" s="30"/>
      <c r="Y80" s="30"/>
      <c r="Z80" s="30"/>
      <c r="AA80" s="30"/>
    </row>
    <row r="81" customFormat="false" ht="15.75" hidden="false" customHeight="false" outlineLevel="0" collapsed="false">
      <c r="A81" s="30"/>
      <c r="B81" s="36"/>
      <c r="C81" s="12"/>
      <c r="D81" s="12"/>
      <c r="E81" s="30"/>
      <c r="F81" s="30"/>
      <c r="G81" s="30"/>
      <c r="H81" s="30"/>
      <c r="I81" s="30"/>
      <c r="J81" s="30"/>
      <c r="K81" s="30"/>
      <c r="L81" s="30"/>
      <c r="M81" s="30"/>
      <c r="N81" s="30"/>
      <c r="O81" s="30"/>
      <c r="P81" s="30"/>
      <c r="Q81" s="30"/>
      <c r="R81" s="30"/>
      <c r="S81" s="30"/>
      <c r="T81" s="30"/>
      <c r="U81" s="30"/>
      <c r="V81" s="30"/>
      <c r="W81" s="30"/>
      <c r="X81" s="30"/>
      <c r="Y81" s="30"/>
      <c r="Z81" s="30"/>
      <c r="AA81" s="30"/>
    </row>
    <row r="82" customFormat="false" ht="15.75" hidden="false" customHeight="false" outlineLevel="0" collapsed="false">
      <c r="A82" s="30"/>
      <c r="B82" s="36"/>
      <c r="C82" s="12"/>
      <c r="D82" s="12"/>
      <c r="E82" s="30"/>
      <c r="F82" s="30"/>
      <c r="G82" s="30"/>
      <c r="H82" s="30"/>
      <c r="I82" s="30"/>
      <c r="J82" s="30"/>
      <c r="K82" s="30"/>
      <c r="L82" s="30"/>
      <c r="M82" s="30"/>
      <c r="N82" s="30"/>
      <c r="O82" s="30"/>
      <c r="P82" s="30"/>
      <c r="Q82" s="30"/>
      <c r="R82" s="30"/>
      <c r="S82" s="30"/>
      <c r="T82" s="30"/>
      <c r="U82" s="30"/>
      <c r="V82" s="30"/>
      <c r="W82" s="30"/>
      <c r="X82" s="30"/>
      <c r="Y82" s="30"/>
      <c r="Z82" s="30"/>
      <c r="AA82" s="30"/>
    </row>
    <row r="83" customFormat="false" ht="15.75" hidden="false" customHeight="false" outlineLevel="0" collapsed="false">
      <c r="A83" s="30"/>
      <c r="B83" s="36"/>
      <c r="C83" s="12"/>
      <c r="D83" s="12"/>
      <c r="E83" s="30"/>
      <c r="F83" s="30"/>
      <c r="G83" s="30"/>
      <c r="H83" s="30"/>
      <c r="I83" s="30"/>
      <c r="J83" s="30"/>
      <c r="K83" s="30"/>
      <c r="L83" s="30"/>
      <c r="M83" s="30"/>
      <c r="N83" s="30"/>
      <c r="O83" s="30"/>
      <c r="P83" s="30"/>
      <c r="Q83" s="30"/>
      <c r="R83" s="30"/>
      <c r="S83" s="30"/>
      <c r="T83" s="30"/>
      <c r="U83" s="30"/>
      <c r="V83" s="30"/>
      <c r="W83" s="30"/>
      <c r="X83" s="30"/>
      <c r="Y83" s="30"/>
      <c r="Z83" s="30"/>
      <c r="AA83" s="30"/>
    </row>
    <row r="84" customFormat="false" ht="15.75" hidden="false" customHeight="false" outlineLevel="0" collapsed="false">
      <c r="A84" s="30"/>
      <c r="B84" s="36"/>
      <c r="C84" s="12"/>
      <c r="D84" s="12"/>
      <c r="E84" s="30"/>
      <c r="F84" s="30"/>
      <c r="G84" s="30"/>
      <c r="H84" s="30"/>
      <c r="I84" s="30"/>
      <c r="J84" s="30"/>
      <c r="K84" s="30"/>
      <c r="L84" s="30"/>
      <c r="M84" s="30"/>
      <c r="N84" s="30"/>
      <c r="O84" s="30"/>
      <c r="P84" s="30"/>
      <c r="Q84" s="30"/>
      <c r="R84" s="30"/>
      <c r="S84" s="30"/>
      <c r="T84" s="30"/>
      <c r="U84" s="30"/>
      <c r="V84" s="30"/>
      <c r="W84" s="30"/>
      <c r="X84" s="30"/>
      <c r="Y84" s="30"/>
      <c r="Z84" s="30"/>
      <c r="AA84" s="30"/>
    </row>
    <row r="85" customFormat="false" ht="15.75" hidden="false" customHeight="false" outlineLevel="0" collapsed="false">
      <c r="A85" s="30"/>
      <c r="B85" s="36"/>
      <c r="C85" s="12"/>
      <c r="D85" s="12"/>
      <c r="E85" s="30"/>
      <c r="F85" s="30"/>
      <c r="G85" s="30"/>
      <c r="H85" s="30"/>
      <c r="I85" s="30"/>
      <c r="J85" s="30"/>
      <c r="K85" s="30"/>
      <c r="L85" s="30"/>
      <c r="M85" s="30"/>
      <c r="N85" s="30"/>
      <c r="O85" s="30"/>
      <c r="P85" s="30"/>
      <c r="Q85" s="30"/>
      <c r="R85" s="30"/>
      <c r="S85" s="30"/>
      <c r="T85" s="30"/>
      <c r="U85" s="30"/>
      <c r="V85" s="30"/>
      <c r="W85" s="30"/>
      <c r="X85" s="30"/>
      <c r="Y85" s="30"/>
      <c r="Z85" s="30"/>
      <c r="AA85" s="30"/>
    </row>
    <row r="86" customFormat="false" ht="15.75" hidden="false" customHeight="false" outlineLevel="0" collapsed="false">
      <c r="A86" s="30"/>
      <c r="B86" s="36"/>
      <c r="C86" s="12"/>
      <c r="D86" s="12"/>
      <c r="E86" s="30"/>
      <c r="F86" s="30"/>
      <c r="G86" s="30"/>
      <c r="H86" s="30"/>
      <c r="I86" s="30"/>
      <c r="J86" s="30"/>
      <c r="K86" s="30"/>
      <c r="L86" s="30"/>
      <c r="M86" s="30"/>
      <c r="N86" s="30"/>
      <c r="O86" s="30"/>
      <c r="P86" s="30"/>
      <c r="Q86" s="30"/>
      <c r="R86" s="30"/>
      <c r="S86" s="30"/>
      <c r="T86" s="30"/>
      <c r="U86" s="30"/>
      <c r="V86" s="30"/>
      <c r="W86" s="30"/>
      <c r="X86" s="30"/>
      <c r="Y86" s="30"/>
      <c r="Z86" s="30"/>
      <c r="AA86" s="30"/>
    </row>
    <row r="87" customFormat="false" ht="15.75" hidden="false" customHeight="false" outlineLevel="0" collapsed="false">
      <c r="A87" s="30"/>
      <c r="B87" s="36"/>
      <c r="C87" s="12"/>
      <c r="D87" s="12"/>
      <c r="E87" s="30"/>
      <c r="F87" s="30"/>
      <c r="G87" s="30"/>
      <c r="H87" s="30"/>
      <c r="I87" s="30"/>
      <c r="J87" s="30"/>
      <c r="K87" s="30"/>
      <c r="L87" s="30"/>
      <c r="M87" s="30"/>
      <c r="N87" s="30"/>
      <c r="O87" s="30"/>
      <c r="P87" s="30"/>
      <c r="Q87" s="30"/>
      <c r="R87" s="30"/>
      <c r="S87" s="30"/>
      <c r="T87" s="30"/>
      <c r="U87" s="30"/>
      <c r="V87" s="30"/>
      <c r="W87" s="30"/>
      <c r="X87" s="30"/>
      <c r="Y87" s="30"/>
      <c r="Z87" s="30"/>
      <c r="AA87" s="30"/>
    </row>
    <row r="88" customFormat="false" ht="15.75" hidden="false" customHeight="false" outlineLevel="0" collapsed="false">
      <c r="A88" s="30"/>
      <c r="B88" s="36"/>
      <c r="C88" s="12"/>
      <c r="D88" s="12"/>
      <c r="E88" s="30"/>
      <c r="F88" s="30"/>
      <c r="G88" s="30"/>
      <c r="H88" s="30"/>
      <c r="I88" s="30"/>
      <c r="J88" s="30"/>
      <c r="K88" s="30"/>
      <c r="L88" s="30"/>
      <c r="M88" s="30"/>
      <c r="N88" s="30"/>
      <c r="O88" s="30"/>
      <c r="P88" s="30"/>
      <c r="Q88" s="30"/>
      <c r="R88" s="30"/>
      <c r="S88" s="30"/>
      <c r="T88" s="30"/>
      <c r="U88" s="30"/>
      <c r="V88" s="30"/>
      <c r="W88" s="30"/>
      <c r="X88" s="30"/>
      <c r="Y88" s="30"/>
      <c r="Z88" s="30"/>
      <c r="AA88" s="30"/>
    </row>
    <row r="89" customFormat="false" ht="15.75" hidden="false" customHeight="false" outlineLevel="0" collapsed="false">
      <c r="A89" s="30"/>
      <c r="B89" s="36"/>
      <c r="C89" s="12"/>
      <c r="D89" s="12"/>
      <c r="E89" s="30"/>
      <c r="F89" s="30"/>
      <c r="G89" s="30"/>
      <c r="H89" s="30"/>
      <c r="I89" s="30"/>
      <c r="J89" s="30"/>
      <c r="K89" s="30"/>
      <c r="L89" s="30"/>
      <c r="M89" s="30"/>
      <c r="N89" s="30"/>
      <c r="O89" s="30"/>
      <c r="P89" s="30"/>
      <c r="Q89" s="30"/>
      <c r="R89" s="30"/>
      <c r="S89" s="30"/>
      <c r="T89" s="30"/>
      <c r="U89" s="30"/>
      <c r="V89" s="30"/>
      <c r="W89" s="30"/>
      <c r="X89" s="30"/>
      <c r="Y89" s="30"/>
      <c r="Z89" s="30"/>
      <c r="AA89" s="30"/>
    </row>
    <row r="90" customFormat="false" ht="15.75" hidden="false" customHeight="false" outlineLevel="0" collapsed="false">
      <c r="A90" s="30"/>
      <c r="B90" s="36"/>
      <c r="C90" s="12"/>
      <c r="D90" s="12"/>
      <c r="E90" s="30"/>
      <c r="F90" s="30"/>
      <c r="G90" s="30"/>
      <c r="H90" s="30"/>
      <c r="I90" s="30"/>
      <c r="J90" s="30"/>
      <c r="K90" s="30"/>
      <c r="L90" s="30"/>
      <c r="M90" s="30"/>
      <c r="N90" s="30"/>
      <c r="O90" s="30"/>
      <c r="P90" s="30"/>
      <c r="Q90" s="30"/>
      <c r="R90" s="30"/>
      <c r="S90" s="30"/>
      <c r="T90" s="30"/>
      <c r="U90" s="30"/>
      <c r="V90" s="30"/>
      <c r="W90" s="30"/>
      <c r="X90" s="30"/>
      <c r="Y90" s="30"/>
      <c r="Z90" s="30"/>
      <c r="AA90" s="30"/>
    </row>
    <row r="91" customFormat="false" ht="15.75" hidden="false" customHeight="false" outlineLevel="0" collapsed="false">
      <c r="A91" s="30"/>
      <c r="B91" s="36"/>
      <c r="C91" s="12"/>
      <c r="D91" s="12"/>
      <c r="E91" s="30"/>
      <c r="F91" s="30"/>
      <c r="G91" s="30"/>
      <c r="H91" s="30"/>
      <c r="I91" s="30"/>
      <c r="J91" s="30"/>
      <c r="K91" s="30"/>
      <c r="L91" s="30"/>
      <c r="M91" s="30"/>
      <c r="N91" s="30"/>
      <c r="O91" s="30"/>
      <c r="P91" s="30"/>
      <c r="Q91" s="30"/>
      <c r="R91" s="30"/>
      <c r="S91" s="30"/>
      <c r="T91" s="30"/>
      <c r="U91" s="30"/>
      <c r="V91" s="30"/>
      <c r="W91" s="30"/>
      <c r="X91" s="30"/>
      <c r="Y91" s="30"/>
      <c r="Z91" s="30"/>
      <c r="AA91" s="30"/>
    </row>
    <row r="92" customFormat="false" ht="15.75" hidden="false" customHeight="false" outlineLevel="0" collapsed="false">
      <c r="A92" s="30"/>
      <c r="B92" s="36"/>
      <c r="C92" s="12"/>
      <c r="D92" s="12"/>
      <c r="E92" s="30"/>
      <c r="F92" s="30"/>
      <c r="G92" s="30"/>
      <c r="H92" s="30"/>
      <c r="I92" s="30"/>
      <c r="J92" s="30"/>
      <c r="K92" s="30"/>
      <c r="L92" s="30"/>
      <c r="M92" s="30"/>
      <c r="N92" s="30"/>
      <c r="O92" s="30"/>
      <c r="P92" s="30"/>
      <c r="Q92" s="30"/>
      <c r="R92" s="30"/>
      <c r="S92" s="30"/>
      <c r="T92" s="30"/>
      <c r="U92" s="30"/>
      <c r="V92" s="30"/>
      <c r="W92" s="30"/>
      <c r="X92" s="30"/>
      <c r="Y92" s="30"/>
      <c r="Z92" s="30"/>
      <c r="AA92" s="30"/>
    </row>
    <row r="93" customFormat="false" ht="15.75" hidden="false" customHeight="false" outlineLevel="0" collapsed="false">
      <c r="A93" s="30"/>
      <c r="B93" s="36"/>
      <c r="C93" s="12"/>
      <c r="D93" s="12"/>
      <c r="E93" s="30"/>
      <c r="F93" s="30"/>
      <c r="G93" s="30"/>
      <c r="H93" s="30"/>
      <c r="I93" s="30"/>
      <c r="J93" s="30"/>
      <c r="K93" s="30"/>
      <c r="L93" s="30"/>
      <c r="M93" s="30"/>
      <c r="N93" s="30"/>
      <c r="O93" s="30"/>
      <c r="P93" s="30"/>
      <c r="Q93" s="30"/>
      <c r="R93" s="30"/>
      <c r="S93" s="30"/>
      <c r="T93" s="30"/>
      <c r="U93" s="30"/>
      <c r="V93" s="30"/>
      <c r="W93" s="30"/>
      <c r="X93" s="30"/>
      <c r="Y93" s="30"/>
      <c r="Z93" s="30"/>
      <c r="AA93" s="30"/>
    </row>
    <row r="94" customFormat="false" ht="15.75" hidden="false" customHeight="false" outlineLevel="0" collapsed="false">
      <c r="A94" s="30"/>
      <c r="B94" s="36"/>
      <c r="C94" s="12"/>
      <c r="D94" s="12"/>
      <c r="E94" s="30"/>
      <c r="F94" s="30"/>
      <c r="G94" s="30"/>
      <c r="H94" s="30"/>
      <c r="I94" s="30"/>
      <c r="J94" s="30"/>
      <c r="K94" s="30"/>
      <c r="L94" s="30"/>
      <c r="M94" s="30"/>
      <c r="N94" s="30"/>
      <c r="O94" s="30"/>
      <c r="P94" s="30"/>
      <c r="Q94" s="30"/>
      <c r="R94" s="30"/>
      <c r="S94" s="30"/>
      <c r="T94" s="30"/>
      <c r="U94" s="30"/>
      <c r="V94" s="30"/>
      <c r="W94" s="30"/>
      <c r="X94" s="30"/>
      <c r="Y94" s="30"/>
      <c r="Z94" s="30"/>
      <c r="AA94" s="30"/>
    </row>
    <row r="95" customFormat="false" ht="15.75" hidden="false" customHeight="false" outlineLevel="0" collapsed="false">
      <c r="A95" s="30"/>
      <c r="B95" s="36"/>
      <c r="C95" s="12"/>
      <c r="D95" s="12"/>
      <c r="E95" s="30"/>
      <c r="F95" s="30"/>
      <c r="G95" s="30"/>
      <c r="H95" s="30"/>
      <c r="I95" s="30"/>
      <c r="J95" s="30"/>
      <c r="K95" s="30"/>
      <c r="L95" s="30"/>
      <c r="M95" s="30"/>
      <c r="N95" s="30"/>
      <c r="O95" s="30"/>
      <c r="P95" s="30"/>
      <c r="Q95" s="30"/>
      <c r="R95" s="30"/>
      <c r="S95" s="30"/>
      <c r="T95" s="30"/>
      <c r="U95" s="30"/>
      <c r="V95" s="30"/>
      <c r="W95" s="30"/>
      <c r="X95" s="30"/>
      <c r="Y95" s="30"/>
      <c r="Z95" s="30"/>
      <c r="AA95" s="30"/>
    </row>
    <row r="96" customFormat="false" ht="15.75" hidden="false" customHeight="false" outlineLevel="0" collapsed="false">
      <c r="A96" s="30"/>
      <c r="B96" s="36"/>
      <c r="C96" s="12"/>
      <c r="D96" s="12"/>
      <c r="E96" s="30"/>
      <c r="F96" s="30"/>
      <c r="G96" s="30"/>
      <c r="H96" s="30"/>
      <c r="I96" s="30"/>
      <c r="J96" s="30"/>
      <c r="K96" s="30"/>
      <c r="L96" s="30"/>
      <c r="M96" s="30"/>
      <c r="N96" s="30"/>
      <c r="O96" s="30"/>
      <c r="P96" s="30"/>
      <c r="Q96" s="30"/>
      <c r="R96" s="30"/>
      <c r="S96" s="30"/>
      <c r="T96" s="30"/>
      <c r="U96" s="30"/>
      <c r="V96" s="30"/>
      <c r="W96" s="30"/>
      <c r="X96" s="30"/>
      <c r="Y96" s="30"/>
      <c r="Z96" s="30"/>
      <c r="AA96" s="30"/>
    </row>
    <row r="97" customFormat="false" ht="15.75" hidden="false" customHeight="false" outlineLevel="0" collapsed="false">
      <c r="A97" s="30"/>
      <c r="B97" s="36"/>
      <c r="C97" s="12"/>
      <c r="D97" s="12"/>
      <c r="E97" s="30"/>
      <c r="F97" s="30"/>
      <c r="G97" s="30"/>
      <c r="H97" s="30"/>
      <c r="I97" s="30"/>
      <c r="J97" s="30"/>
      <c r="K97" s="30"/>
      <c r="L97" s="30"/>
      <c r="M97" s="30"/>
      <c r="N97" s="30"/>
      <c r="O97" s="30"/>
      <c r="P97" s="30"/>
      <c r="Q97" s="30"/>
      <c r="R97" s="30"/>
      <c r="S97" s="30"/>
      <c r="T97" s="30"/>
      <c r="U97" s="30"/>
      <c r="V97" s="30"/>
      <c r="W97" s="30"/>
      <c r="X97" s="30"/>
      <c r="Y97" s="30"/>
      <c r="Z97" s="30"/>
      <c r="AA97" s="30"/>
    </row>
    <row r="98" customFormat="false" ht="15.75" hidden="false" customHeight="false" outlineLevel="0" collapsed="false">
      <c r="A98" s="30"/>
      <c r="B98" s="36"/>
      <c r="C98" s="12"/>
      <c r="D98" s="12"/>
      <c r="E98" s="30"/>
      <c r="F98" s="30"/>
      <c r="G98" s="30"/>
      <c r="H98" s="30"/>
      <c r="I98" s="30"/>
      <c r="J98" s="30"/>
      <c r="K98" s="30"/>
      <c r="L98" s="30"/>
      <c r="M98" s="30"/>
      <c r="N98" s="30"/>
      <c r="O98" s="30"/>
      <c r="P98" s="30"/>
      <c r="Q98" s="30"/>
      <c r="R98" s="30"/>
      <c r="S98" s="30"/>
      <c r="T98" s="30"/>
      <c r="U98" s="30"/>
      <c r="V98" s="30"/>
      <c r="W98" s="30"/>
      <c r="X98" s="30"/>
      <c r="Y98" s="30"/>
      <c r="Z98" s="30"/>
      <c r="AA98" s="30"/>
    </row>
    <row r="99" customFormat="false" ht="15.75" hidden="false" customHeight="false" outlineLevel="0" collapsed="false">
      <c r="A99" s="30"/>
      <c r="B99" s="36"/>
      <c r="C99" s="12"/>
      <c r="D99" s="12"/>
      <c r="E99" s="30"/>
      <c r="F99" s="30"/>
      <c r="G99" s="30"/>
      <c r="H99" s="30"/>
      <c r="I99" s="30"/>
      <c r="J99" s="30"/>
      <c r="K99" s="30"/>
      <c r="L99" s="30"/>
      <c r="M99" s="30"/>
      <c r="N99" s="30"/>
      <c r="O99" s="30"/>
      <c r="P99" s="30"/>
      <c r="Q99" s="30"/>
      <c r="R99" s="30"/>
      <c r="S99" s="30"/>
      <c r="T99" s="30"/>
      <c r="U99" s="30"/>
      <c r="V99" s="30"/>
      <c r="W99" s="30"/>
      <c r="X99" s="30"/>
      <c r="Y99" s="30"/>
      <c r="Z99" s="30"/>
      <c r="AA99" s="30"/>
    </row>
    <row r="100" customFormat="false" ht="15.75" hidden="false" customHeight="false" outlineLevel="0" collapsed="false">
      <c r="A100" s="30"/>
      <c r="B100" s="36"/>
      <c r="C100" s="12"/>
      <c r="D100" s="12"/>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ustomFormat="false" ht="15.75" hidden="false" customHeight="false" outlineLevel="0" collapsed="false">
      <c r="A101" s="30"/>
      <c r="B101" s="36"/>
      <c r="C101" s="12"/>
      <c r="D101" s="12"/>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ustomFormat="false" ht="15.75" hidden="false" customHeight="false" outlineLevel="0" collapsed="false">
      <c r="A102" s="30"/>
      <c r="B102" s="36"/>
      <c r="C102" s="12"/>
      <c r="D102" s="12"/>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ustomFormat="false" ht="15.75" hidden="false" customHeight="false" outlineLevel="0" collapsed="false">
      <c r="A103" s="30"/>
      <c r="B103" s="36"/>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ustomFormat="false" ht="15.75" hidden="false" customHeight="false" outlineLevel="0" collapsed="false">
      <c r="A104" s="30"/>
      <c r="B104" s="36"/>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ustomFormat="false" ht="15.75" hidden="false" customHeight="false" outlineLevel="0" collapsed="false">
      <c r="A105" s="30"/>
      <c r="B105" s="36"/>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ustomFormat="false" ht="15.75" hidden="false" customHeight="false" outlineLevel="0" collapsed="false">
      <c r="A106" s="30"/>
      <c r="B106" s="36"/>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ustomFormat="false" ht="15.75" hidden="false" customHeight="false" outlineLevel="0" collapsed="false">
      <c r="A107" s="30"/>
      <c r="B107" s="36"/>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ustomFormat="false" ht="15.75" hidden="false" customHeight="false" outlineLevel="0" collapsed="false">
      <c r="A108" s="30"/>
      <c r="B108" s="36"/>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ustomFormat="false" ht="15.75" hidden="false" customHeight="false" outlineLevel="0" collapsed="false">
      <c r="A109" s="30"/>
      <c r="B109" s="36"/>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ustomFormat="false" ht="15.75" hidden="false" customHeight="false" outlineLevel="0" collapsed="false">
      <c r="A110" s="30"/>
      <c r="B110" s="36"/>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ustomFormat="false" ht="15.75" hidden="false" customHeight="false" outlineLevel="0" collapsed="false">
      <c r="A111" s="30"/>
      <c r="B111" s="36"/>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ustomFormat="false" ht="15.75" hidden="false" customHeight="false" outlineLevel="0" collapsed="false">
      <c r="A112" s="30"/>
      <c r="B112" s="36"/>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ustomFormat="false" ht="15.75" hidden="false" customHeight="false" outlineLevel="0" collapsed="false">
      <c r="A113" s="30"/>
      <c r="B113" s="36"/>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ustomFormat="false" ht="15.75" hidden="false" customHeight="false" outlineLevel="0" collapsed="false">
      <c r="A114" s="30"/>
      <c r="B114" s="36"/>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ustomFormat="false" ht="15.75" hidden="false" customHeight="false" outlineLevel="0" collapsed="false">
      <c r="A115" s="30"/>
      <c r="B115" s="36"/>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ustomFormat="false" ht="15.75" hidden="false" customHeight="false" outlineLevel="0" collapsed="false">
      <c r="A116" s="30"/>
      <c r="B116" s="36"/>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ustomFormat="false" ht="15.75" hidden="false" customHeight="false" outlineLevel="0" collapsed="false">
      <c r="A117" s="30"/>
      <c r="B117" s="36"/>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ustomFormat="false" ht="15.75" hidden="false" customHeight="false" outlineLevel="0" collapsed="false">
      <c r="A118" s="30"/>
      <c r="B118" s="36"/>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ustomFormat="false" ht="15.75" hidden="false" customHeight="false" outlineLevel="0" collapsed="false">
      <c r="A119" s="30"/>
      <c r="B119" s="36"/>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ustomFormat="false" ht="15.75" hidden="false" customHeight="false" outlineLevel="0" collapsed="false">
      <c r="A120" s="30"/>
      <c r="B120" s="36"/>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ustomFormat="false" ht="15.75" hidden="false" customHeight="false" outlineLevel="0" collapsed="false">
      <c r="A121" s="30"/>
      <c r="B121" s="36"/>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ustomFormat="false" ht="15.75" hidden="false" customHeight="false" outlineLevel="0" collapsed="false">
      <c r="A122" s="30"/>
      <c r="B122" s="36"/>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ustomFormat="false" ht="15.75" hidden="false" customHeight="false" outlineLevel="0" collapsed="false">
      <c r="A123" s="30"/>
      <c r="B123" s="36"/>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ustomFormat="false" ht="15.75" hidden="false" customHeight="false" outlineLevel="0" collapsed="false">
      <c r="A124" s="30"/>
      <c r="B124" s="36"/>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ustomFormat="false" ht="15.75" hidden="false" customHeight="false" outlineLevel="0" collapsed="false">
      <c r="A125" s="30"/>
      <c r="B125" s="36"/>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ustomFormat="false" ht="15.75" hidden="false" customHeight="false" outlineLevel="0" collapsed="false">
      <c r="A126" s="30"/>
      <c r="B126" s="36"/>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ustomFormat="false" ht="15.75" hidden="false" customHeight="false" outlineLevel="0" collapsed="false">
      <c r="A127" s="30"/>
      <c r="B127" s="36"/>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ustomFormat="false" ht="15.75" hidden="false" customHeight="false" outlineLevel="0" collapsed="false">
      <c r="A128" s="30"/>
      <c r="B128" s="36"/>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ustomFormat="false" ht="15.75" hidden="false" customHeight="false" outlineLevel="0" collapsed="false">
      <c r="A129" s="30"/>
      <c r="B129" s="36"/>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ustomFormat="false" ht="15.75" hidden="false" customHeight="false" outlineLevel="0" collapsed="false">
      <c r="A130" s="30"/>
      <c r="B130" s="36"/>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ustomFormat="false" ht="15.75" hidden="false" customHeight="false" outlineLevel="0" collapsed="false">
      <c r="A131" s="30"/>
      <c r="B131" s="36"/>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ustomFormat="false" ht="15.75" hidden="false" customHeight="false" outlineLevel="0" collapsed="false">
      <c r="A132" s="30"/>
      <c r="B132" s="36"/>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ustomFormat="false" ht="15.75" hidden="false" customHeight="false" outlineLevel="0" collapsed="false">
      <c r="A133" s="30"/>
      <c r="B133" s="36"/>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ustomFormat="false" ht="15.75" hidden="false" customHeight="false" outlineLevel="0" collapsed="false">
      <c r="A134" s="30"/>
      <c r="B134" s="36"/>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ustomFormat="false" ht="15.75" hidden="false" customHeight="false" outlineLevel="0" collapsed="false">
      <c r="A135" s="30"/>
      <c r="B135" s="36"/>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ustomFormat="false" ht="15.75" hidden="false" customHeight="false" outlineLevel="0" collapsed="false">
      <c r="A136" s="30"/>
      <c r="B136" s="36"/>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ustomFormat="false" ht="15.75" hidden="false" customHeight="false" outlineLevel="0" collapsed="false">
      <c r="A137" s="30"/>
      <c r="B137" s="36"/>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ustomFormat="false" ht="15.75" hidden="false" customHeight="false" outlineLevel="0" collapsed="false">
      <c r="A138" s="30"/>
      <c r="B138" s="36"/>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ustomFormat="false" ht="15.75" hidden="false" customHeight="false" outlineLevel="0" collapsed="false">
      <c r="A139" s="30"/>
      <c r="B139" s="36"/>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ustomFormat="false" ht="15.75" hidden="false" customHeight="false" outlineLevel="0" collapsed="false">
      <c r="A140" s="30"/>
      <c r="B140" s="36"/>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ustomFormat="false" ht="15.75" hidden="false" customHeight="false" outlineLevel="0" collapsed="false">
      <c r="A141" s="30"/>
      <c r="B141" s="36"/>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ustomFormat="false" ht="15.75" hidden="false" customHeight="false" outlineLevel="0" collapsed="false">
      <c r="A142" s="30"/>
      <c r="B142" s="36"/>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ustomFormat="false" ht="15.75" hidden="false" customHeight="false" outlineLevel="0" collapsed="false">
      <c r="A143" s="30"/>
      <c r="B143" s="36"/>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ustomFormat="false" ht="15.75" hidden="false" customHeight="false" outlineLevel="0" collapsed="false">
      <c r="A144" s="30"/>
      <c r="B144" s="36"/>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ustomFormat="false" ht="15.75" hidden="false" customHeight="false" outlineLevel="0" collapsed="false">
      <c r="A145" s="30"/>
      <c r="B145" s="36"/>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ustomFormat="false" ht="15.75" hidden="false" customHeight="false" outlineLevel="0" collapsed="false">
      <c r="A146" s="30"/>
      <c r="B146" s="36"/>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ustomFormat="false" ht="15.75" hidden="false" customHeight="false" outlineLevel="0" collapsed="false">
      <c r="A147" s="30"/>
      <c r="B147" s="36"/>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ustomFormat="false" ht="15.75" hidden="false" customHeight="false" outlineLevel="0" collapsed="false">
      <c r="A148" s="30"/>
      <c r="B148" s="36"/>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ustomFormat="false" ht="15.75" hidden="false" customHeight="false" outlineLevel="0" collapsed="false">
      <c r="A149" s="30"/>
      <c r="B149" s="36"/>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ustomFormat="false" ht="15.75" hidden="false" customHeight="false" outlineLevel="0" collapsed="false">
      <c r="A150" s="30"/>
      <c r="B150" s="36"/>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ustomFormat="false" ht="15.75" hidden="false" customHeight="false" outlineLevel="0" collapsed="false">
      <c r="A151" s="30"/>
      <c r="B151" s="36"/>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ustomFormat="false" ht="15.75" hidden="false" customHeight="false" outlineLevel="0" collapsed="false">
      <c r="A152" s="30"/>
      <c r="B152" s="36"/>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ustomFormat="false" ht="15.75" hidden="false" customHeight="false" outlineLevel="0" collapsed="false">
      <c r="A153" s="30"/>
      <c r="B153" s="36"/>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ustomFormat="false" ht="15.75" hidden="false" customHeight="false" outlineLevel="0" collapsed="false">
      <c r="A154" s="30"/>
      <c r="B154" s="36"/>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ustomFormat="false" ht="15.75" hidden="false" customHeight="false" outlineLevel="0" collapsed="false">
      <c r="A155" s="30"/>
      <c r="B155" s="36"/>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ustomFormat="false" ht="15.75" hidden="false" customHeight="false" outlineLevel="0" collapsed="false">
      <c r="A156" s="30"/>
      <c r="B156" s="36"/>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ustomFormat="false" ht="15.75" hidden="false" customHeight="false" outlineLevel="0" collapsed="false">
      <c r="A157" s="30"/>
      <c r="B157" s="36"/>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ustomFormat="false" ht="15.75" hidden="false" customHeight="false" outlineLevel="0" collapsed="false">
      <c r="A158" s="30"/>
      <c r="B158" s="36"/>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ustomFormat="false" ht="15.75" hidden="false" customHeight="false" outlineLevel="0" collapsed="false">
      <c r="A159" s="30"/>
      <c r="B159" s="36"/>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ustomFormat="false" ht="15.75" hidden="false" customHeight="false" outlineLevel="0" collapsed="false">
      <c r="A160" s="30"/>
      <c r="B160" s="36"/>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ustomFormat="false" ht="15.75" hidden="false" customHeight="false" outlineLevel="0" collapsed="false">
      <c r="A161" s="30"/>
      <c r="B161" s="36"/>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ustomFormat="false" ht="15.75" hidden="false" customHeight="false" outlineLevel="0" collapsed="false">
      <c r="A162" s="30"/>
      <c r="B162" s="36"/>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ustomFormat="false" ht="15.75" hidden="false" customHeight="false" outlineLevel="0" collapsed="false">
      <c r="A163" s="30"/>
      <c r="B163" s="36"/>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ustomFormat="false" ht="15.75" hidden="false" customHeight="false" outlineLevel="0" collapsed="false">
      <c r="A164" s="30"/>
      <c r="B164" s="36"/>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ustomFormat="false" ht="15.75" hidden="false" customHeight="false" outlineLevel="0" collapsed="false">
      <c r="A165" s="30"/>
      <c r="B165" s="36"/>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ustomFormat="false" ht="15.75" hidden="false" customHeight="false" outlineLevel="0" collapsed="false">
      <c r="A166" s="30"/>
      <c r="B166" s="36"/>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ustomFormat="false" ht="15.75" hidden="false" customHeight="false" outlineLevel="0" collapsed="false">
      <c r="A167" s="30"/>
      <c r="B167" s="36"/>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ustomFormat="false" ht="15.75" hidden="false" customHeight="false" outlineLevel="0" collapsed="false">
      <c r="A168" s="30"/>
      <c r="B168" s="36"/>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ustomFormat="false" ht="15.75" hidden="false" customHeight="false" outlineLevel="0" collapsed="false">
      <c r="A169" s="30"/>
      <c r="B169" s="36"/>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ustomFormat="false" ht="15.75" hidden="false" customHeight="false" outlineLevel="0" collapsed="false">
      <c r="A170" s="30"/>
      <c r="B170" s="36"/>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ustomFormat="false" ht="15.75" hidden="false" customHeight="false" outlineLevel="0" collapsed="false">
      <c r="A171" s="30"/>
      <c r="B171" s="36"/>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ustomFormat="false" ht="15.75" hidden="false" customHeight="false" outlineLevel="0" collapsed="false">
      <c r="A172" s="30"/>
      <c r="B172" s="36"/>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ustomFormat="false" ht="15.75" hidden="false" customHeight="false" outlineLevel="0" collapsed="false">
      <c r="A173" s="30"/>
      <c r="B173" s="36"/>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ustomFormat="false" ht="15.75" hidden="false" customHeight="false" outlineLevel="0" collapsed="false">
      <c r="A174" s="30"/>
      <c r="B174" s="36"/>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ustomFormat="false" ht="15.75" hidden="false" customHeight="false" outlineLevel="0" collapsed="false">
      <c r="A175" s="30"/>
      <c r="B175" s="36"/>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ustomFormat="false" ht="15.75" hidden="false" customHeight="false" outlineLevel="0" collapsed="false">
      <c r="A176" s="30"/>
      <c r="B176" s="36"/>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ustomFormat="false" ht="15.75" hidden="false" customHeight="false" outlineLevel="0" collapsed="false">
      <c r="A177" s="30"/>
      <c r="B177" s="36"/>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ustomFormat="false" ht="15.75" hidden="false" customHeight="false" outlineLevel="0" collapsed="false">
      <c r="A178" s="30"/>
      <c r="B178" s="36"/>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ustomFormat="false" ht="15.75" hidden="false" customHeight="false" outlineLevel="0" collapsed="false">
      <c r="A179" s="30"/>
      <c r="B179" s="36"/>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ustomFormat="false" ht="15.75" hidden="false" customHeight="false" outlineLevel="0" collapsed="false">
      <c r="A180" s="30"/>
      <c r="B180" s="36"/>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ustomFormat="false" ht="15.75" hidden="false" customHeight="false" outlineLevel="0" collapsed="false">
      <c r="A181" s="30"/>
      <c r="B181" s="36"/>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ustomFormat="false" ht="15.75" hidden="false" customHeight="false" outlineLevel="0" collapsed="false">
      <c r="A182" s="30"/>
      <c r="B182" s="36"/>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ustomFormat="false" ht="15.75" hidden="false" customHeight="false" outlineLevel="0" collapsed="false">
      <c r="A183" s="30"/>
      <c r="B183" s="36"/>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ustomFormat="false" ht="15.75" hidden="false" customHeight="false" outlineLevel="0" collapsed="false">
      <c r="A184" s="30"/>
      <c r="B184" s="36"/>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ustomFormat="false" ht="15.75" hidden="false" customHeight="false" outlineLevel="0" collapsed="false">
      <c r="A185" s="30"/>
      <c r="B185" s="36"/>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ustomFormat="false" ht="15.75" hidden="false" customHeight="false" outlineLevel="0" collapsed="false">
      <c r="A186" s="30"/>
      <c r="B186" s="36"/>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ustomFormat="false" ht="15.75" hidden="false" customHeight="false" outlineLevel="0" collapsed="false">
      <c r="A187" s="30"/>
      <c r="B187" s="36"/>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ustomFormat="false" ht="15.75" hidden="false" customHeight="false" outlineLevel="0" collapsed="false">
      <c r="A188" s="30"/>
      <c r="B188" s="36"/>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ustomFormat="false" ht="15.75" hidden="false" customHeight="false" outlineLevel="0" collapsed="false">
      <c r="A189" s="30"/>
      <c r="B189" s="36"/>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ustomFormat="false" ht="15.75" hidden="false" customHeight="false" outlineLevel="0" collapsed="false">
      <c r="A190" s="30"/>
      <c r="B190" s="36"/>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ustomFormat="false" ht="15.75" hidden="false" customHeight="false" outlineLevel="0" collapsed="false">
      <c r="A191" s="30"/>
      <c r="B191" s="36"/>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ustomFormat="false" ht="15.75" hidden="false" customHeight="false" outlineLevel="0" collapsed="false">
      <c r="A192" s="30"/>
      <c r="B192" s="36"/>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ustomFormat="false" ht="15.75" hidden="false" customHeight="false" outlineLevel="0" collapsed="false">
      <c r="A193" s="30"/>
      <c r="B193" s="36"/>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ustomFormat="false" ht="15.75" hidden="false" customHeight="false" outlineLevel="0" collapsed="false">
      <c r="A194" s="30"/>
      <c r="B194" s="36"/>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ustomFormat="false" ht="15.75" hidden="false" customHeight="false" outlineLevel="0" collapsed="false">
      <c r="A195" s="30"/>
      <c r="B195" s="36"/>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ustomFormat="false" ht="15.75" hidden="false" customHeight="false" outlineLevel="0" collapsed="false">
      <c r="A196" s="30"/>
      <c r="B196" s="36"/>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ustomFormat="false" ht="15.75" hidden="false" customHeight="false" outlineLevel="0" collapsed="false">
      <c r="A197" s="30"/>
      <c r="B197" s="36"/>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ustomFormat="false" ht="15.75" hidden="false" customHeight="false" outlineLevel="0" collapsed="false">
      <c r="A198" s="30"/>
      <c r="B198" s="36"/>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ustomFormat="false" ht="15.75" hidden="false" customHeight="false" outlineLevel="0" collapsed="false">
      <c r="A199" s="30"/>
      <c r="B199" s="36"/>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ustomFormat="false" ht="15.75" hidden="false" customHeight="false" outlineLevel="0" collapsed="false">
      <c r="A200" s="30"/>
      <c r="B200" s="36"/>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ustomFormat="false" ht="15.75" hidden="false" customHeight="false" outlineLevel="0" collapsed="false">
      <c r="A201" s="30"/>
      <c r="B201" s="36"/>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ustomFormat="false" ht="15.75" hidden="false" customHeight="false" outlineLevel="0" collapsed="false">
      <c r="A202" s="30"/>
      <c r="B202" s="36"/>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ustomFormat="false" ht="15.75" hidden="false" customHeight="false" outlineLevel="0" collapsed="false">
      <c r="A203" s="30"/>
      <c r="B203" s="36"/>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ustomFormat="false" ht="15.75" hidden="false" customHeight="false" outlineLevel="0" collapsed="false">
      <c r="A204" s="30"/>
      <c r="B204" s="36"/>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ustomFormat="false" ht="15.75" hidden="false" customHeight="false" outlineLevel="0" collapsed="false">
      <c r="A205" s="30"/>
      <c r="B205" s="36"/>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ustomFormat="false" ht="15.75" hidden="false" customHeight="false" outlineLevel="0" collapsed="false">
      <c r="A206" s="30"/>
      <c r="B206" s="36"/>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ustomFormat="false" ht="15.75" hidden="false" customHeight="false" outlineLevel="0" collapsed="false">
      <c r="A207" s="30"/>
      <c r="B207" s="36"/>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ustomFormat="false" ht="15.75" hidden="false" customHeight="false" outlineLevel="0" collapsed="false">
      <c r="A208" s="30"/>
      <c r="B208" s="36"/>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ustomFormat="false" ht="15.75" hidden="false" customHeight="false" outlineLevel="0" collapsed="false">
      <c r="A209" s="30"/>
      <c r="B209" s="36"/>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ustomFormat="false" ht="15.75" hidden="false" customHeight="false" outlineLevel="0" collapsed="false">
      <c r="A210" s="30"/>
      <c r="B210" s="36"/>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ustomFormat="false" ht="15.75" hidden="false" customHeight="false" outlineLevel="0" collapsed="false">
      <c r="A211" s="30"/>
      <c r="B211" s="36"/>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ustomFormat="false" ht="15.75" hidden="false" customHeight="false" outlineLevel="0" collapsed="false">
      <c r="A212" s="30"/>
      <c r="B212" s="36"/>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ustomFormat="false" ht="15.75" hidden="false" customHeight="false" outlineLevel="0" collapsed="false">
      <c r="A213" s="30"/>
      <c r="B213" s="36"/>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ustomFormat="false" ht="15.75" hidden="false" customHeight="false" outlineLevel="0" collapsed="false">
      <c r="A214" s="30"/>
      <c r="B214" s="36"/>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ustomFormat="false" ht="15.75" hidden="false" customHeight="false" outlineLevel="0" collapsed="false">
      <c r="A215" s="30"/>
      <c r="B215" s="36"/>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ustomFormat="false" ht="15.75" hidden="false" customHeight="false" outlineLevel="0" collapsed="false">
      <c r="A216" s="30"/>
      <c r="B216" s="36"/>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ustomFormat="false" ht="15.75" hidden="false" customHeight="false" outlineLevel="0" collapsed="false">
      <c r="A217" s="30"/>
      <c r="B217" s="36"/>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ustomFormat="false" ht="15.75" hidden="false" customHeight="false" outlineLevel="0" collapsed="false">
      <c r="A218" s="30"/>
      <c r="B218" s="36"/>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ustomFormat="false" ht="15.75" hidden="false" customHeight="false" outlineLevel="0" collapsed="false">
      <c r="A219" s="30"/>
      <c r="B219" s="36"/>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ustomFormat="false" ht="15.75" hidden="false" customHeight="false" outlineLevel="0" collapsed="false">
      <c r="A220" s="30"/>
      <c r="B220" s="36"/>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ustomFormat="false" ht="15.75" hidden="false" customHeight="false" outlineLevel="0" collapsed="false">
      <c r="A221" s="30"/>
      <c r="B221" s="36"/>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ustomFormat="false" ht="15.75" hidden="false" customHeight="false" outlineLevel="0" collapsed="false">
      <c r="A222" s="30"/>
      <c r="B222" s="36"/>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ustomFormat="false" ht="15.75" hidden="false" customHeight="false" outlineLevel="0" collapsed="false">
      <c r="A223" s="30"/>
      <c r="B223" s="36"/>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ustomFormat="false" ht="15.75" hidden="false" customHeight="false" outlineLevel="0" collapsed="false">
      <c r="A224" s="30"/>
      <c r="B224" s="36"/>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ustomFormat="false" ht="15.75" hidden="false" customHeight="false" outlineLevel="0" collapsed="false">
      <c r="A225" s="30"/>
      <c r="B225" s="36"/>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ustomFormat="false" ht="15.75" hidden="false" customHeight="false" outlineLevel="0" collapsed="false">
      <c r="A226" s="30"/>
      <c r="B226" s="36"/>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ustomFormat="false" ht="15.75" hidden="false" customHeight="false" outlineLevel="0" collapsed="false">
      <c r="A227" s="30"/>
      <c r="B227" s="36"/>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ustomFormat="false" ht="15.75" hidden="false" customHeight="false" outlineLevel="0" collapsed="false">
      <c r="A228" s="30"/>
      <c r="B228" s="36"/>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ustomFormat="false" ht="15.75" hidden="false" customHeight="false" outlineLevel="0" collapsed="false">
      <c r="A229" s="30"/>
      <c r="B229" s="36"/>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ustomFormat="false" ht="15.75" hidden="false" customHeight="false" outlineLevel="0" collapsed="false">
      <c r="A230" s="30"/>
      <c r="B230" s="36"/>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ustomFormat="false" ht="15.75" hidden="false" customHeight="false" outlineLevel="0" collapsed="false">
      <c r="A231" s="30"/>
      <c r="B231" s="36"/>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ustomFormat="false" ht="15.75" hidden="false" customHeight="false" outlineLevel="0" collapsed="false">
      <c r="A232" s="30"/>
      <c r="B232" s="36"/>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ustomFormat="false" ht="15.75" hidden="false" customHeight="false" outlineLevel="0" collapsed="false">
      <c r="A233" s="30"/>
      <c r="B233" s="36"/>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ustomFormat="false" ht="15.75" hidden="false" customHeight="false" outlineLevel="0" collapsed="false">
      <c r="A234" s="30"/>
      <c r="B234" s="36"/>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ustomFormat="false" ht="15.75" hidden="false" customHeight="false" outlineLevel="0" collapsed="false">
      <c r="A235" s="30"/>
      <c r="B235" s="36"/>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ustomFormat="false" ht="15.75" hidden="false" customHeight="false" outlineLevel="0" collapsed="false">
      <c r="A236" s="30"/>
      <c r="B236" s="36"/>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ustomFormat="false" ht="15.75" hidden="false" customHeight="false" outlineLevel="0" collapsed="false">
      <c r="A237" s="30"/>
      <c r="B237" s="36"/>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ustomFormat="false" ht="15.75" hidden="false" customHeight="false" outlineLevel="0" collapsed="false">
      <c r="A238" s="30"/>
      <c r="B238" s="36"/>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ustomFormat="false" ht="15.75" hidden="false" customHeight="false" outlineLevel="0" collapsed="false">
      <c r="A239" s="30"/>
      <c r="B239" s="36"/>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ustomFormat="false" ht="15.75" hidden="false" customHeight="false" outlineLevel="0" collapsed="false">
      <c r="A240" s="30"/>
      <c r="B240" s="36"/>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ustomFormat="false" ht="15.75" hidden="false" customHeight="false" outlineLevel="0" collapsed="false">
      <c r="A241" s="30"/>
      <c r="B241" s="36"/>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ustomFormat="false" ht="15.75" hidden="false" customHeight="false" outlineLevel="0" collapsed="false">
      <c r="A242" s="30"/>
      <c r="B242" s="36"/>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ustomFormat="false" ht="15.75" hidden="false" customHeight="false" outlineLevel="0" collapsed="false">
      <c r="A243" s="30"/>
      <c r="B243" s="36"/>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ustomFormat="false" ht="15.75" hidden="false" customHeight="false" outlineLevel="0" collapsed="false">
      <c r="A244" s="30"/>
      <c r="B244" s="36"/>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ustomFormat="false" ht="15.75" hidden="false" customHeight="false" outlineLevel="0" collapsed="false">
      <c r="A245" s="30"/>
      <c r="B245" s="36"/>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ustomFormat="false" ht="15.75" hidden="false" customHeight="false" outlineLevel="0" collapsed="false">
      <c r="A246" s="30"/>
      <c r="B246" s="36"/>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ustomFormat="false" ht="15.75" hidden="false" customHeight="false" outlineLevel="0" collapsed="false">
      <c r="A247" s="30"/>
      <c r="B247" s="36"/>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ustomFormat="false" ht="15.75" hidden="false" customHeight="false" outlineLevel="0" collapsed="false">
      <c r="A248" s="30"/>
      <c r="B248" s="36"/>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ustomFormat="false" ht="15.75" hidden="false" customHeight="false" outlineLevel="0" collapsed="false">
      <c r="A249" s="30"/>
      <c r="B249" s="36"/>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ustomFormat="false" ht="15.75" hidden="false" customHeight="false" outlineLevel="0" collapsed="false">
      <c r="A250" s="30"/>
      <c r="B250" s="36"/>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ustomFormat="false" ht="15.75" hidden="false" customHeight="false" outlineLevel="0" collapsed="false">
      <c r="A251" s="30"/>
      <c r="B251" s="36"/>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ustomFormat="false" ht="15.75" hidden="false" customHeight="false" outlineLevel="0" collapsed="false">
      <c r="A252" s="30"/>
      <c r="B252" s="36"/>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ustomFormat="false" ht="15.75" hidden="false" customHeight="false" outlineLevel="0" collapsed="false">
      <c r="A253" s="30"/>
      <c r="B253" s="36"/>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ustomFormat="false" ht="15.75" hidden="false" customHeight="false" outlineLevel="0" collapsed="false">
      <c r="A254" s="30"/>
      <c r="B254" s="36"/>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ustomFormat="false" ht="15.75" hidden="false" customHeight="false" outlineLevel="0" collapsed="false">
      <c r="A255" s="30"/>
      <c r="B255" s="36"/>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ustomFormat="false" ht="15.75" hidden="false" customHeight="false" outlineLevel="0" collapsed="false">
      <c r="A256" s="30"/>
      <c r="B256" s="36"/>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ustomFormat="false" ht="15.75" hidden="false" customHeight="false" outlineLevel="0" collapsed="false">
      <c r="A257" s="30"/>
      <c r="B257" s="36"/>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ustomFormat="false" ht="15.75" hidden="false" customHeight="false" outlineLevel="0" collapsed="false">
      <c r="A258" s="30"/>
      <c r="B258" s="36"/>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ustomFormat="false" ht="15.75" hidden="false" customHeight="false" outlineLevel="0" collapsed="false">
      <c r="A259" s="30"/>
      <c r="B259" s="36"/>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ustomFormat="false" ht="15.75" hidden="false" customHeight="false" outlineLevel="0" collapsed="false">
      <c r="A260" s="30"/>
      <c r="B260" s="36"/>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ustomFormat="false" ht="15.75" hidden="false" customHeight="false" outlineLevel="0" collapsed="false">
      <c r="A261" s="30"/>
      <c r="B261" s="36"/>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ustomFormat="false" ht="15.75" hidden="false" customHeight="false" outlineLevel="0" collapsed="false">
      <c r="A262" s="30"/>
      <c r="B262" s="36"/>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ustomFormat="false" ht="15.75" hidden="false" customHeight="false" outlineLevel="0" collapsed="false">
      <c r="A263" s="30"/>
      <c r="B263" s="36"/>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ustomFormat="false" ht="15.75" hidden="false" customHeight="false" outlineLevel="0" collapsed="false">
      <c r="A264" s="30"/>
      <c r="B264" s="36"/>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ustomFormat="false" ht="15.75" hidden="false" customHeight="false" outlineLevel="0" collapsed="false">
      <c r="A265" s="30"/>
      <c r="B265" s="36"/>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ustomFormat="false" ht="15.75" hidden="false" customHeight="false" outlineLevel="0" collapsed="false">
      <c r="A266" s="30"/>
      <c r="B266" s="36"/>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ustomFormat="false" ht="15.75" hidden="false" customHeight="false" outlineLevel="0" collapsed="false">
      <c r="A267" s="30"/>
      <c r="B267" s="36"/>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ustomFormat="false" ht="15.75" hidden="false" customHeight="false" outlineLevel="0" collapsed="false">
      <c r="A268" s="30"/>
      <c r="B268" s="36"/>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ustomFormat="false" ht="15.75" hidden="false" customHeight="false" outlineLevel="0" collapsed="false">
      <c r="A269" s="30"/>
      <c r="B269" s="36"/>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ustomFormat="false" ht="15.75" hidden="false" customHeight="false" outlineLevel="0" collapsed="false">
      <c r="A270" s="30"/>
      <c r="B270" s="36"/>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ustomFormat="false" ht="15.75" hidden="false" customHeight="false" outlineLevel="0" collapsed="false">
      <c r="A271" s="30"/>
      <c r="B271" s="36"/>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ustomFormat="false" ht="15.75" hidden="false" customHeight="false" outlineLevel="0" collapsed="false">
      <c r="A272" s="30"/>
      <c r="B272" s="36"/>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ustomFormat="false" ht="15.75" hidden="false" customHeight="false" outlineLevel="0" collapsed="false">
      <c r="A273" s="30"/>
      <c r="B273" s="36"/>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ustomFormat="false" ht="15.75" hidden="false" customHeight="false" outlineLevel="0" collapsed="false">
      <c r="A274" s="30"/>
      <c r="B274" s="36"/>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ustomFormat="false" ht="15.75" hidden="false" customHeight="false" outlineLevel="0" collapsed="false">
      <c r="A275" s="30"/>
      <c r="B275" s="36"/>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ustomFormat="false" ht="15.75" hidden="false" customHeight="false" outlineLevel="0" collapsed="false">
      <c r="A276" s="30"/>
      <c r="B276" s="36"/>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ustomFormat="false" ht="15.75" hidden="false" customHeight="false" outlineLevel="0" collapsed="false">
      <c r="A277" s="30"/>
      <c r="B277" s="36"/>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ustomFormat="false" ht="15.75" hidden="false" customHeight="false" outlineLevel="0" collapsed="false">
      <c r="A278" s="30"/>
      <c r="B278" s="36"/>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ustomFormat="false" ht="15.75" hidden="false" customHeight="false" outlineLevel="0" collapsed="false">
      <c r="A279" s="30"/>
      <c r="B279" s="36"/>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ustomFormat="false" ht="15.75" hidden="false" customHeight="false" outlineLevel="0" collapsed="false">
      <c r="A280" s="30"/>
      <c r="B280" s="36"/>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ustomFormat="false" ht="15.75" hidden="false" customHeight="false" outlineLevel="0" collapsed="false">
      <c r="A281" s="30"/>
      <c r="B281" s="36"/>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ustomFormat="false" ht="15.75" hidden="false" customHeight="false" outlineLevel="0" collapsed="false">
      <c r="A282" s="30"/>
      <c r="B282" s="36"/>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ustomFormat="false" ht="15.75" hidden="false" customHeight="false" outlineLevel="0" collapsed="false">
      <c r="A283" s="30"/>
      <c r="B283" s="36"/>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ustomFormat="false" ht="15.75" hidden="false" customHeight="false" outlineLevel="0" collapsed="false">
      <c r="A284" s="30"/>
      <c r="B284" s="36"/>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ustomFormat="false" ht="15.75" hidden="false" customHeight="false" outlineLevel="0" collapsed="false">
      <c r="A285" s="30"/>
      <c r="B285" s="36"/>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ustomFormat="false" ht="15.75" hidden="false" customHeight="false" outlineLevel="0" collapsed="false">
      <c r="A286" s="30"/>
      <c r="B286" s="36"/>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ustomFormat="false" ht="15.75" hidden="false" customHeight="false" outlineLevel="0" collapsed="false">
      <c r="A287" s="30"/>
      <c r="B287" s="36"/>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ustomFormat="false" ht="15.75" hidden="false" customHeight="false" outlineLevel="0" collapsed="false">
      <c r="A288" s="30"/>
      <c r="B288" s="36"/>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ustomFormat="false" ht="15.75" hidden="false" customHeight="false" outlineLevel="0" collapsed="false">
      <c r="A289" s="30"/>
      <c r="B289" s="36"/>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ustomFormat="false" ht="15.75" hidden="false" customHeight="false" outlineLevel="0" collapsed="false">
      <c r="A290" s="30"/>
      <c r="B290" s="36"/>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ustomFormat="false" ht="15.75" hidden="false" customHeight="false" outlineLevel="0" collapsed="false">
      <c r="A291" s="30"/>
      <c r="B291" s="36"/>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ustomFormat="false" ht="15.75" hidden="false" customHeight="false" outlineLevel="0" collapsed="false">
      <c r="A292" s="30"/>
      <c r="B292" s="36"/>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ustomFormat="false" ht="15.75" hidden="false" customHeight="false" outlineLevel="0" collapsed="false">
      <c r="A293" s="30"/>
      <c r="B293" s="36"/>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ustomFormat="false" ht="15.75" hidden="false" customHeight="false" outlineLevel="0" collapsed="false">
      <c r="A294" s="30"/>
      <c r="B294" s="36"/>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ustomFormat="false" ht="15.75" hidden="false" customHeight="false" outlineLevel="0" collapsed="false">
      <c r="A295" s="30"/>
      <c r="B295" s="36"/>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ustomFormat="false" ht="15.75" hidden="false" customHeight="false" outlineLevel="0" collapsed="false">
      <c r="A296" s="30"/>
      <c r="B296" s="36"/>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ustomFormat="false" ht="15.75" hidden="false" customHeight="false" outlineLevel="0" collapsed="false">
      <c r="A297" s="30"/>
      <c r="B297" s="36"/>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ustomFormat="false" ht="15.75" hidden="false" customHeight="false" outlineLevel="0" collapsed="false">
      <c r="A298" s="30"/>
      <c r="B298" s="36"/>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ustomFormat="false" ht="15.75" hidden="false" customHeight="false" outlineLevel="0" collapsed="false">
      <c r="A299" s="30"/>
      <c r="B299" s="36"/>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ustomFormat="false" ht="15.75" hidden="false" customHeight="false" outlineLevel="0" collapsed="false">
      <c r="A300" s="30"/>
      <c r="B300" s="36"/>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ustomFormat="false" ht="15.75" hidden="false" customHeight="false" outlineLevel="0" collapsed="false">
      <c r="A301" s="30"/>
      <c r="B301" s="36"/>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ustomFormat="false" ht="15.75" hidden="false" customHeight="false" outlineLevel="0" collapsed="false">
      <c r="A302" s="30"/>
      <c r="B302" s="36"/>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ustomFormat="false" ht="15.75" hidden="false" customHeight="false" outlineLevel="0" collapsed="false">
      <c r="A303" s="30"/>
      <c r="B303" s="36"/>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ustomFormat="false" ht="15.75" hidden="false" customHeight="false" outlineLevel="0" collapsed="false">
      <c r="A304" s="30"/>
      <c r="B304" s="36"/>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ustomFormat="false" ht="15.75" hidden="false" customHeight="false" outlineLevel="0" collapsed="false">
      <c r="A305" s="30"/>
      <c r="B305" s="36"/>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ustomFormat="false" ht="15.75" hidden="false" customHeight="false" outlineLevel="0" collapsed="false">
      <c r="A306" s="30"/>
      <c r="B306" s="36"/>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ustomFormat="false" ht="15.75" hidden="false" customHeight="false" outlineLevel="0" collapsed="false">
      <c r="A307" s="30"/>
      <c r="B307" s="36"/>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ustomFormat="false" ht="15.75" hidden="false" customHeight="false" outlineLevel="0" collapsed="false">
      <c r="A308" s="30"/>
      <c r="B308" s="36"/>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ustomFormat="false" ht="15.75" hidden="false" customHeight="false" outlineLevel="0" collapsed="false">
      <c r="A309" s="30"/>
      <c r="B309" s="36"/>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ustomFormat="false" ht="15.75" hidden="false" customHeight="false" outlineLevel="0" collapsed="false">
      <c r="A310" s="30"/>
      <c r="B310" s="36"/>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ustomFormat="false" ht="15.75" hidden="false" customHeight="false" outlineLevel="0" collapsed="false">
      <c r="A311" s="30"/>
      <c r="B311" s="36"/>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ustomFormat="false" ht="15.75" hidden="false" customHeight="false" outlineLevel="0" collapsed="false">
      <c r="A312" s="30"/>
      <c r="B312" s="36"/>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ustomFormat="false" ht="15.75" hidden="false" customHeight="false" outlineLevel="0" collapsed="false">
      <c r="A313" s="30"/>
      <c r="B313" s="36"/>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ustomFormat="false" ht="15.75" hidden="false" customHeight="false" outlineLevel="0" collapsed="false">
      <c r="A314" s="30"/>
      <c r="B314" s="36"/>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ustomFormat="false" ht="15.75" hidden="false" customHeight="false" outlineLevel="0" collapsed="false">
      <c r="A315" s="30"/>
      <c r="B315" s="36"/>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ustomFormat="false" ht="15.75" hidden="false" customHeight="false" outlineLevel="0" collapsed="false">
      <c r="A316" s="30"/>
      <c r="B316" s="36"/>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ustomFormat="false" ht="15.75" hidden="false" customHeight="false" outlineLevel="0" collapsed="false">
      <c r="A317" s="30"/>
      <c r="B317" s="36"/>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ustomFormat="false" ht="15.75" hidden="false" customHeight="false" outlineLevel="0" collapsed="false">
      <c r="A318" s="30"/>
      <c r="B318" s="36"/>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ustomFormat="false" ht="15.75" hidden="false" customHeight="false" outlineLevel="0" collapsed="false">
      <c r="A319" s="30"/>
      <c r="B319" s="36"/>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ustomFormat="false" ht="15.75" hidden="false" customHeight="false" outlineLevel="0" collapsed="false">
      <c r="A320" s="30"/>
      <c r="B320" s="36"/>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ustomFormat="false" ht="15.75" hidden="false" customHeight="false" outlineLevel="0" collapsed="false">
      <c r="A321" s="30"/>
      <c r="B321" s="36"/>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ustomFormat="false" ht="15.75" hidden="false" customHeight="false" outlineLevel="0" collapsed="false">
      <c r="A322" s="30"/>
      <c r="B322" s="36"/>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ustomFormat="false" ht="15.75" hidden="false" customHeight="false" outlineLevel="0" collapsed="false">
      <c r="A323" s="30"/>
      <c r="B323" s="36"/>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ustomFormat="false" ht="15.75" hidden="false" customHeight="false" outlineLevel="0" collapsed="false">
      <c r="A324" s="30"/>
      <c r="B324" s="36"/>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ustomFormat="false" ht="15.75" hidden="false" customHeight="false" outlineLevel="0" collapsed="false">
      <c r="A325" s="30"/>
      <c r="B325" s="36"/>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ustomFormat="false" ht="15.75" hidden="false" customHeight="false" outlineLevel="0" collapsed="false">
      <c r="A326" s="30"/>
      <c r="B326" s="36"/>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ustomFormat="false" ht="15.75" hidden="false" customHeight="false" outlineLevel="0" collapsed="false">
      <c r="A327" s="30"/>
      <c r="B327" s="36"/>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ustomFormat="false" ht="15.75" hidden="false" customHeight="false" outlineLevel="0" collapsed="false">
      <c r="A328" s="30"/>
      <c r="B328" s="36"/>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ustomFormat="false" ht="15.75" hidden="false" customHeight="false" outlineLevel="0" collapsed="false">
      <c r="A329" s="30"/>
      <c r="B329" s="36"/>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ustomFormat="false" ht="15.75" hidden="false" customHeight="false" outlineLevel="0" collapsed="false">
      <c r="A330" s="30"/>
      <c r="B330" s="36"/>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ustomFormat="false" ht="15.75" hidden="false" customHeight="false" outlineLevel="0" collapsed="false">
      <c r="A331" s="30"/>
      <c r="B331" s="36"/>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ustomFormat="false" ht="15.75" hidden="false" customHeight="false" outlineLevel="0" collapsed="false">
      <c r="A332" s="30"/>
      <c r="B332" s="36"/>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ustomFormat="false" ht="15.75" hidden="false" customHeight="false" outlineLevel="0" collapsed="false">
      <c r="A333" s="30"/>
      <c r="B333" s="36"/>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ustomFormat="false" ht="15.75" hidden="false" customHeight="false" outlineLevel="0" collapsed="false">
      <c r="A334" s="30"/>
      <c r="B334" s="36"/>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ustomFormat="false" ht="15.75" hidden="false" customHeight="false" outlineLevel="0" collapsed="false">
      <c r="A335" s="30"/>
      <c r="B335" s="36"/>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ustomFormat="false" ht="15.75" hidden="false" customHeight="false" outlineLevel="0" collapsed="false">
      <c r="A336" s="30"/>
      <c r="B336" s="36"/>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ustomFormat="false" ht="15.75" hidden="false" customHeight="false" outlineLevel="0" collapsed="false">
      <c r="A337" s="30"/>
      <c r="B337" s="36"/>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ustomFormat="false" ht="15.75" hidden="false" customHeight="false" outlineLevel="0" collapsed="false">
      <c r="A338" s="30"/>
      <c r="B338" s="36"/>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ustomFormat="false" ht="15.75" hidden="false" customHeight="false" outlineLevel="0" collapsed="false">
      <c r="A339" s="30"/>
      <c r="B339" s="36"/>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ustomFormat="false" ht="15.75" hidden="false" customHeight="false" outlineLevel="0" collapsed="false">
      <c r="A340" s="30"/>
      <c r="B340" s="36"/>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ustomFormat="false" ht="15.75" hidden="false" customHeight="false" outlineLevel="0" collapsed="false">
      <c r="A341" s="30"/>
      <c r="B341" s="36"/>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ustomFormat="false" ht="15.75" hidden="false" customHeight="false" outlineLevel="0" collapsed="false">
      <c r="A342" s="30"/>
      <c r="B342" s="36"/>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ustomFormat="false" ht="15.75" hidden="false" customHeight="false" outlineLevel="0" collapsed="false">
      <c r="A343" s="30"/>
      <c r="B343" s="36"/>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ustomFormat="false" ht="15.75" hidden="false" customHeight="false" outlineLevel="0" collapsed="false">
      <c r="A344" s="30"/>
      <c r="B344" s="36"/>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ustomFormat="false" ht="15.75" hidden="false" customHeight="false" outlineLevel="0" collapsed="false">
      <c r="A345" s="30"/>
      <c r="B345" s="36"/>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ustomFormat="false" ht="15.75" hidden="false" customHeight="false" outlineLevel="0" collapsed="false">
      <c r="A346" s="30"/>
      <c r="B346" s="36"/>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ustomFormat="false" ht="15.75" hidden="false" customHeight="false" outlineLevel="0" collapsed="false">
      <c r="A347" s="30"/>
      <c r="B347" s="36"/>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ustomFormat="false" ht="15.75" hidden="false" customHeight="false" outlineLevel="0" collapsed="false">
      <c r="A348" s="30"/>
      <c r="B348" s="36"/>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ustomFormat="false" ht="15.75" hidden="false" customHeight="false" outlineLevel="0" collapsed="false">
      <c r="A349" s="30"/>
      <c r="B349" s="36"/>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ustomFormat="false" ht="15.75" hidden="false" customHeight="false" outlineLevel="0" collapsed="false">
      <c r="A350" s="30"/>
      <c r="B350" s="36"/>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ustomFormat="false" ht="15.75" hidden="false" customHeight="false" outlineLevel="0" collapsed="false">
      <c r="A351" s="30"/>
      <c r="B351" s="36"/>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ustomFormat="false" ht="15.75" hidden="false" customHeight="false" outlineLevel="0" collapsed="false">
      <c r="A352" s="30"/>
      <c r="B352" s="36"/>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ustomFormat="false" ht="15.75" hidden="false" customHeight="false" outlineLevel="0" collapsed="false">
      <c r="A353" s="30"/>
      <c r="B353" s="36"/>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ustomFormat="false" ht="15.75" hidden="false" customHeight="false" outlineLevel="0" collapsed="false">
      <c r="A354" s="30"/>
      <c r="B354" s="36"/>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ustomFormat="false" ht="15.75" hidden="false" customHeight="false" outlineLevel="0" collapsed="false">
      <c r="A355" s="30"/>
      <c r="B355" s="36"/>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ustomFormat="false" ht="15.75" hidden="false" customHeight="false" outlineLevel="0" collapsed="false">
      <c r="A356" s="30"/>
      <c r="B356" s="36"/>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ustomFormat="false" ht="15.75" hidden="false" customHeight="false" outlineLevel="0" collapsed="false">
      <c r="A357" s="30"/>
      <c r="B357" s="36"/>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ustomFormat="false" ht="15.75" hidden="false" customHeight="false" outlineLevel="0" collapsed="false">
      <c r="A358" s="30"/>
      <c r="B358" s="36"/>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ustomFormat="false" ht="15.75" hidden="false" customHeight="false" outlineLevel="0" collapsed="false">
      <c r="A359" s="30"/>
      <c r="B359" s="36"/>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ustomFormat="false" ht="15.75" hidden="false" customHeight="false" outlineLevel="0" collapsed="false">
      <c r="A360" s="30"/>
      <c r="B360" s="36"/>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ustomFormat="false" ht="15.75" hidden="false" customHeight="false" outlineLevel="0" collapsed="false">
      <c r="A361" s="30"/>
      <c r="B361" s="36"/>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ustomFormat="false" ht="15.75" hidden="false" customHeight="false" outlineLevel="0" collapsed="false">
      <c r="A362" s="30"/>
      <c r="B362" s="36"/>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ustomFormat="false" ht="15.75" hidden="false" customHeight="false" outlineLevel="0" collapsed="false">
      <c r="A363" s="30"/>
      <c r="B363" s="36"/>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ustomFormat="false" ht="15.75" hidden="false" customHeight="false" outlineLevel="0" collapsed="false">
      <c r="A364" s="30"/>
      <c r="B364" s="36"/>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ustomFormat="false" ht="15.75" hidden="false" customHeight="false" outlineLevel="0" collapsed="false">
      <c r="A365" s="30"/>
      <c r="B365" s="36"/>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ustomFormat="false" ht="15.75" hidden="false" customHeight="false" outlineLevel="0" collapsed="false">
      <c r="A366" s="30"/>
      <c r="B366" s="36"/>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ustomFormat="false" ht="15.75" hidden="false" customHeight="false" outlineLevel="0" collapsed="false">
      <c r="A367" s="30"/>
      <c r="B367" s="36"/>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ustomFormat="false" ht="15.75" hidden="false" customHeight="false" outlineLevel="0" collapsed="false">
      <c r="A368" s="30"/>
      <c r="B368" s="36"/>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ustomFormat="false" ht="15.75" hidden="false" customHeight="false" outlineLevel="0" collapsed="false">
      <c r="A369" s="30"/>
      <c r="B369" s="36"/>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ustomFormat="false" ht="15.75" hidden="false" customHeight="false" outlineLevel="0" collapsed="false">
      <c r="A370" s="30"/>
      <c r="B370" s="36"/>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ustomFormat="false" ht="15.75" hidden="false" customHeight="false" outlineLevel="0" collapsed="false">
      <c r="A371" s="30"/>
      <c r="B371" s="36"/>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ustomFormat="false" ht="15.75" hidden="false" customHeight="false" outlineLevel="0" collapsed="false">
      <c r="A372" s="30"/>
      <c r="B372" s="36"/>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ustomFormat="false" ht="15.75" hidden="false" customHeight="false" outlineLevel="0" collapsed="false">
      <c r="A373" s="30"/>
      <c r="B373" s="36"/>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ustomFormat="false" ht="15.75" hidden="false" customHeight="false" outlineLevel="0" collapsed="false">
      <c r="A374" s="30"/>
      <c r="B374" s="36"/>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ustomFormat="false" ht="15.75" hidden="false" customHeight="false" outlineLevel="0" collapsed="false">
      <c r="A375" s="30"/>
      <c r="B375" s="36"/>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ustomFormat="false" ht="15.75" hidden="false" customHeight="false" outlineLevel="0" collapsed="false">
      <c r="A376" s="30"/>
      <c r="B376" s="36"/>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ustomFormat="false" ht="15.75" hidden="false" customHeight="false" outlineLevel="0" collapsed="false">
      <c r="A377" s="30"/>
      <c r="B377" s="36"/>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ustomFormat="false" ht="15.75" hidden="false" customHeight="false" outlineLevel="0" collapsed="false">
      <c r="A378" s="30"/>
      <c r="B378" s="36"/>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ustomFormat="false" ht="15.75" hidden="false" customHeight="false" outlineLevel="0" collapsed="false">
      <c r="A379" s="30"/>
      <c r="B379" s="36"/>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ustomFormat="false" ht="15.75" hidden="false" customHeight="false" outlineLevel="0" collapsed="false">
      <c r="A380" s="30"/>
      <c r="B380" s="36"/>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ustomFormat="false" ht="15.75" hidden="false" customHeight="false" outlineLevel="0" collapsed="false">
      <c r="A381" s="30"/>
      <c r="B381" s="36"/>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ustomFormat="false" ht="15.75" hidden="false" customHeight="false" outlineLevel="0" collapsed="false">
      <c r="A382" s="30"/>
      <c r="B382" s="36"/>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ustomFormat="false" ht="15.75" hidden="false" customHeight="false" outlineLevel="0" collapsed="false">
      <c r="A383" s="30"/>
      <c r="B383" s="36"/>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ustomFormat="false" ht="15.75" hidden="false" customHeight="false" outlineLevel="0" collapsed="false">
      <c r="A384" s="30"/>
      <c r="B384" s="36"/>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ustomFormat="false" ht="15.75" hidden="false" customHeight="false" outlineLevel="0" collapsed="false">
      <c r="A385" s="30"/>
      <c r="B385" s="36"/>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ustomFormat="false" ht="15.75" hidden="false" customHeight="false" outlineLevel="0" collapsed="false">
      <c r="A386" s="30"/>
      <c r="B386" s="36"/>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ustomFormat="false" ht="15.75" hidden="false" customHeight="false" outlineLevel="0" collapsed="false">
      <c r="A387" s="30"/>
      <c r="B387" s="36"/>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ustomFormat="false" ht="15.75" hidden="false" customHeight="false" outlineLevel="0" collapsed="false">
      <c r="A388" s="30"/>
      <c r="B388" s="36"/>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ustomFormat="false" ht="15.75" hidden="false" customHeight="false" outlineLevel="0" collapsed="false">
      <c r="A389" s="30"/>
      <c r="B389" s="36"/>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ustomFormat="false" ht="15.75" hidden="false" customHeight="false" outlineLevel="0" collapsed="false">
      <c r="A390" s="30"/>
      <c r="B390" s="36"/>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ustomFormat="false" ht="15.75" hidden="false" customHeight="false" outlineLevel="0" collapsed="false">
      <c r="A391" s="30"/>
      <c r="B391" s="36"/>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ustomFormat="false" ht="15.75" hidden="false" customHeight="false" outlineLevel="0" collapsed="false">
      <c r="A392" s="30"/>
      <c r="B392" s="36"/>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ustomFormat="false" ht="15.75" hidden="false" customHeight="false" outlineLevel="0" collapsed="false">
      <c r="A393" s="30"/>
      <c r="B393" s="36"/>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ustomFormat="false" ht="15.75" hidden="false" customHeight="false" outlineLevel="0" collapsed="false">
      <c r="A394" s="30"/>
      <c r="B394" s="36"/>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ustomFormat="false" ht="15.75" hidden="false" customHeight="false" outlineLevel="0" collapsed="false">
      <c r="A395" s="30"/>
      <c r="B395" s="36"/>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ustomFormat="false" ht="15.75" hidden="false" customHeight="false" outlineLevel="0" collapsed="false">
      <c r="A396" s="30"/>
      <c r="B396" s="36"/>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ustomFormat="false" ht="15.75" hidden="false" customHeight="false" outlineLevel="0" collapsed="false">
      <c r="A397" s="30"/>
      <c r="B397" s="36"/>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ustomFormat="false" ht="15.75" hidden="false" customHeight="false" outlineLevel="0" collapsed="false">
      <c r="A398" s="30"/>
      <c r="B398" s="36"/>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ustomFormat="false" ht="15.75" hidden="false" customHeight="false" outlineLevel="0" collapsed="false">
      <c r="A399" s="30"/>
      <c r="B399" s="36"/>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ustomFormat="false" ht="15.75" hidden="false" customHeight="false" outlineLevel="0" collapsed="false">
      <c r="A400" s="30"/>
      <c r="B400" s="36"/>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ustomFormat="false" ht="15.75" hidden="false" customHeight="false" outlineLevel="0" collapsed="false">
      <c r="A401" s="30"/>
      <c r="B401" s="36"/>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ustomFormat="false" ht="15.75" hidden="false" customHeight="false" outlineLevel="0" collapsed="false">
      <c r="A402" s="30"/>
      <c r="B402" s="36"/>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ustomFormat="false" ht="15.75" hidden="false" customHeight="false" outlineLevel="0" collapsed="false">
      <c r="A403" s="30"/>
      <c r="B403" s="36"/>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ustomFormat="false" ht="15.75" hidden="false" customHeight="false" outlineLevel="0" collapsed="false">
      <c r="A404" s="30"/>
      <c r="B404" s="36"/>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ustomFormat="false" ht="15.75" hidden="false" customHeight="false" outlineLevel="0" collapsed="false">
      <c r="A405" s="30"/>
      <c r="B405" s="36"/>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ustomFormat="false" ht="15.75" hidden="false" customHeight="false" outlineLevel="0" collapsed="false">
      <c r="A406" s="30"/>
      <c r="B406" s="36"/>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ustomFormat="false" ht="15.75" hidden="false" customHeight="false" outlineLevel="0" collapsed="false">
      <c r="A407" s="30"/>
      <c r="B407" s="36"/>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ustomFormat="false" ht="15.75" hidden="false" customHeight="false" outlineLevel="0" collapsed="false">
      <c r="A408" s="30"/>
      <c r="B408" s="36"/>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ustomFormat="false" ht="15.75" hidden="false" customHeight="false" outlineLevel="0" collapsed="false">
      <c r="A409" s="30"/>
      <c r="B409" s="36"/>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ustomFormat="false" ht="15.75" hidden="false" customHeight="false" outlineLevel="0" collapsed="false">
      <c r="A410" s="30"/>
      <c r="B410" s="36"/>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ustomFormat="false" ht="15.75" hidden="false" customHeight="false" outlineLevel="0" collapsed="false">
      <c r="A411" s="30"/>
      <c r="B411" s="36"/>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ustomFormat="false" ht="15.75" hidden="false" customHeight="false" outlineLevel="0" collapsed="false">
      <c r="A412" s="30"/>
      <c r="B412" s="36"/>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ustomFormat="false" ht="15.75" hidden="false" customHeight="false" outlineLevel="0" collapsed="false">
      <c r="A413" s="30"/>
      <c r="B413" s="36"/>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ustomFormat="false" ht="15.75" hidden="false" customHeight="false" outlineLevel="0" collapsed="false">
      <c r="A414" s="30"/>
      <c r="B414" s="36"/>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ustomFormat="false" ht="15.75" hidden="false" customHeight="false" outlineLevel="0" collapsed="false">
      <c r="A415" s="30"/>
      <c r="B415" s="36"/>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ustomFormat="false" ht="15.75" hidden="false" customHeight="false" outlineLevel="0" collapsed="false">
      <c r="A416" s="30"/>
      <c r="B416" s="36"/>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ustomFormat="false" ht="15.75" hidden="false" customHeight="false" outlineLevel="0" collapsed="false">
      <c r="A417" s="30"/>
      <c r="B417" s="36"/>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ustomFormat="false" ht="15.75" hidden="false" customHeight="false" outlineLevel="0" collapsed="false">
      <c r="A418" s="30"/>
      <c r="B418" s="36"/>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ustomFormat="false" ht="15.75" hidden="false" customHeight="false" outlineLevel="0" collapsed="false">
      <c r="A419" s="30"/>
      <c r="B419" s="36"/>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ustomFormat="false" ht="15.75" hidden="false" customHeight="false" outlineLevel="0" collapsed="false">
      <c r="A420" s="30"/>
      <c r="B420" s="36"/>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ustomFormat="false" ht="15.75" hidden="false" customHeight="false" outlineLevel="0" collapsed="false">
      <c r="A421" s="30"/>
      <c r="B421" s="36"/>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ustomFormat="false" ht="15.75" hidden="false" customHeight="false" outlineLevel="0" collapsed="false">
      <c r="A422" s="30"/>
      <c r="B422" s="36"/>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ustomFormat="false" ht="15.75" hidden="false" customHeight="false" outlineLevel="0" collapsed="false">
      <c r="A423" s="30"/>
      <c r="B423" s="36"/>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ustomFormat="false" ht="15.75" hidden="false" customHeight="false" outlineLevel="0" collapsed="false">
      <c r="A424" s="30"/>
      <c r="B424" s="36"/>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ustomFormat="false" ht="15.75" hidden="false" customHeight="false" outlineLevel="0" collapsed="false">
      <c r="A425" s="30"/>
      <c r="B425" s="36"/>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ustomFormat="false" ht="15.75" hidden="false" customHeight="false" outlineLevel="0" collapsed="false">
      <c r="A426" s="30"/>
      <c r="B426" s="36"/>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ustomFormat="false" ht="15.75" hidden="false" customHeight="false" outlineLevel="0" collapsed="false">
      <c r="A427" s="30"/>
      <c r="B427" s="36"/>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ustomFormat="false" ht="15.75" hidden="false" customHeight="false" outlineLevel="0" collapsed="false">
      <c r="A428" s="30"/>
      <c r="B428" s="36"/>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ustomFormat="false" ht="15.75" hidden="false" customHeight="false" outlineLevel="0" collapsed="false">
      <c r="A429" s="30"/>
      <c r="B429" s="36"/>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ustomFormat="false" ht="15.75" hidden="false" customHeight="false" outlineLevel="0" collapsed="false">
      <c r="A430" s="30"/>
      <c r="B430" s="36"/>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ustomFormat="false" ht="15.75" hidden="false" customHeight="false" outlineLevel="0" collapsed="false">
      <c r="A431" s="30"/>
      <c r="B431" s="36"/>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ustomFormat="false" ht="15.75" hidden="false" customHeight="false" outlineLevel="0" collapsed="false">
      <c r="A432" s="30"/>
      <c r="B432" s="36"/>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ustomFormat="false" ht="15.75" hidden="false" customHeight="false" outlineLevel="0" collapsed="false">
      <c r="A433" s="30"/>
      <c r="B433" s="36"/>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ustomFormat="false" ht="15.75" hidden="false" customHeight="false" outlineLevel="0" collapsed="false">
      <c r="A434" s="30"/>
      <c r="B434" s="36"/>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ustomFormat="false" ht="15.75" hidden="false" customHeight="false" outlineLevel="0" collapsed="false">
      <c r="A435" s="30"/>
      <c r="B435" s="36"/>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ustomFormat="false" ht="15.75" hidden="false" customHeight="false" outlineLevel="0" collapsed="false">
      <c r="A436" s="30"/>
      <c r="B436" s="36"/>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ustomFormat="false" ht="15.75" hidden="false" customHeight="false" outlineLevel="0" collapsed="false">
      <c r="A437" s="30"/>
      <c r="B437" s="36"/>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ustomFormat="false" ht="15.75" hidden="false" customHeight="false" outlineLevel="0" collapsed="false">
      <c r="A438" s="30"/>
      <c r="B438" s="36"/>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ustomFormat="false" ht="15.75" hidden="false" customHeight="false" outlineLevel="0" collapsed="false">
      <c r="A439" s="30"/>
      <c r="B439" s="36"/>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ustomFormat="false" ht="15.75" hidden="false" customHeight="false" outlineLevel="0" collapsed="false">
      <c r="A440" s="30"/>
      <c r="B440" s="36"/>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ustomFormat="false" ht="15.75" hidden="false" customHeight="false" outlineLevel="0" collapsed="false">
      <c r="A441" s="30"/>
      <c r="B441" s="36"/>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ustomFormat="false" ht="15.75" hidden="false" customHeight="false" outlineLevel="0" collapsed="false">
      <c r="A442" s="30"/>
      <c r="B442" s="36"/>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ustomFormat="false" ht="15.75" hidden="false" customHeight="false" outlineLevel="0" collapsed="false">
      <c r="A443" s="30"/>
      <c r="B443" s="36"/>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ustomFormat="false" ht="15.75" hidden="false" customHeight="false" outlineLevel="0" collapsed="false">
      <c r="A444" s="30"/>
      <c r="B444" s="36"/>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ustomFormat="false" ht="15.75" hidden="false" customHeight="false" outlineLevel="0" collapsed="false">
      <c r="A445" s="30"/>
      <c r="B445" s="36"/>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ustomFormat="false" ht="15.75" hidden="false" customHeight="false" outlineLevel="0" collapsed="false">
      <c r="A446" s="30"/>
      <c r="B446" s="36"/>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ustomFormat="false" ht="15.75" hidden="false" customHeight="false" outlineLevel="0" collapsed="false">
      <c r="A447" s="30"/>
      <c r="B447" s="36"/>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ustomFormat="false" ht="15.75" hidden="false" customHeight="false" outlineLevel="0" collapsed="false">
      <c r="A448" s="30"/>
      <c r="B448" s="36"/>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ustomFormat="false" ht="15.75" hidden="false" customHeight="false" outlineLevel="0" collapsed="false">
      <c r="A449" s="30"/>
      <c r="B449" s="36"/>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ustomFormat="false" ht="15.75" hidden="false" customHeight="false" outlineLevel="0" collapsed="false">
      <c r="A450" s="30"/>
      <c r="B450" s="36"/>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ustomFormat="false" ht="15.75" hidden="false" customHeight="false" outlineLevel="0" collapsed="false">
      <c r="A451" s="30"/>
      <c r="B451" s="36"/>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ustomFormat="false" ht="15.75" hidden="false" customHeight="false" outlineLevel="0" collapsed="false">
      <c r="A452" s="30"/>
      <c r="B452" s="36"/>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ustomFormat="false" ht="15.75" hidden="false" customHeight="false" outlineLevel="0" collapsed="false">
      <c r="A453" s="30"/>
      <c r="B453" s="36"/>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ustomFormat="false" ht="15.75" hidden="false" customHeight="false" outlineLevel="0" collapsed="false">
      <c r="A454" s="30"/>
      <c r="B454" s="36"/>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ustomFormat="false" ht="15.75" hidden="false" customHeight="false" outlineLevel="0" collapsed="false">
      <c r="A455" s="30"/>
      <c r="B455" s="36"/>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ustomFormat="false" ht="15.75" hidden="false" customHeight="false" outlineLevel="0" collapsed="false">
      <c r="A456" s="30"/>
      <c r="B456" s="36"/>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ustomFormat="false" ht="15.75" hidden="false" customHeight="false" outlineLevel="0" collapsed="false">
      <c r="A457" s="30"/>
      <c r="B457" s="36"/>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ustomFormat="false" ht="15.75" hidden="false" customHeight="false" outlineLevel="0" collapsed="false">
      <c r="A458" s="30"/>
      <c r="B458" s="36"/>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ustomFormat="false" ht="15.75" hidden="false" customHeight="false" outlineLevel="0" collapsed="false">
      <c r="A459" s="30"/>
      <c r="B459" s="36"/>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ustomFormat="false" ht="15.75" hidden="false" customHeight="false" outlineLevel="0" collapsed="false">
      <c r="A460" s="30"/>
      <c r="B460" s="36"/>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ustomFormat="false" ht="15.75" hidden="false" customHeight="false" outlineLevel="0" collapsed="false">
      <c r="A461" s="30"/>
      <c r="B461" s="36"/>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ustomFormat="false" ht="15.75" hidden="false" customHeight="false" outlineLevel="0" collapsed="false">
      <c r="A462" s="30"/>
      <c r="B462" s="36"/>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ustomFormat="false" ht="15.75" hidden="false" customHeight="false" outlineLevel="0" collapsed="false">
      <c r="A463" s="30"/>
      <c r="B463" s="36"/>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ustomFormat="false" ht="15.75" hidden="false" customHeight="false" outlineLevel="0" collapsed="false">
      <c r="A464" s="30"/>
      <c r="B464" s="36"/>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ustomFormat="false" ht="15.75" hidden="false" customHeight="false" outlineLevel="0" collapsed="false">
      <c r="A465" s="30"/>
      <c r="B465" s="36"/>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ustomFormat="false" ht="15.75" hidden="false" customHeight="false" outlineLevel="0" collapsed="false">
      <c r="A466" s="30"/>
      <c r="B466" s="36"/>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ustomFormat="false" ht="15.75" hidden="false" customHeight="false" outlineLevel="0" collapsed="false">
      <c r="A467" s="30"/>
      <c r="B467" s="36"/>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ustomFormat="false" ht="15.75" hidden="false" customHeight="false" outlineLevel="0" collapsed="false">
      <c r="A468" s="30"/>
      <c r="B468" s="36"/>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ustomFormat="false" ht="15.75" hidden="false" customHeight="false" outlineLevel="0" collapsed="false">
      <c r="A469" s="30"/>
      <c r="B469" s="36"/>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ustomFormat="false" ht="15.75" hidden="false" customHeight="false" outlineLevel="0" collapsed="false">
      <c r="A470" s="30"/>
      <c r="B470" s="36"/>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ustomFormat="false" ht="15.75" hidden="false" customHeight="false" outlineLevel="0" collapsed="false">
      <c r="A471" s="30"/>
      <c r="B471" s="36"/>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ustomFormat="false" ht="15.75" hidden="false" customHeight="false" outlineLevel="0" collapsed="false">
      <c r="A472" s="30"/>
      <c r="B472" s="36"/>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ustomFormat="false" ht="15.75" hidden="false" customHeight="false" outlineLevel="0" collapsed="false">
      <c r="A473" s="30"/>
      <c r="B473" s="36"/>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ustomFormat="false" ht="15.75" hidden="false" customHeight="false" outlineLevel="0" collapsed="false">
      <c r="A474" s="30"/>
      <c r="B474" s="36"/>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ustomFormat="false" ht="15.75" hidden="false" customHeight="false" outlineLevel="0" collapsed="false">
      <c r="A475" s="30"/>
      <c r="B475" s="36"/>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ustomFormat="false" ht="15.75" hidden="false" customHeight="false" outlineLevel="0" collapsed="false">
      <c r="A476" s="30"/>
      <c r="B476" s="36"/>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ustomFormat="false" ht="15.75" hidden="false" customHeight="false" outlineLevel="0" collapsed="false">
      <c r="A477" s="30"/>
      <c r="B477" s="36"/>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ustomFormat="false" ht="15.75" hidden="false" customHeight="false" outlineLevel="0" collapsed="false">
      <c r="A478" s="30"/>
      <c r="B478" s="36"/>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ustomFormat="false" ht="15.75" hidden="false" customHeight="false" outlineLevel="0" collapsed="false">
      <c r="A479" s="30"/>
      <c r="B479" s="36"/>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ustomFormat="false" ht="15.75" hidden="false" customHeight="false" outlineLevel="0" collapsed="false">
      <c r="A480" s="30"/>
      <c r="B480" s="36"/>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ustomFormat="false" ht="15.75" hidden="false" customHeight="false" outlineLevel="0" collapsed="false">
      <c r="A481" s="30"/>
      <c r="B481" s="36"/>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ustomFormat="false" ht="15.75" hidden="false" customHeight="false" outlineLevel="0" collapsed="false">
      <c r="A482" s="30"/>
      <c r="B482" s="36"/>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ustomFormat="false" ht="15.75" hidden="false" customHeight="false" outlineLevel="0" collapsed="false">
      <c r="A483" s="30"/>
      <c r="B483" s="36"/>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ustomFormat="false" ht="15.75" hidden="false" customHeight="false" outlineLevel="0" collapsed="false">
      <c r="A484" s="30"/>
      <c r="B484" s="36"/>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ustomFormat="false" ht="15.75" hidden="false" customHeight="false" outlineLevel="0" collapsed="false">
      <c r="A485" s="30"/>
      <c r="B485" s="36"/>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ustomFormat="false" ht="15.75" hidden="false" customHeight="false" outlineLevel="0" collapsed="false">
      <c r="A486" s="30"/>
      <c r="B486" s="36"/>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ustomFormat="false" ht="15.75" hidden="false" customHeight="false" outlineLevel="0" collapsed="false">
      <c r="A487" s="30"/>
      <c r="B487" s="36"/>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ustomFormat="false" ht="15.75" hidden="false" customHeight="false" outlineLevel="0" collapsed="false">
      <c r="A488" s="30"/>
      <c r="B488" s="36"/>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ustomFormat="false" ht="15.75" hidden="false" customHeight="false" outlineLevel="0" collapsed="false">
      <c r="A489" s="30"/>
      <c r="B489" s="36"/>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ustomFormat="false" ht="15.75" hidden="false" customHeight="false" outlineLevel="0" collapsed="false">
      <c r="A490" s="30"/>
      <c r="B490" s="36"/>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ustomFormat="false" ht="15.75" hidden="false" customHeight="false" outlineLevel="0" collapsed="false">
      <c r="A491" s="30"/>
      <c r="B491" s="36"/>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ustomFormat="false" ht="15.75" hidden="false" customHeight="false" outlineLevel="0" collapsed="false">
      <c r="A492" s="30"/>
      <c r="B492" s="36"/>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ustomFormat="false" ht="15.75" hidden="false" customHeight="false" outlineLevel="0" collapsed="false">
      <c r="A493" s="30"/>
      <c r="B493" s="36"/>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ustomFormat="false" ht="15.75" hidden="false" customHeight="false" outlineLevel="0" collapsed="false">
      <c r="A494" s="30"/>
      <c r="B494" s="36"/>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ustomFormat="false" ht="15.75" hidden="false" customHeight="false" outlineLevel="0" collapsed="false">
      <c r="A495" s="30"/>
      <c r="B495" s="36"/>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ustomFormat="false" ht="15.75" hidden="false" customHeight="false" outlineLevel="0" collapsed="false">
      <c r="A496" s="30"/>
      <c r="B496" s="36"/>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ustomFormat="false" ht="15.75" hidden="false" customHeight="false" outlineLevel="0" collapsed="false">
      <c r="A497" s="30"/>
      <c r="B497" s="36"/>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ustomFormat="false" ht="15.75" hidden="false" customHeight="false" outlineLevel="0" collapsed="false">
      <c r="A498" s="30"/>
      <c r="B498" s="36"/>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ustomFormat="false" ht="15.75" hidden="false" customHeight="false" outlineLevel="0" collapsed="false">
      <c r="A499" s="30"/>
      <c r="B499" s="36"/>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ustomFormat="false" ht="15.75" hidden="false" customHeight="false" outlineLevel="0" collapsed="false">
      <c r="A500" s="30"/>
      <c r="B500" s="36"/>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ustomFormat="false" ht="15.75" hidden="false" customHeight="false" outlineLevel="0" collapsed="false">
      <c r="A501" s="30"/>
      <c r="B501" s="36"/>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ustomFormat="false" ht="15.75" hidden="false" customHeight="false" outlineLevel="0" collapsed="false">
      <c r="A502" s="30"/>
      <c r="B502" s="36"/>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ustomFormat="false" ht="15.75" hidden="false" customHeight="false" outlineLevel="0" collapsed="false">
      <c r="A503" s="30"/>
      <c r="B503" s="36"/>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ustomFormat="false" ht="15.75" hidden="false" customHeight="false" outlineLevel="0" collapsed="false">
      <c r="A504" s="30"/>
      <c r="B504" s="36"/>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ustomFormat="false" ht="15.75" hidden="false" customHeight="false" outlineLevel="0" collapsed="false">
      <c r="A505" s="30"/>
      <c r="B505" s="36"/>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ustomFormat="false" ht="15.75" hidden="false" customHeight="false" outlineLevel="0" collapsed="false">
      <c r="A506" s="30"/>
      <c r="B506" s="36"/>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ustomFormat="false" ht="15.75" hidden="false" customHeight="false" outlineLevel="0" collapsed="false">
      <c r="A507" s="30"/>
      <c r="B507" s="36"/>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ustomFormat="false" ht="15.75" hidden="false" customHeight="false" outlineLevel="0" collapsed="false">
      <c r="A508" s="30"/>
      <c r="B508" s="36"/>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ustomFormat="false" ht="15.75" hidden="false" customHeight="false" outlineLevel="0" collapsed="false">
      <c r="A509" s="30"/>
      <c r="B509" s="36"/>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ustomFormat="false" ht="15.75" hidden="false" customHeight="false" outlineLevel="0" collapsed="false">
      <c r="A510" s="30"/>
      <c r="B510" s="36"/>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ustomFormat="false" ht="15.75" hidden="false" customHeight="false" outlineLevel="0" collapsed="false">
      <c r="A511" s="30"/>
      <c r="B511" s="36"/>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ustomFormat="false" ht="15.75" hidden="false" customHeight="false" outlineLevel="0" collapsed="false">
      <c r="A512" s="30"/>
      <c r="B512" s="36"/>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ustomFormat="false" ht="15.75" hidden="false" customHeight="false" outlineLevel="0" collapsed="false">
      <c r="A513" s="30"/>
      <c r="B513" s="36"/>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ustomFormat="false" ht="15.75" hidden="false" customHeight="false" outlineLevel="0" collapsed="false">
      <c r="A514" s="30"/>
      <c r="B514" s="36"/>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ustomFormat="false" ht="15.75" hidden="false" customHeight="false" outlineLevel="0" collapsed="false">
      <c r="A515" s="30"/>
      <c r="B515" s="36"/>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ustomFormat="false" ht="15.75" hidden="false" customHeight="false" outlineLevel="0" collapsed="false">
      <c r="A516" s="30"/>
      <c r="B516" s="36"/>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ustomFormat="false" ht="15.75" hidden="false" customHeight="false" outlineLevel="0" collapsed="false">
      <c r="A517" s="30"/>
      <c r="B517" s="36"/>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ustomFormat="false" ht="15.75" hidden="false" customHeight="false" outlineLevel="0" collapsed="false">
      <c r="A518" s="30"/>
      <c r="B518" s="36"/>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ustomFormat="false" ht="15.75" hidden="false" customHeight="false" outlineLevel="0" collapsed="false">
      <c r="A519" s="30"/>
      <c r="B519" s="36"/>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ustomFormat="false" ht="15.75" hidden="false" customHeight="false" outlineLevel="0" collapsed="false">
      <c r="A520" s="30"/>
      <c r="B520" s="36"/>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ustomFormat="false" ht="15.75" hidden="false" customHeight="false" outlineLevel="0" collapsed="false">
      <c r="A521" s="30"/>
      <c r="B521" s="36"/>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ustomFormat="false" ht="15.75" hidden="false" customHeight="false" outlineLevel="0" collapsed="false">
      <c r="A522" s="30"/>
      <c r="B522" s="36"/>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ustomFormat="false" ht="15.75" hidden="false" customHeight="false" outlineLevel="0" collapsed="false">
      <c r="A523" s="30"/>
      <c r="B523" s="36"/>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ustomFormat="false" ht="15.75" hidden="false" customHeight="false" outlineLevel="0" collapsed="false">
      <c r="A524" s="30"/>
      <c r="B524" s="36"/>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ustomFormat="false" ht="15.75" hidden="false" customHeight="false" outlineLevel="0" collapsed="false">
      <c r="A525" s="30"/>
      <c r="B525" s="36"/>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ustomFormat="false" ht="15.75" hidden="false" customHeight="false" outlineLevel="0" collapsed="false">
      <c r="A526" s="30"/>
      <c r="B526" s="36"/>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ustomFormat="false" ht="15.75" hidden="false" customHeight="false" outlineLevel="0" collapsed="false">
      <c r="A527" s="30"/>
      <c r="B527" s="36"/>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ustomFormat="false" ht="15.75" hidden="false" customHeight="false" outlineLevel="0" collapsed="false">
      <c r="A528" s="30"/>
      <c r="B528" s="36"/>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ustomFormat="false" ht="15.75" hidden="false" customHeight="false" outlineLevel="0" collapsed="false">
      <c r="A529" s="30"/>
      <c r="B529" s="36"/>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ustomFormat="false" ht="15.75" hidden="false" customHeight="false" outlineLevel="0" collapsed="false">
      <c r="A530" s="30"/>
      <c r="B530" s="36"/>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ustomFormat="false" ht="15.75" hidden="false" customHeight="false" outlineLevel="0" collapsed="false">
      <c r="A531" s="30"/>
      <c r="B531" s="36"/>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ustomFormat="false" ht="15.75" hidden="false" customHeight="false" outlineLevel="0" collapsed="false">
      <c r="A532" s="30"/>
      <c r="B532" s="36"/>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ustomFormat="false" ht="15.75" hidden="false" customHeight="false" outlineLevel="0" collapsed="false">
      <c r="A533" s="30"/>
      <c r="B533" s="36"/>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ustomFormat="false" ht="15.75" hidden="false" customHeight="false" outlineLevel="0" collapsed="false">
      <c r="A534" s="30"/>
      <c r="B534" s="36"/>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ustomFormat="false" ht="15.75" hidden="false" customHeight="false" outlineLevel="0" collapsed="false">
      <c r="A535" s="30"/>
      <c r="B535" s="36"/>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ustomFormat="false" ht="15.75" hidden="false" customHeight="false" outlineLevel="0" collapsed="false">
      <c r="A536" s="30"/>
      <c r="B536" s="36"/>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ustomFormat="false" ht="15.75" hidden="false" customHeight="false" outlineLevel="0" collapsed="false">
      <c r="A537" s="30"/>
      <c r="B537" s="36"/>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ustomFormat="false" ht="15.75" hidden="false" customHeight="false" outlineLevel="0" collapsed="false">
      <c r="A538" s="30"/>
      <c r="B538" s="36"/>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ustomFormat="false" ht="15.75" hidden="false" customHeight="false" outlineLevel="0" collapsed="false">
      <c r="A539" s="30"/>
      <c r="B539" s="36"/>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ustomFormat="false" ht="15.75" hidden="false" customHeight="false" outlineLevel="0" collapsed="false">
      <c r="A540" s="30"/>
      <c r="B540" s="36"/>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ustomFormat="false" ht="15.75" hidden="false" customHeight="false" outlineLevel="0" collapsed="false">
      <c r="A541" s="30"/>
      <c r="B541" s="36"/>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ustomFormat="false" ht="15.75" hidden="false" customHeight="false" outlineLevel="0" collapsed="false">
      <c r="A542" s="30"/>
      <c r="B542" s="36"/>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ustomFormat="false" ht="15.75" hidden="false" customHeight="false" outlineLevel="0" collapsed="false">
      <c r="A543" s="30"/>
      <c r="B543" s="36"/>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ustomFormat="false" ht="15.75" hidden="false" customHeight="false" outlineLevel="0" collapsed="false">
      <c r="A544" s="30"/>
      <c r="B544" s="36"/>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ustomFormat="false" ht="15.75" hidden="false" customHeight="false" outlineLevel="0" collapsed="false">
      <c r="A545" s="30"/>
      <c r="B545" s="36"/>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ustomFormat="false" ht="15.75" hidden="false" customHeight="false" outlineLevel="0" collapsed="false">
      <c r="A546" s="30"/>
      <c r="B546" s="36"/>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ustomFormat="false" ht="15.75" hidden="false" customHeight="false" outlineLevel="0" collapsed="false">
      <c r="A547" s="30"/>
      <c r="B547" s="36"/>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ustomFormat="false" ht="15.75" hidden="false" customHeight="false" outlineLevel="0" collapsed="false">
      <c r="A548" s="30"/>
      <c r="B548" s="36"/>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ustomFormat="false" ht="15.75" hidden="false" customHeight="false" outlineLevel="0" collapsed="false">
      <c r="A549" s="30"/>
      <c r="B549" s="36"/>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ustomFormat="false" ht="15.75" hidden="false" customHeight="false" outlineLevel="0" collapsed="false">
      <c r="A550" s="30"/>
      <c r="B550" s="36"/>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ustomFormat="false" ht="15.75" hidden="false" customHeight="false" outlineLevel="0" collapsed="false">
      <c r="A551" s="30"/>
      <c r="B551" s="36"/>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ustomFormat="false" ht="15.75" hidden="false" customHeight="false" outlineLevel="0" collapsed="false">
      <c r="A552" s="30"/>
      <c r="B552" s="36"/>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ustomFormat="false" ht="15.75" hidden="false" customHeight="false" outlineLevel="0" collapsed="false">
      <c r="A553" s="30"/>
      <c r="B553" s="36"/>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ustomFormat="false" ht="15.75" hidden="false" customHeight="false" outlineLevel="0" collapsed="false">
      <c r="A554" s="30"/>
      <c r="B554" s="36"/>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ustomFormat="false" ht="15.75" hidden="false" customHeight="false" outlineLevel="0" collapsed="false">
      <c r="A555" s="30"/>
      <c r="B555" s="36"/>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ustomFormat="false" ht="15.75" hidden="false" customHeight="false" outlineLevel="0" collapsed="false">
      <c r="A556" s="30"/>
      <c r="B556" s="36"/>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ustomFormat="false" ht="15.75" hidden="false" customHeight="false" outlineLevel="0" collapsed="false">
      <c r="A557" s="30"/>
      <c r="B557" s="36"/>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ustomFormat="false" ht="15.75" hidden="false" customHeight="false" outlineLevel="0" collapsed="false">
      <c r="A558" s="30"/>
      <c r="B558" s="36"/>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ustomFormat="false" ht="15.75" hidden="false" customHeight="false" outlineLevel="0" collapsed="false">
      <c r="A559" s="30"/>
      <c r="B559" s="36"/>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ustomFormat="false" ht="15.75" hidden="false" customHeight="false" outlineLevel="0" collapsed="false">
      <c r="A560" s="30"/>
      <c r="B560" s="36"/>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ustomFormat="false" ht="15.75" hidden="false" customHeight="false" outlineLevel="0" collapsed="false">
      <c r="A561" s="30"/>
      <c r="B561" s="36"/>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ustomFormat="false" ht="15.75" hidden="false" customHeight="false" outlineLevel="0" collapsed="false">
      <c r="A562" s="30"/>
      <c r="B562" s="36"/>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ustomFormat="false" ht="15.75" hidden="false" customHeight="false" outlineLevel="0" collapsed="false">
      <c r="A563" s="30"/>
      <c r="B563" s="36"/>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ustomFormat="false" ht="15.75" hidden="false" customHeight="false" outlineLevel="0" collapsed="false">
      <c r="A564" s="30"/>
      <c r="B564" s="36"/>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ustomFormat="false" ht="15.75" hidden="false" customHeight="false" outlineLevel="0" collapsed="false">
      <c r="A565" s="30"/>
      <c r="B565" s="36"/>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ustomFormat="false" ht="15.75" hidden="false" customHeight="false" outlineLevel="0" collapsed="false">
      <c r="A566" s="30"/>
      <c r="B566" s="36"/>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ustomFormat="false" ht="15.75" hidden="false" customHeight="false" outlineLevel="0" collapsed="false">
      <c r="A567" s="30"/>
      <c r="B567" s="36"/>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ustomFormat="false" ht="15.75" hidden="false" customHeight="false" outlineLevel="0" collapsed="false">
      <c r="A568" s="30"/>
      <c r="B568" s="36"/>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ustomFormat="false" ht="15.75" hidden="false" customHeight="false" outlineLevel="0" collapsed="false">
      <c r="A569" s="30"/>
      <c r="B569" s="36"/>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ustomFormat="false" ht="15.75" hidden="false" customHeight="false" outlineLevel="0" collapsed="false">
      <c r="A570" s="30"/>
      <c r="B570" s="36"/>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ustomFormat="false" ht="15.75" hidden="false" customHeight="false" outlineLevel="0" collapsed="false">
      <c r="A571" s="30"/>
      <c r="B571" s="36"/>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ustomFormat="false" ht="15.75" hidden="false" customHeight="false" outlineLevel="0" collapsed="false">
      <c r="A572" s="30"/>
      <c r="B572" s="36"/>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ustomFormat="false" ht="15.75" hidden="false" customHeight="false" outlineLevel="0" collapsed="false">
      <c r="A573" s="30"/>
      <c r="B573" s="36"/>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ustomFormat="false" ht="15.75" hidden="false" customHeight="false" outlineLevel="0" collapsed="false">
      <c r="A574" s="30"/>
      <c r="B574" s="36"/>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ustomFormat="false" ht="15.75" hidden="false" customHeight="false" outlineLevel="0" collapsed="false">
      <c r="A575" s="30"/>
      <c r="B575" s="36"/>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ustomFormat="false" ht="15.75" hidden="false" customHeight="false" outlineLevel="0" collapsed="false">
      <c r="A576" s="30"/>
      <c r="B576" s="36"/>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ustomFormat="false" ht="15.75" hidden="false" customHeight="false" outlineLevel="0" collapsed="false">
      <c r="A577" s="30"/>
      <c r="B577" s="36"/>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ustomFormat="false" ht="15.75" hidden="false" customHeight="false" outlineLevel="0" collapsed="false">
      <c r="A578" s="30"/>
      <c r="B578" s="36"/>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ustomFormat="false" ht="15.75" hidden="false" customHeight="false" outlineLevel="0" collapsed="false">
      <c r="A579" s="30"/>
      <c r="B579" s="36"/>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ustomFormat="false" ht="15.75" hidden="false" customHeight="false" outlineLevel="0" collapsed="false">
      <c r="A580" s="30"/>
      <c r="B580" s="36"/>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ustomFormat="false" ht="15.75" hidden="false" customHeight="false" outlineLevel="0" collapsed="false">
      <c r="A581" s="30"/>
      <c r="B581" s="36"/>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ustomFormat="false" ht="15.75" hidden="false" customHeight="false" outlineLevel="0" collapsed="false">
      <c r="A582" s="30"/>
      <c r="B582" s="36"/>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ustomFormat="false" ht="15.75" hidden="false" customHeight="false" outlineLevel="0" collapsed="false">
      <c r="A583" s="30"/>
      <c r="B583" s="36"/>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ustomFormat="false" ht="15.75" hidden="false" customHeight="false" outlineLevel="0" collapsed="false">
      <c r="A584" s="30"/>
      <c r="B584" s="36"/>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ustomFormat="false" ht="15.75" hidden="false" customHeight="false" outlineLevel="0" collapsed="false">
      <c r="A585" s="30"/>
      <c r="B585" s="36"/>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ustomFormat="false" ht="15.75" hidden="false" customHeight="false" outlineLevel="0" collapsed="false">
      <c r="A586" s="30"/>
      <c r="B586" s="36"/>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ustomFormat="false" ht="15.75" hidden="false" customHeight="false" outlineLevel="0" collapsed="false">
      <c r="A587" s="30"/>
      <c r="B587" s="36"/>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ustomFormat="false" ht="15.75" hidden="false" customHeight="false" outlineLevel="0" collapsed="false">
      <c r="A588" s="30"/>
      <c r="B588" s="36"/>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ustomFormat="false" ht="15.75" hidden="false" customHeight="false" outlineLevel="0" collapsed="false">
      <c r="A589" s="30"/>
      <c r="B589" s="36"/>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ustomFormat="false" ht="15.75" hidden="false" customHeight="false" outlineLevel="0" collapsed="false">
      <c r="A590" s="30"/>
      <c r="B590" s="36"/>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ustomFormat="false" ht="15.75" hidden="false" customHeight="false" outlineLevel="0" collapsed="false">
      <c r="A591" s="30"/>
      <c r="B591" s="36"/>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ustomFormat="false" ht="15.75" hidden="false" customHeight="false" outlineLevel="0" collapsed="false">
      <c r="A592" s="30"/>
      <c r="B592" s="36"/>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ustomFormat="false" ht="15.75" hidden="false" customHeight="false" outlineLevel="0" collapsed="false">
      <c r="A593" s="30"/>
      <c r="B593" s="36"/>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ustomFormat="false" ht="15.75" hidden="false" customHeight="false" outlineLevel="0" collapsed="false">
      <c r="A594" s="30"/>
      <c r="B594" s="36"/>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ustomFormat="false" ht="15.75" hidden="false" customHeight="false" outlineLevel="0" collapsed="false">
      <c r="A595" s="30"/>
      <c r="B595" s="36"/>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ustomFormat="false" ht="15.75" hidden="false" customHeight="false" outlineLevel="0" collapsed="false">
      <c r="A596" s="30"/>
      <c r="B596" s="36"/>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ustomFormat="false" ht="15.75" hidden="false" customHeight="false" outlineLevel="0" collapsed="false">
      <c r="A597" s="30"/>
      <c r="B597" s="36"/>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ustomFormat="false" ht="15.75" hidden="false" customHeight="false" outlineLevel="0" collapsed="false">
      <c r="A598" s="30"/>
      <c r="B598" s="36"/>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ustomFormat="false" ht="15.75" hidden="false" customHeight="false" outlineLevel="0" collapsed="false">
      <c r="A599" s="30"/>
      <c r="B599" s="36"/>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ustomFormat="false" ht="15.75" hidden="false" customHeight="false" outlineLevel="0" collapsed="false">
      <c r="A600" s="30"/>
      <c r="B600" s="36"/>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ustomFormat="false" ht="15.75" hidden="false" customHeight="false" outlineLevel="0" collapsed="false">
      <c r="A601" s="30"/>
      <c r="B601" s="36"/>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ustomFormat="false" ht="15.75" hidden="false" customHeight="false" outlineLevel="0" collapsed="false">
      <c r="A602" s="30"/>
      <c r="B602" s="36"/>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ustomFormat="false" ht="15.75" hidden="false" customHeight="false" outlineLevel="0" collapsed="false">
      <c r="A603" s="30"/>
      <c r="B603" s="36"/>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ustomFormat="false" ht="15.75" hidden="false" customHeight="false" outlineLevel="0" collapsed="false">
      <c r="A604" s="30"/>
      <c r="B604" s="36"/>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ustomFormat="false" ht="15.75" hidden="false" customHeight="false" outlineLevel="0" collapsed="false">
      <c r="A605" s="30"/>
      <c r="B605" s="36"/>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ustomFormat="false" ht="15.75" hidden="false" customHeight="false" outlineLevel="0" collapsed="false">
      <c r="A606" s="30"/>
      <c r="B606" s="36"/>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ustomFormat="false" ht="15.75" hidden="false" customHeight="false" outlineLevel="0" collapsed="false">
      <c r="A607" s="30"/>
      <c r="B607" s="36"/>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ustomFormat="false" ht="15.75" hidden="false" customHeight="false" outlineLevel="0" collapsed="false">
      <c r="A608" s="30"/>
      <c r="B608" s="36"/>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ustomFormat="false" ht="15.75" hidden="false" customHeight="false" outlineLevel="0" collapsed="false">
      <c r="A609" s="30"/>
      <c r="B609" s="36"/>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ustomFormat="false" ht="15.75" hidden="false" customHeight="false" outlineLevel="0" collapsed="false">
      <c r="A610" s="30"/>
      <c r="B610" s="36"/>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ustomFormat="false" ht="15.75" hidden="false" customHeight="false" outlineLevel="0" collapsed="false">
      <c r="A611" s="30"/>
      <c r="B611" s="36"/>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ustomFormat="false" ht="15.75" hidden="false" customHeight="false" outlineLevel="0" collapsed="false">
      <c r="A612" s="30"/>
      <c r="B612" s="36"/>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ustomFormat="false" ht="15.75" hidden="false" customHeight="false" outlineLevel="0" collapsed="false">
      <c r="A613" s="30"/>
      <c r="B613" s="36"/>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ustomFormat="false" ht="15.75" hidden="false" customHeight="false" outlineLevel="0" collapsed="false">
      <c r="A614" s="30"/>
      <c r="B614" s="36"/>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ustomFormat="false" ht="15.75" hidden="false" customHeight="false" outlineLevel="0" collapsed="false">
      <c r="A615" s="30"/>
      <c r="B615" s="36"/>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ustomFormat="false" ht="15.75" hidden="false" customHeight="false" outlineLevel="0" collapsed="false">
      <c r="A616" s="30"/>
      <c r="B616" s="36"/>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ustomFormat="false" ht="15.75" hidden="false" customHeight="false" outlineLevel="0" collapsed="false">
      <c r="A617" s="30"/>
      <c r="B617" s="36"/>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ustomFormat="false" ht="15.75" hidden="false" customHeight="false" outlineLevel="0" collapsed="false">
      <c r="A618" s="30"/>
      <c r="B618" s="36"/>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ustomFormat="false" ht="15.75" hidden="false" customHeight="false" outlineLevel="0" collapsed="false">
      <c r="A619" s="30"/>
      <c r="B619" s="36"/>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ustomFormat="false" ht="15.75" hidden="false" customHeight="false" outlineLevel="0" collapsed="false">
      <c r="A620" s="30"/>
      <c r="B620" s="36"/>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ustomFormat="false" ht="15.75" hidden="false" customHeight="false" outlineLevel="0" collapsed="false">
      <c r="A621" s="30"/>
      <c r="B621" s="36"/>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ustomFormat="false" ht="15.75" hidden="false" customHeight="false" outlineLevel="0" collapsed="false">
      <c r="A622" s="30"/>
      <c r="B622" s="36"/>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ustomFormat="false" ht="15.75" hidden="false" customHeight="false" outlineLevel="0" collapsed="false">
      <c r="A623" s="30"/>
      <c r="B623" s="36"/>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ustomFormat="false" ht="15.75" hidden="false" customHeight="false" outlineLevel="0" collapsed="false">
      <c r="A624" s="30"/>
      <c r="B624" s="36"/>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ustomFormat="false" ht="15.75" hidden="false" customHeight="false" outlineLevel="0" collapsed="false">
      <c r="A625" s="30"/>
      <c r="B625" s="36"/>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ustomFormat="false" ht="15.75" hidden="false" customHeight="false" outlineLevel="0" collapsed="false">
      <c r="A626" s="30"/>
      <c r="B626" s="36"/>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ustomFormat="false" ht="15.75" hidden="false" customHeight="false" outlineLevel="0" collapsed="false">
      <c r="A627" s="30"/>
      <c r="B627" s="36"/>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ustomFormat="false" ht="15.75" hidden="false" customHeight="false" outlineLevel="0" collapsed="false">
      <c r="A628" s="30"/>
      <c r="B628" s="36"/>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ustomFormat="false" ht="15.75" hidden="false" customHeight="false" outlineLevel="0" collapsed="false">
      <c r="A629" s="30"/>
      <c r="B629" s="36"/>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ustomFormat="false" ht="15.75" hidden="false" customHeight="false" outlineLevel="0" collapsed="false">
      <c r="A630" s="30"/>
      <c r="B630" s="36"/>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ustomFormat="false" ht="15.75" hidden="false" customHeight="false" outlineLevel="0" collapsed="false">
      <c r="A631" s="30"/>
      <c r="B631" s="36"/>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ustomFormat="false" ht="15.75" hidden="false" customHeight="false" outlineLevel="0" collapsed="false">
      <c r="A632" s="30"/>
      <c r="B632" s="36"/>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ustomFormat="false" ht="15.75" hidden="false" customHeight="false" outlineLevel="0" collapsed="false">
      <c r="A633" s="30"/>
      <c r="B633" s="36"/>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ustomFormat="false" ht="15.75" hidden="false" customHeight="false" outlineLevel="0" collapsed="false">
      <c r="A634" s="30"/>
      <c r="B634" s="36"/>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ustomFormat="false" ht="15.75" hidden="false" customHeight="false" outlineLevel="0" collapsed="false">
      <c r="A635" s="30"/>
      <c r="B635" s="36"/>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ustomFormat="false" ht="15.75" hidden="false" customHeight="false" outlineLevel="0" collapsed="false">
      <c r="A636" s="30"/>
      <c r="B636" s="36"/>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ustomFormat="false" ht="15.75" hidden="false" customHeight="false" outlineLevel="0" collapsed="false">
      <c r="A637" s="30"/>
      <c r="B637" s="36"/>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ustomFormat="false" ht="15.75" hidden="false" customHeight="false" outlineLevel="0" collapsed="false">
      <c r="A638" s="30"/>
      <c r="B638" s="36"/>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ustomFormat="false" ht="15.75" hidden="false" customHeight="false" outlineLevel="0" collapsed="false">
      <c r="A639" s="30"/>
      <c r="B639" s="36"/>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ustomFormat="false" ht="15.75" hidden="false" customHeight="false" outlineLevel="0" collapsed="false">
      <c r="A640" s="30"/>
      <c r="B640" s="36"/>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ustomFormat="false" ht="15.75" hidden="false" customHeight="false" outlineLevel="0" collapsed="false">
      <c r="A641" s="30"/>
      <c r="B641" s="36"/>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ustomFormat="false" ht="15.75" hidden="false" customHeight="false" outlineLevel="0" collapsed="false">
      <c r="A642" s="30"/>
      <c r="B642" s="36"/>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ustomFormat="false" ht="15.75" hidden="false" customHeight="false" outlineLevel="0" collapsed="false">
      <c r="A643" s="30"/>
      <c r="B643" s="36"/>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ustomFormat="false" ht="15.75" hidden="false" customHeight="false" outlineLevel="0" collapsed="false">
      <c r="A644" s="30"/>
      <c r="B644" s="36"/>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ustomFormat="false" ht="15.75" hidden="false" customHeight="false" outlineLevel="0" collapsed="false">
      <c r="A645" s="30"/>
      <c r="B645" s="36"/>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ustomFormat="false" ht="15.75" hidden="false" customHeight="false" outlineLevel="0" collapsed="false">
      <c r="A646" s="30"/>
      <c r="B646" s="36"/>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ustomFormat="false" ht="15.75" hidden="false" customHeight="false" outlineLevel="0" collapsed="false">
      <c r="A647" s="30"/>
      <c r="B647" s="36"/>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ustomFormat="false" ht="15.75" hidden="false" customHeight="false" outlineLevel="0" collapsed="false">
      <c r="A648" s="30"/>
      <c r="B648" s="36"/>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ustomFormat="false" ht="15.75" hidden="false" customHeight="false" outlineLevel="0" collapsed="false">
      <c r="A649" s="30"/>
      <c r="B649" s="36"/>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ustomFormat="false" ht="15.75" hidden="false" customHeight="false" outlineLevel="0" collapsed="false">
      <c r="A650" s="30"/>
      <c r="B650" s="36"/>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ustomFormat="false" ht="15.75" hidden="false" customHeight="false" outlineLevel="0" collapsed="false">
      <c r="A651" s="30"/>
      <c r="B651" s="36"/>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ustomFormat="false" ht="15.75" hidden="false" customHeight="false" outlineLevel="0" collapsed="false">
      <c r="A652" s="30"/>
      <c r="B652" s="36"/>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ustomFormat="false" ht="15.75" hidden="false" customHeight="false" outlineLevel="0" collapsed="false">
      <c r="A653" s="30"/>
      <c r="B653" s="36"/>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ustomFormat="false" ht="15.75" hidden="false" customHeight="false" outlineLevel="0" collapsed="false">
      <c r="A654" s="30"/>
      <c r="B654" s="36"/>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ustomFormat="false" ht="15.75" hidden="false" customHeight="false" outlineLevel="0" collapsed="false">
      <c r="A655" s="30"/>
      <c r="B655" s="36"/>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ustomFormat="false" ht="15.75" hidden="false" customHeight="false" outlineLevel="0" collapsed="false">
      <c r="A656" s="30"/>
      <c r="B656" s="36"/>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ustomFormat="false" ht="15.75" hidden="false" customHeight="false" outlineLevel="0" collapsed="false">
      <c r="A657" s="30"/>
      <c r="B657" s="36"/>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ustomFormat="false" ht="15.75" hidden="false" customHeight="false" outlineLevel="0" collapsed="false">
      <c r="A658" s="30"/>
      <c r="B658" s="36"/>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ustomFormat="false" ht="15.75" hidden="false" customHeight="false" outlineLevel="0" collapsed="false">
      <c r="A659" s="30"/>
      <c r="B659" s="36"/>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ustomFormat="false" ht="15.75" hidden="false" customHeight="false" outlineLevel="0" collapsed="false">
      <c r="A660" s="30"/>
      <c r="B660" s="36"/>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ustomFormat="false" ht="15.75" hidden="false" customHeight="false" outlineLevel="0" collapsed="false">
      <c r="A661" s="30"/>
      <c r="B661" s="36"/>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ustomFormat="false" ht="15.75" hidden="false" customHeight="false" outlineLevel="0" collapsed="false">
      <c r="A662" s="30"/>
      <c r="B662" s="36"/>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ustomFormat="false" ht="15.75" hidden="false" customHeight="false" outlineLevel="0" collapsed="false">
      <c r="A663" s="30"/>
      <c r="B663" s="36"/>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ustomFormat="false" ht="15.75" hidden="false" customHeight="false" outlineLevel="0" collapsed="false">
      <c r="A664" s="30"/>
      <c r="B664" s="36"/>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ustomFormat="false" ht="15.75" hidden="false" customHeight="false" outlineLevel="0" collapsed="false">
      <c r="A665" s="30"/>
      <c r="B665" s="36"/>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ustomFormat="false" ht="15.75" hidden="false" customHeight="false" outlineLevel="0" collapsed="false">
      <c r="A666" s="30"/>
      <c r="B666" s="36"/>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ustomFormat="false" ht="15.75" hidden="false" customHeight="false" outlineLevel="0" collapsed="false">
      <c r="A667" s="30"/>
      <c r="B667" s="36"/>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ustomFormat="false" ht="15.75" hidden="false" customHeight="false" outlineLevel="0" collapsed="false">
      <c r="A668" s="30"/>
      <c r="B668" s="36"/>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ustomFormat="false" ht="15.75" hidden="false" customHeight="false" outlineLevel="0" collapsed="false">
      <c r="A669" s="30"/>
      <c r="B669" s="36"/>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ustomFormat="false" ht="15.75" hidden="false" customHeight="false" outlineLevel="0" collapsed="false">
      <c r="A670" s="30"/>
      <c r="B670" s="36"/>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ustomFormat="false" ht="15.75" hidden="false" customHeight="false" outlineLevel="0" collapsed="false">
      <c r="A671" s="30"/>
      <c r="B671" s="36"/>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ustomFormat="false" ht="15.75" hidden="false" customHeight="false" outlineLevel="0" collapsed="false">
      <c r="A672" s="30"/>
      <c r="B672" s="36"/>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ustomFormat="false" ht="15.75" hidden="false" customHeight="false" outlineLevel="0" collapsed="false">
      <c r="A673" s="30"/>
      <c r="B673" s="36"/>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ustomFormat="false" ht="15.75" hidden="false" customHeight="false" outlineLevel="0" collapsed="false">
      <c r="A674" s="30"/>
      <c r="B674" s="36"/>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ustomFormat="false" ht="15.75" hidden="false" customHeight="false" outlineLevel="0" collapsed="false">
      <c r="A675" s="30"/>
      <c r="B675" s="36"/>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ustomFormat="false" ht="15.75" hidden="false" customHeight="false" outlineLevel="0" collapsed="false">
      <c r="A676" s="30"/>
      <c r="B676" s="36"/>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ustomFormat="false" ht="15.75" hidden="false" customHeight="false" outlineLevel="0" collapsed="false">
      <c r="A677" s="30"/>
      <c r="B677" s="36"/>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ustomFormat="false" ht="15.75" hidden="false" customHeight="false" outlineLevel="0" collapsed="false">
      <c r="A678" s="30"/>
      <c r="B678" s="36"/>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ustomFormat="false" ht="15.75" hidden="false" customHeight="false" outlineLevel="0" collapsed="false">
      <c r="A679" s="30"/>
      <c r="B679" s="36"/>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ustomFormat="false" ht="15.75" hidden="false" customHeight="false" outlineLevel="0" collapsed="false">
      <c r="A680" s="30"/>
      <c r="B680" s="36"/>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ustomFormat="false" ht="15.75" hidden="false" customHeight="false" outlineLevel="0" collapsed="false">
      <c r="A681" s="30"/>
      <c r="B681" s="36"/>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ustomFormat="false" ht="15.75" hidden="false" customHeight="false" outlineLevel="0" collapsed="false">
      <c r="A682" s="30"/>
      <c r="B682" s="36"/>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ustomFormat="false" ht="15.75" hidden="false" customHeight="false" outlineLevel="0" collapsed="false">
      <c r="A683" s="30"/>
      <c r="B683" s="36"/>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ustomFormat="false" ht="15.75" hidden="false" customHeight="false" outlineLevel="0" collapsed="false">
      <c r="A684" s="30"/>
      <c r="B684" s="36"/>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ustomFormat="false" ht="15.75" hidden="false" customHeight="false" outlineLevel="0" collapsed="false">
      <c r="A685" s="30"/>
      <c r="B685" s="36"/>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ustomFormat="false" ht="15.75" hidden="false" customHeight="false" outlineLevel="0" collapsed="false">
      <c r="A686" s="30"/>
      <c r="B686" s="36"/>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ustomFormat="false" ht="15.75" hidden="false" customHeight="false" outlineLevel="0" collapsed="false">
      <c r="A687" s="30"/>
      <c r="B687" s="36"/>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ustomFormat="false" ht="15.75" hidden="false" customHeight="false" outlineLevel="0" collapsed="false">
      <c r="A688" s="30"/>
      <c r="B688" s="36"/>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ustomFormat="false" ht="15.75" hidden="false" customHeight="false" outlineLevel="0" collapsed="false">
      <c r="A689" s="30"/>
      <c r="B689" s="36"/>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ustomFormat="false" ht="15.75" hidden="false" customHeight="false" outlineLevel="0" collapsed="false">
      <c r="A690" s="30"/>
      <c r="B690" s="36"/>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ustomFormat="false" ht="15.75" hidden="false" customHeight="false" outlineLevel="0" collapsed="false">
      <c r="A691" s="30"/>
      <c r="B691" s="36"/>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ustomFormat="false" ht="15.75" hidden="false" customHeight="false" outlineLevel="0" collapsed="false">
      <c r="A692" s="30"/>
      <c r="B692" s="36"/>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ustomFormat="false" ht="15.75" hidden="false" customHeight="false" outlineLevel="0" collapsed="false">
      <c r="A693" s="30"/>
      <c r="B693" s="36"/>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ustomFormat="false" ht="15.75" hidden="false" customHeight="false" outlineLevel="0" collapsed="false">
      <c r="A694" s="30"/>
      <c r="B694" s="36"/>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ustomFormat="false" ht="15.75" hidden="false" customHeight="false" outlineLevel="0" collapsed="false">
      <c r="A695" s="30"/>
      <c r="B695" s="36"/>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ustomFormat="false" ht="15.75" hidden="false" customHeight="false" outlineLevel="0" collapsed="false">
      <c r="A696" s="30"/>
      <c r="B696" s="36"/>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ustomFormat="false" ht="15.75" hidden="false" customHeight="false" outlineLevel="0" collapsed="false">
      <c r="A697" s="30"/>
      <c r="B697" s="36"/>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ustomFormat="false" ht="15.75" hidden="false" customHeight="false" outlineLevel="0" collapsed="false">
      <c r="A698" s="30"/>
      <c r="B698" s="36"/>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ustomFormat="false" ht="15.75" hidden="false" customHeight="false" outlineLevel="0" collapsed="false">
      <c r="A699" s="30"/>
      <c r="B699" s="36"/>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ustomFormat="false" ht="15.75" hidden="false" customHeight="false" outlineLevel="0" collapsed="false">
      <c r="A700" s="30"/>
      <c r="B700" s="36"/>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ustomFormat="false" ht="15.75" hidden="false" customHeight="false" outlineLevel="0" collapsed="false">
      <c r="A701" s="30"/>
      <c r="B701" s="36"/>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ustomFormat="false" ht="15.75" hidden="false" customHeight="false" outlineLevel="0" collapsed="false">
      <c r="A702" s="30"/>
      <c r="B702" s="36"/>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ustomFormat="false" ht="15.75" hidden="false" customHeight="false" outlineLevel="0" collapsed="false">
      <c r="A703" s="30"/>
      <c r="B703" s="36"/>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ustomFormat="false" ht="15.75" hidden="false" customHeight="false" outlineLevel="0" collapsed="false">
      <c r="A704" s="30"/>
      <c r="B704" s="36"/>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ustomFormat="false" ht="15.75" hidden="false" customHeight="false" outlineLevel="0" collapsed="false">
      <c r="A705" s="30"/>
      <c r="B705" s="36"/>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ustomFormat="false" ht="15.75" hidden="false" customHeight="false" outlineLevel="0" collapsed="false">
      <c r="A706" s="30"/>
      <c r="B706" s="36"/>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ustomFormat="false" ht="15.75" hidden="false" customHeight="false" outlineLevel="0" collapsed="false">
      <c r="A707" s="30"/>
      <c r="B707" s="36"/>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ustomFormat="false" ht="15.75" hidden="false" customHeight="false" outlineLevel="0" collapsed="false">
      <c r="A708" s="30"/>
      <c r="B708" s="36"/>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ustomFormat="false" ht="15.75" hidden="false" customHeight="false" outlineLevel="0" collapsed="false">
      <c r="A709" s="30"/>
      <c r="B709" s="36"/>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ustomFormat="false" ht="15.75" hidden="false" customHeight="false" outlineLevel="0" collapsed="false">
      <c r="A710" s="30"/>
      <c r="B710" s="36"/>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ustomFormat="false" ht="15.75" hidden="false" customHeight="false" outlineLevel="0" collapsed="false">
      <c r="A711" s="30"/>
      <c r="B711" s="36"/>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ustomFormat="false" ht="15.75" hidden="false" customHeight="false" outlineLevel="0" collapsed="false">
      <c r="A712" s="30"/>
      <c r="B712" s="36"/>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ustomFormat="false" ht="15.75" hidden="false" customHeight="false" outlineLevel="0" collapsed="false">
      <c r="A713" s="30"/>
      <c r="B713" s="36"/>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ustomFormat="false" ht="15.75" hidden="false" customHeight="false" outlineLevel="0" collapsed="false">
      <c r="A714" s="30"/>
      <c r="B714" s="36"/>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ustomFormat="false" ht="15.75" hidden="false" customHeight="false" outlineLevel="0" collapsed="false">
      <c r="A715" s="30"/>
      <c r="B715" s="36"/>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ustomFormat="false" ht="15.75" hidden="false" customHeight="false" outlineLevel="0" collapsed="false">
      <c r="A716" s="30"/>
      <c r="B716" s="36"/>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ustomFormat="false" ht="15.75" hidden="false" customHeight="false" outlineLevel="0" collapsed="false">
      <c r="A717" s="30"/>
      <c r="B717" s="36"/>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ustomFormat="false" ht="15.75" hidden="false" customHeight="false" outlineLevel="0" collapsed="false">
      <c r="A718" s="30"/>
      <c r="B718" s="36"/>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ustomFormat="false" ht="15.75" hidden="false" customHeight="false" outlineLevel="0" collapsed="false">
      <c r="A719" s="30"/>
      <c r="B719" s="36"/>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ustomFormat="false" ht="15.75" hidden="false" customHeight="false" outlineLevel="0" collapsed="false">
      <c r="A720" s="30"/>
      <c r="B720" s="36"/>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ustomFormat="false" ht="15.75" hidden="false" customHeight="false" outlineLevel="0" collapsed="false">
      <c r="A721" s="30"/>
      <c r="B721" s="36"/>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ustomFormat="false" ht="15.75" hidden="false" customHeight="false" outlineLevel="0" collapsed="false">
      <c r="A722" s="30"/>
      <c r="B722" s="36"/>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ustomFormat="false" ht="15.75" hidden="false" customHeight="false" outlineLevel="0" collapsed="false">
      <c r="A723" s="30"/>
      <c r="B723" s="36"/>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ustomFormat="false" ht="15.75" hidden="false" customHeight="false" outlineLevel="0" collapsed="false">
      <c r="A724" s="30"/>
      <c r="B724" s="36"/>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ustomFormat="false" ht="15.75" hidden="false" customHeight="false" outlineLevel="0" collapsed="false">
      <c r="A725" s="30"/>
      <c r="B725" s="36"/>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ustomFormat="false" ht="15.75" hidden="false" customHeight="false" outlineLevel="0" collapsed="false">
      <c r="A726" s="30"/>
      <c r="B726" s="36"/>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ustomFormat="false" ht="15.75" hidden="false" customHeight="false" outlineLevel="0" collapsed="false">
      <c r="A727" s="30"/>
      <c r="B727" s="36"/>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ustomFormat="false" ht="15.75" hidden="false" customHeight="false" outlineLevel="0" collapsed="false">
      <c r="A728" s="30"/>
      <c r="B728" s="36"/>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ustomFormat="false" ht="15.75" hidden="false" customHeight="false" outlineLevel="0" collapsed="false">
      <c r="A729" s="30"/>
      <c r="B729" s="36"/>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ustomFormat="false" ht="15.75" hidden="false" customHeight="false" outlineLevel="0" collapsed="false">
      <c r="A730" s="30"/>
      <c r="B730" s="36"/>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ustomFormat="false" ht="15.75" hidden="false" customHeight="false" outlineLevel="0" collapsed="false">
      <c r="A731" s="30"/>
      <c r="B731" s="36"/>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ustomFormat="false" ht="15.75" hidden="false" customHeight="false" outlineLevel="0" collapsed="false">
      <c r="A732" s="30"/>
      <c r="B732" s="36"/>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ustomFormat="false" ht="15.75" hidden="false" customHeight="false" outlineLevel="0" collapsed="false">
      <c r="A733" s="30"/>
      <c r="B733" s="36"/>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ustomFormat="false" ht="15.75" hidden="false" customHeight="false" outlineLevel="0" collapsed="false">
      <c r="A734" s="30"/>
      <c r="B734" s="36"/>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ustomFormat="false" ht="15.75" hidden="false" customHeight="false" outlineLevel="0" collapsed="false">
      <c r="A735" s="30"/>
      <c r="B735" s="36"/>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ustomFormat="false" ht="15.75" hidden="false" customHeight="false" outlineLevel="0" collapsed="false">
      <c r="A736" s="30"/>
      <c r="B736" s="36"/>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ustomFormat="false" ht="15.75" hidden="false" customHeight="false" outlineLevel="0" collapsed="false">
      <c r="A737" s="30"/>
      <c r="B737" s="36"/>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ustomFormat="false" ht="15.75" hidden="false" customHeight="false" outlineLevel="0" collapsed="false">
      <c r="A738" s="30"/>
      <c r="B738" s="36"/>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ustomFormat="false" ht="15.75" hidden="false" customHeight="false" outlineLevel="0" collapsed="false">
      <c r="A739" s="30"/>
      <c r="B739" s="36"/>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ustomFormat="false" ht="15.75" hidden="false" customHeight="false" outlineLevel="0" collapsed="false">
      <c r="A740" s="30"/>
      <c r="B740" s="36"/>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ustomFormat="false" ht="15.75" hidden="false" customHeight="false" outlineLevel="0" collapsed="false">
      <c r="A741" s="30"/>
      <c r="B741" s="36"/>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ustomFormat="false" ht="15.75" hidden="false" customHeight="false" outlineLevel="0" collapsed="false">
      <c r="A742" s="30"/>
      <c r="B742" s="36"/>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ustomFormat="false" ht="15.75" hidden="false" customHeight="false" outlineLevel="0" collapsed="false">
      <c r="A743" s="30"/>
      <c r="B743" s="36"/>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ustomFormat="false" ht="15.75" hidden="false" customHeight="false" outlineLevel="0" collapsed="false">
      <c r="A744" s="30"/>
      <c r="B744" s="36"/>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ustomFormat="false" ht="15.75" hidden="false" customHeight="false" outlineLevel="0" collapsed="false">
      <c r="A745" s="30"/>
      <c r="B745" s="36"/>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ustomFormat="false" ht="15.75" hidden="false" customHeight="false" outlineLevel="0" collapsed="false">
      <c r="A746" s="30"/>
      <c r="B746" s="36"/>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ustomFormat="false" ht="15.75" hidden="false" customHeight="false" outlineLevel="0" collapsed="false">
      <c r="A747" s="30"/>
      <c r="B747" s="36"/>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ustomFormat="false" ht="15.75" hidden="false" customHeight="false" outlineLevel="0" collapsed="false">
      <c r="A748" s="30"/>
      <c r="B748" s="36"/>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ustomFormat="false" ht="15.75" hidden="false" customHeight="false" outlineLevel="0" collapsed="false">
      <c r="A749" s="30"/>
      <c r="B749" s="36"/>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ustomFormat="false" ht="15.75" hidden="false" customHeight="false" outlineLevel="0" collapsed="false">
      <c r="A750" s="30"/>
      <c r="B750" s="36"/>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ustomFormat="false" ht="15.75" hidden="false" customHeight="false" outlineLevel="0" collapsed="false">
      <c r="A751" s="30"/>
      <c r="B751" s="36"/>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ustomFormat="false" ht="15.75" hidden="false" customHeight="false" outlineLevel="0" collapsed="false">
      <c r="A752" s="30"/>
      <c r="B752" s="36"/>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ustomFormat="false" ht="15.75" hidden="false" customHeight="false" outlineLevel="0" collapsed="false">
      <c r="A753" s="30"/>
      <c r="B753" s="36"/>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ustomFormat="false" ht="15.75" hidden="false" customHeight="false" outlineLevel="0" collapsed="false">
      <c r="A754" s="30"/>
      <c r="B754" s="36"/>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ustomFormat="false" ht="15.75" hidden="false" customHeight="false" outlineLevel="0" collapsed="false">
      <c r="A755" s="30"/>
      <c r="B755" s="36"/>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ustomFormat="false" ht="15.75" hidden="false" customHeight="false" outlineLevel="0" collapsed="false">
      <c r="A756" s="30"/>
      <c r="B756" s="36"/>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ustomFormat="false" ht="15.75" hidden="false" customHeight="false" outlineLevel="0" collapsed="false">
      <c r="A757" s="30"/>
      <c r="B757" s="36"/>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ustomFormat="false" ht="15.75" hidden="false" customHeight="false" outlineLevel="0" collapsed="false">
      <c r="A758" s="30"/>
      <c r="B758" s="36"/>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ustomFormat="false" ht="15.75" hidden="false" customHeight="false" outlineLevel="0" collapsed="false">
      <c r="A759" s="30"/>
      <c r="B759" s="36"/>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ustomFormat="false" ht="15.75" hidden="false" customHeight="false" outlineLevel="0" collapsed="false">
      <c r="A760" s="30"/>
      <c r="B760" s="36"/>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ustomFormat="false" ht="15.75" hidden="false" customHeight="false" outlineLevel="0" collapsed="false">
      <c r="A761" s="30"/>
      <c r="B761" s="36"/>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ustomFormat="false" ht="15.75" hidden="false" customHeight="false" outlineLevel="0" collapsed="false">
      <c r="A762" s="30"/>
      <c r="B762" s="36"/>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ustomFormat="false" ht="15.75" hidden="false" customHeight="false" outlineLevel="0" collapsed="false">
      <c r="A763" s="30"/>
      <c r="B763" s="36"/>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ustomFormat="false" ht="15.75" hidden="false" customHeight="false" outlineLevel="0" collapsed="false">
      <c r="A764" s="30"/>
      <c r="B764" s="36"/>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ustomFormat="false" ht="15.75" hidden="false" customHeight="false" outlineLevel="0" collapsed="false">
      <c r="A765" s="30"/>
      <c r="B765" s="36"/>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ustomFormat="false" ht="15.75" hidden="false" customHeight="false" outlineLevel="0" collapsed="false">
      <c r="A766" s="30"/>
      <c r="B766" s="36"/>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ustomFormat="false" ht="15.75" hidden="false" customHeight="false" outlineLevel="0" collapsed="false">
      <c r="A767" s="30"/>
      <c r="B767" s="36"/>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ustomFormat="false" ht="15.75" hidden="false" customHeight="false" outlineLevel="0" collapsed="false">
      <c r="A768" s="30"/>
      <c r="B768" s="36"/>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ustomFormat="false" ht="15.75" hidden="false" customHeight="false" outlineLevel="0" collapsed="false">
      <c r="A769" s="30"/>
      <c r="B769" s="36"/>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ustomFormat="false" ht="15.75" hidden="false" customHeight="false" outlineLevel="0" collapsed="false">
      <c r="A770" s="30"/>
      <c r="B770" s="36"/>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ustomFormat="false" ht="15.75" hidden="false" customHeight="false" outlineLevel="0" collapsed="false">
      <c r="A771" s="30"/>
      <c r="B771" s="36"/>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ustomFormat="false" ht="15.75" hidden="false" customHeight="false" outlineLevel="0" collapsed="false">
      <c r="A772" s="30"/>
      <c r="B772" s="36"/>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ustomFormat="false" ht="15.75" hidden="false" customHeight="false" outlineLevel="0" collapsed="false">
      <c r="A773" s="30"/>
      <c r="B773" s="36"/>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ustomFormat="false" ht="15.75" hidden="false" customHeight="false" outlineLevel="0" collapsed="false">
      <c r="A774" s="30"/>
      <c r="B774" s="36"/>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ustomFormat="false" ht="15.75" hidden="false" customHeight="false" outlineLevel="0" collapsed="false">
      <c r="A775" s="30"/>
      <c r="B775" s="36"/>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ustomFormat="false" ht="15.75" hidden="false" customHeight="false" outlineLevel="0" collapsed="false">
      <c r="A776" s="30"/>
      <c r="B776" s="36"/>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ustomFormat="false" ht="15.75" hidden="false" customHeight="false" outlineLevel="0" collapsed="false">
      <c r="A777" s="30"/>
      <c r="B777" s="36"/>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ustomFormat="false" ht="15.75" hidden="false" customHeight="false" outlineLevel="0" collapsed="false">
      <c r="A778" s="30"/>
      <c r="B778" s="36"/>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ustomFormat="false" ht="15.75" hidden="false" customHeight="false" outlineLevel="0" collapsed="false">
      <c r="A779" s="30"/>
      <c r="B779" s="36"/>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ustomFormat="false" ht="15.75" hidden="false" customHeight="false" outlineLevel="0" collapsed="false">
      <c r="A780" s="30"/>
      <c r="B780" s="36"/>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ustomFormat="false" ht="15.75" hidden="false" customHeight="false" outlineLevel="0" collapsed="false">
      <c r="A781" s="30"/>
      <c r="B781" s="36"/>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ustomFormat="false" ht="15.75" hidden="false" customHeight="false" outlineLevel="0" collapsed="false">
      <c r="A782" s="30"/>
      <c r="B782" s="36"/>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ustomFormat="false" ht="15.75" hidden="false" customHeight="false" outlineLevel="0" collapsed="false">
      <c r="A783" s="30"/>
      <c r="B783" s="36"/>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ustomFormat="false" ht="15.75" hidden="false" customHeight="false" outlineLevel="0" collapsed="false">
      <c r="A784" s="30"/>
      <c r="B784" s="36"/>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ustomFormat="false" ht="15.75" hidden="false" customHeight="false" outlineLevel="0" collapsed="false">
      <c r="A785" s="30"/>
      <c r="B785" s="36"/>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ustomFormat="false" ht="15.75" hidden="false" customHeight="false" outlineLevel="0" collapsed="false">
      <c r="A786" s="30"/>
      <c r="B786" s="36"/>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ustomFormat="false" ht="15.75" hidden="false" customHeight="false" outlineLevel="0" collapsed="false">
      <c r="A787" s="30"/>
      <c r="B787" s="36"/>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ustomFormat="false" ht="15.75" hidden="false" customHeight="false" outlineLevel="0" collapsed="false">
      <c r="A788" s="30"/>
      <c r="B788" s="36"/>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ustomFormat="false" ht="15.75" hidden="false" customHeight="false" outlineLevel="0" collapsed="false">
      <c r="A789" s="30"/>
      <c r="B789" s="36"/>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ustomFormat="false" ht="15.75" hidden="false" customHeight="false" outlineLevel="0" collapsed="false">
      <c r="A790" s="30"/>
      <c r="B790" s="36"/>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ustomFormat="false" ht="15.75" hidden="false" customHeight="false" outlineLevel="0" collapsed="false">
      <c r="A791" s="30"/>
      <c r="B791" s="36"/>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ustomFormat="false" ht="15.75" hidden="false" customHeight="false" outlineLevel="0" collapsed="false">
      <c r="A792" s="30"/>
      <c r="B792" s="36"/>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ustomFormat="false" ht="15.75" hidden="false" customHeight="false" outlineLevel="0" collapsed="false">
      <c r="A793" s="30"/>
      <c r="B793" s="36"/>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ustomFormat="false" ht="15.75" hidden="false" customHeight="false" outlineLevel="0" collapsed="false">
      <c r="A794" s="30"/>
      <c r="B794" s="36"/>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ustomFormat="false" ht="15.75" hidden="false" customHeight="false" outlineLevel="0" collapsed="false">
      <c r="A795" s="30"/>
      <c r="B795" s="36"/>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ustomFormat="false" ht="15.75" hidden="false" customHeight="false" outlineLevel="0" collapsed="false">
      <c r="A796" s="30"/>
      <c r="B796" s="36"/>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ustomFormat="false" ht="15.75" hidden="false" customHeight="false" outlineLevel="0" collapsed="false">
      <c r="A797" s="30"/>
      <c r="B797" s="36"/>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ustomFormat="false" ht="15.75" hidden="false" customHeight="false" outlineLevel="0" collapsed="false">
      <c r="A798" s="30"/>
      <c r="B798" s="36"/>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ustomFormat="false" ht="15.75" hidden="false" customHeight="false" outlineLevel="0" collapsed="false">
      <c r="A799" s="30"/>
      <c r="B799" s="36"/>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ustomFormat="false" ht="15.75" hidden="false" customHeight="false" outlineLevel="0" collapsed="false">
      <c r="A800" s="30"/>
      <c r="B800" s="36"/>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ustomFormat="false" ht="15.75" hidden="false" customHeight="false" outlineLevel="0" collapsed="false">
      <c r="A801" s="30"/>
      <c r="B801" s="36"/>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ustomFormat="false" ht="15.75" hidden="false" customHeight="false" outlineLevel="0" collapsed="false">
      <c r="A802" s="30"/>
      <c r="B802" s="36"/>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ustomFormat="false" ht="15.75" hidden="false" customHeight="false" outlineLevel="0" collapsed="false">
      <c r="A803" s="30"/>
      <c r="B803" s="36"/>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ustomFormat="false" ht="15.75" hidden="false" customHeight="false" outlineLevel="0" collapsed="false">
      <c r="A804" s="30"/>
      <c r="B804" s="36"/>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ustomFormat="false" ht="15.75" hidden="false" customHeight="false" outlineLevel="0" collapsed="false">
      <c r="A805" s="30"/>
      <c r="B805" s="36"/>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ustomFormat="false" ht="15.75" hidden="false" customHeight="false" outlineLevel="0" collapsed="false">
      <c r="A806" s="30"/>
      <c r="B806" s="36"/>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ustomFormat="false" ht="15.75" hidden="false" customHeight="false" outlineLevel="0" collapsed="false">
      <c r="A807" s="30"/>
      <c r="B807" s="36"/>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ustomFormat="false" ht="15.75" hidden="false" customHeight="false" outlineLevel="0" collapsed="false">
      <c r="A808" s="30"/>
      <c r="B808" s="36"/>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ustomFormat="false" ht="15.75" hidden="false" customHeight="false" outlineLevel="0" collapsed="false">
      <c r="A809" s="30"/>
      <c r="B809" s="36"/>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ustomFormat="false" ht="15.75" hidden="false" customHeight="false" outlineLevel="0" collapsed="false">
      <c r="A810" s="30"/>
      <c r="B810" s="36"/>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ustomFormat="false" ht="15.75" hidden="false" customHeight="false" outlineLevel="0" collapsed="false">
      <c r="A811" s="30"/>
      <c r="B811" s="36"/>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ustomFormat="false" ht="15.75" hidden="false" customHeight="false" outlineLevel="0" collapsed="false">
      <c r="A812" s="30"/>
      <c r="B812" s="36"/>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ustomFormat="false" ht="15.75" hidden="false" customHeight="false" outlineLevel="0" collapsed="false">
      <c r="A813" s="30"/>
      <c r="B813" s="36"/>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ustomFormat="false" ht="15.75" hidden="false" customHeight="false" outlineLevel="0" collapsed="false">
      <c r="A814" s="30"/>
      <c r="B814" s="36"/>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ustomFormat="false" ht="15.75" hidden="false" customHeight="false" outlineLevel="0" collapsed="false">
      <c r="A815" s="30"/>
      <c r="B815" s="36"/>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ustomFormat="false" ht="15.75" hidden="false" customHeight="false" outlineLevel="0" collapsed="false">
      <c r="A816" s="30"/>
      <c r="B816" s="36"/>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ustomFormat="false" ht="15.75" hidden="false" customHeight="false" outlineLevel="0" collapsed="false">
      <c r="A817" s="30"/>
      <c r="B817" s="36"/>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ustomFormat="false" ht="15.75" hidden="false" customHeight="false" outlineLevel="0" collapsed="false">
      <c r="A818" s="30"/>
      <c r="B818" s="36"/>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ustomFormat="false" ht="15.75" hidden="false" customHeight="false" outlineLevel="0" collapsed="false">
      <c r="A819" s="30"/>
      <c r="B819" s="36"/>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ustomFormat="false" ht="15.75" hidden="false" customHeight="false" outlineLevel="0" collapsed="false">
      <c r="A820" s="30"/>
      <c r="B820" s="36"/>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ustomFormat="false" ht="15.75" hidden="false" customHeight="false" outlineLevel="0" collapsed="false">
      <c r="A821" s="30"/>
      <c r="B821" s="36"/>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ustomFormat="false" ht="15.75" hidden="false" customHeight="false" outlineLevel="0" collapsed="false">
      <c r="A822" s="30"/>
      <c r="B822" s="36"/>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ustomFormat="false" ht="15.75" hidden="false" customHeight="false" outlineLevel="0" collapsed="false">
      <c r="A823" s="30"/>
      <c r="B823" s="36"/>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ustomFormat="false" ht="15.75" hidden="false" customHeight="false" outlineLevel="0" collapsed="false">
      <c r="A824" s="30"/>
      <c r="B824" s="36"/>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ustomFormat="false" ht="15.75" hidden="false" customHeight="false" outlineLevel="0" collapsed="false">
      <c r="A825" s="30"/>
      <c r="B825" s="36"/>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ustomFormat="false" ht="15.75" hidden="false" customHeight="false" outlineLevel="0" collapsed="false">
      <c r="A826" s="30"/>
      <c r="B826" s="36"/>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ustomFormat="false" ht="15.75" hidden="false" customHeight="false" outlineLevel="0" collapsed="false">
      <c r="A827" s="30"/>
      <c r="B827" s="36"/>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ustomFormat="false" ht="15.75" hidden="false" customHeight="false" outlineLevel="0" collapsed="false">
      <c r="A828" s="30"/>
      <c r="B828" s="36"/>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ustomFormat="false" ht="15.75" hidden="false" customHeight="false" outlineLevel="0" collapsed="false">
      <c r="A829" s="30"/>
      <c r="B829" s="36"/>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ustomFormat="false" ht="15.75" hidden="false" customHeight="false" outlineLevel="0" collapsed="false">
      <c r="A830" s="30"/>
      <c r="B830" s="36"/>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ustomFormat="false" ht="15.75" hidden="false" customHeight="false" outlineLevel="0" collapsed="false">
      <c r="A831" s="30"/>
      <c r="B831" s="36"/>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ustomFormat="false" ht="15.75" hidden="false" customHeight="false" outlineLevel="0" collapsed="false">
      <c r="A832" s="30"/>
      <c r="B832" s="36"/>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ustomFormat="false" ht="15.75" hidden="false" customHeight="false" outlineLevel="0" collapsed="false">
      <c r="A833" s="30"/>
      <c r="B833" s="36"/>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ustomFormat="false" ht="15.75" hidden="false" customHeight="false" outlineLevel="0" collapsed="false">
      <c r="A834" s="30"/>
      <c r="B834" s="36"/>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ustomFormat="false" ht="15.75" hidden="false" customHeight="false" outlineLevel="0" collapsed="false">
      <c r="A835" s="30"/>
      <c r="B835" s="36"/>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ustomFormat="false" ht="15.75" hidden="false" customHeight="false" outlineLevel="0" collapsed="false">
      <c r="A836" s="30"/>
      <c r="B836" s="36"/>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ustomFormat="false" ht="15.75" hidden="false" customHeight="false" outlineLevel="0" collapsed="false">
      <c r="A837" s="30"/>
      <c r="B837" s="36"/>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ustomFormat="false" ht="15.75" hidden="false" customHeight="false" outlineLevel="0" collapsed="false">
      <c r="A838" s="30"/>
      <c r="B838" s="36"/>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ustomFormat="false" ht="15.75" hidden="false" customHeight="false" outlineLevel="0" collapsed="false">
      <c r="A839" s="30"/>
      <c r="B839" s="36"/>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ustomFormat="false" ht="15.75" hidden="false" customHeight="false" outlineLevel="0" collapsed="false">
      <c r="A840" s="30"/>
      <c r="B840" s="36"/>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ustomFormat="false" ht="15.75" hidden="false" customHeight="false" outlineLevel="0" collapsed="false">
      <c r="A841" s="30"/>
      <c r="B841" s="36"/>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ustomFormat="false" ht="15.75" hidden="false" customHeight="false" outlineLevel="0" collapsed="false">
      <c r="A842" s="30"/>
      <c r="B842" s="36"/>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ustomFormat="false" ht="15.75" hidden="false" customHeight="false" outlineLevel="0" collapsed="false">
      <c r="A843" s="30"/>
      <c r="B843" s="36"/>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ustomFormat="false" ht="15.75" hidden="false" customHeight="false" outlineLevel="0" collapsed="false">
      <c r="A844" s="30"/>
      <c r="B844" s="36"/>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ustomFormat="false" ht="15.75" hidden="false" customHeight="false" outlineLevel="0" collapsed="false">
      <c r="A845" s="30"/>
      <c r="B845" s="36"/>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ustomFormat="false" ht="15.75" hidden="false" customHeight="false" outlineLevel="0" collapsed="false">
      <c r="A846" s="30"/>
      <c r="B846" s="36"/>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ustomFormat="false" ht="15.75" hidden="false" customHeight="false" outlineLevel="0" collapsed="false">
      <c r="A847" s="30"/>
      <c r="B847" s="36"/>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ustomFormat="false" ht="15.75" hidden="false" customHeight="false" outlineLevel="0" collapsed="false">
      <c r="A848" s="30"/>
      <c r="B848" s="36"/>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ustomFormat="false" ht="15.75" hidden="false" customHeight="false" outlineLevel="0" collapsed="false">
      <c r="A849" s="30"/>
      <c r="B849" s="36"/>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ustomFormat="false" ht="15.75" hidden="false" customHeight="false" outlineLevel="0" collapsed="false">
      <c r="A850" s="30"/>
      <c r="B850" s="36"/>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ustomFormat="false" ht="15.75" hidden="false" customHeight="false" outlineLevel="0" collapsed="false">
      <c r="A851" s="30"/>
      <c r="B851" s="36"/>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ustomFormat="false" ht="15.75" hidden="false" customHeight="false" outlineLevel="0" collapsed="false">
      <c r="A852" s="30"/>
      <c r="B852" s="36"/>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ustomFormat="false" ht="15.75" hidden="false" customHeight="false" outlineLevel="0" collapsed="false">
      <c r="A853" s="30"/>
      <c r="B853" s="36"/>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ustomFormat="false" ht="15.75" hidden="false" customHeight="false" outlineLevel="0" collapsed="false">
      <c r="A854" s="30"/>
      <c r="B854" s="36"/>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ustomFormat="false" ht="15.75" hidden="false" customHeight="false" outlineLevel="0" collapsed="false">
      <c r="A855" s="30"/>
      <c r="B855" s="36"/>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ustomFormat="false" ht="15.75" hidden="false" customHeight="false" outlineLevel="0" collapsed="false">
      <c r="A856" s="30"/>
      <c r="B856" s="36"/>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ustomFormat="false" ht="15.75" hidden="false" customHeight="false" outlineLevel="0" collapsed="false">
      <c r="A857" s="30"/>
      <c r="B857" s="36"/>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ustomFormat="false" ht="15.75" hidden="false" customHeight="false" outlineLevel="0" collapsed="false">
      <c r="A858" s="30"/>
      <c r="B858" s="36"/>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ustomFormat="false" ht="15.75" hidden="false" customHeight="false" outlineLevel="0" collapsed="false">
      <c r="A859" s="30"/>
      <c r="B859" s="36"/>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ustomFormat="false" ht="15.75" hidden="false" customHeight="false" outlineLevel="0" collapsed="false">
      <c r="A860" s="30"/>
      <c r="B860" s="36"/>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ustomFormat="false" ht="15.75" hidden="false" customHeight="false" outlineLevel="0" collapsed="false">
      <c r="A861" s="30"/>
      <c r="B861" s="36"/>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ustomFormat="false" ht="15.75" hidden="false" customHeight="false" outlineLevel="0" collapsed="false">
      <c r="A862" s="30"/>
      <c r="B862" s="36"/>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ustomFormat="false" ht="15.75" hidden="false" customHeight="false" outlineLevel="0" collapsed="false">
      <c r="A863" s="30"/>
      <c r="B863" s="36"/>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ustomFormat="false" ht="15.75" hidden="false" customHeight="false" outlineLevel="0" collapsed="false">
      <c r="A864" s="30"/>
      <c r="B864" s="36"/>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ustomFormat="false" ht="15.75" hidden="false" customHeight="false" outlineLevel="0" collapsed="false">
      <c r="A865" s="30"/>
      <c r="B865" s="36"/>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ustomFormat="false" ht="15.75" hidden="false" customHeight="false" outlineLevel="0" collapsed="false">
      <c r="A866" s="30"/>
      <c r="B866" s="36"/>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ustomFormat="false" ht="15.75" hidden="false" customHeight="false" outlineLevel="0" collapsed="false">
      <c r="A867" s="30"/>
      <c r="B867" s="36"/>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ustomFormat="false" ht="15.75" hidden="false" customHeight="false" outlineLevel="0" collapsed="false">
      <c r="A868" s="30"/>
      <c r="B868" s="36"/>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ustomFormat="false" ht="15.75" hidden="false" customHeight="false" outlineLevel="0" collapsed="false">
      <c r="A869" s="30"/>
      <c r="B869" s="36"/>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ustomFormat="false" ht="15.75" hidden="false" customHeight="false" outlineLevel="0" collapsed="false">
      <c r="A870" s="30"/>
      <c r="B870" s="36"/>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ustomFormat="false" ht="15.75" hidden="false" customHeight="false" outlineLevel="0" collapsed="false">
      <c r="A871" s="30"/>
      <c r="B871" s="36"/>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ustomFormat="false" ht="15.75" hidden="false" customHeight="false" outlineLevel="0" collapsed="false">
      <c r="A872" s="30"/>
      <c r="B872" s="36"/>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ustomFormat="false" ht="15.75" hidden="false" customHeight="false" outlineLevel="0" collapsed="false">
      <c r="A873" s="30"/>
      <c r="B873" s="36"/>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ustomFormat="false" ht="15.75" hidden="false" customHeight="false" outlineLevel="0" collapsed="false">
      <c r="A874" s="30"/>
      <c r="B874" s="36"/>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ustomFormat="false" ht="15.75" hidden="false" customHeight="false" outlineLevel="0" collapsed="false">
      <c r="A875" s="30"/>
      <c r="B875" s="36"/>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ustomFormat="false" ht="15.75" hidden="false" customHeight="false" outlineLevel="0" collapsed="false">
      <c r="A876" s="30"/>
      <c r="B876" s="36"/>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ustomFormat="false" ht="15.75" hidden="false" customHeight="false" outlineLevel="0" collapsed="false">
      <c r="A877" s="30"/>
      <c r="B877" s="36"/>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ustomFormat="false" ht="15.75" hidden="false" customHeight="false" outlineLevel="0" collapsed="false">
      <c r="A878" s="30"/>
      <c r="B878" s="36"/>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ustomFormat="false" ht="15.75" hidden="false" customHeight="false" outlineLevel="0" collapsed="false">
      <c r="A879" s="30"/>
      <c r="B879" s="36"/>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ustomFormat="false" ht="15.75" hidden="false" customHeight="false" outlineLevel="0" collapsed="false">
      <c r="A880" s="30"/>
      <c r="B880" s="36"/>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ustomFormat="false" ht="15.75" hidden="false" customHeight="false" outlineLevel="0" collapsed="false">
      <c r="A881" s="30"/>
      <c r="B881" s="36"/>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ustomFormat="false" ht="15.75" hidden="false" customHeight="false" outlineLevel="0" collapsed="false">
      <c r="A882" s="30"/>
      <c r="B882" s="36"/>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ustomFormat="false" ht="15.75" hidden="false" customHeight="false" outlineLevel="0" collapsed="false">
      <c r="A883" s="30"/>
      <c r="B883" s="36"/>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ustomFormat="false" ht="15.75" hidden="false" customHeight="false" outlineLevel="0" collapsed="false">
      <c r="A884" s="30"/>
      <c r="B884" s="36"/>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ustomFormat="false" ht="15.75" hidden="false" customHeight="false" outlineLevel="0" collapsed="false">
      <c r="A885" s="30"/>
      <c r="B885" s="36"/>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ustomFormat="false" ht="15.75" hidden="false" customHeight="false" outlineLevel="0" collapsed="false">
      <c r="A886" s="30"/>
      <c r="B886" s="36"/>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ustomFormat="false" ht="15.75" hidden="false" customHeight="false" outlineLevel="0" collapsed="false">
      <c r="A887" s="30"/>
      <c r="B887" s="36"/>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ustomFormat="false" ht="15.75" hidden="false" customHeight="false" outlineLevel="0" collapsed="false">
      <c r="A888" s="30"/>
      <c r="B888" s="36"/>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ustomFormat="false" ht="15.75" hidden="false" customHeight="false" outlineLevel="0" collapsed="false">
      <c r="A889" s="30"/>
      <c r="B889" s="36"/>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ustomFormat="false" ht="15.75" hidden="false" customHeight="false" outlineLevel="0" collapsed="false">
      <c r="A890" s="30"/>
      <c r="B890" s="36"/>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ustomFormat="false" ht="15.75" hidden="false" customHeight="false" outlineLevel="0" collapsed="false">
      <c r="A891" s="30"/>
      <c r="B891" s="36"/>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ustomFormat="false" ht="15.75" hidden="false" customHeight="false" outlineLevel="0" collapsed="false">
      <c r="A892" s="30"/>
      <c r="B892" s="36"/>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ustomFormat="false" ht="15.75" hidden="false" customHeight="false" outlineLevel="0" collapsed="false">
      <c r="A893" s="30"/>
      <c r="B893" s="36"/>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ustomFormat="false" ht="15.75" hidden="false" customHeight="false" outlineLevel="0" collapsed="false">
      <c r="A894" s="30"/>
      <c r="B894" s="36"/>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ustomFormat="false" ht="15.75" hidden="false" customHeight="false" outlineLevel="0" collapsed="false">
      <c r="A895" s="30"/>
      <c r="B895" s="36"/>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ustomFormat="false" ht="15.75" hidden="false" customHeight="false" outlineLevel="0" collapsed="false">
      <c r="A896" s="30"/>
      <c r="B896" s="36"/>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ustomFormat="false" ht="15.75" hidden="false" customHeight="false" outlineLevel="0" collapsed="false">
      <c r="A897" s="30"/>
      <c r="B897" s="36"/>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ustomFormat="false" ht="15.75" hidden="false" customHeight="false" outlineLevel="0" collapsed="false">
      <c r="A898" s="30"/>
      <c r="B898" s="36"/>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ustomFormat="false" ht="15.75" hidden="false" customHeight="false" outlineLevel="0" collapsed="false">
      <c r="A899" s="30"/>
      <c r="B899" s="36"/>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ustomFormat="false" ht="15.75" hidden="false" customHeight="false" outlineLevel="0" collapsed="false">
      <c r="A900" s="30"/>
      <c r="B900" s="36"/>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ustomFormat="false" ht="15.75" hidden="false" customHeight="false" outlineLevel="0" collapsed="false">
      <c r="A901" s="30"/>
      <c r="B901" s="36"/>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ustomFormat="false" ht="15.75" hidden="false" customHeight="false" outlineLevel="0" collapsed="false">
      <c r="A902" s="30"/>
      <c r="B902" s="36"/>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ustomFormat="false" ht="15.75" hidden="false" customHeight="false" outlineLevel="0" collapsed="false">
      <c r="A903" s="30"/>
      <c r="B903" s="36"/>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ustomFormat="false" ht="15.75" hidden="false" customHeight="false" outlineLevel="0" collapsed="false">
      <c r="A904" s="30"/>
      <c r="B904" s="36"/>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ustomFormat="false" ht="15.75" hidden="false" customHeight="false" outlineLevel="0" collapsed="false">
      <c r="A905" s="30"/>
      <c r="B905" s="36"/>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ustomFormat="false" ht="15.75" hidden="false" customHeight="false" outlineLevel="0" collapsed="false">
      <c r="A906" s="30"/>
      <c r="B906" s="36"/>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ustomFormat="false" ht="15.75" hidden="false" customHeight="false" outlineLevel="0" collapsed="false">
      <c r="A907" s="30"/>
      <c r="B907" s="36"/>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ustomFormat="false" ht="15.75" hidden="false" customHeight="false" outlineLevel="0" collapsed="false">
      <c r="A908" s="30"/>
      <c r="B908" s="36"/>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ustomFormat="false" ht="15.75" hidden="false" customHeight="false" outlineLevel="0" collapsed="false">
      <c r="A909" s="30"/>
      <c r="B909" s="36"/>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ustomFormat="false" ht="15.75" hidden="false" customHeight="false" outlineLevel="0" collapsed="false">
      <c r="A910" s="30"/>
      <c r="B910" s="36"/>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ustomFormat="false" ht="15.75" hidden="false" customHeight="false" outlineLevel="0" collapsed="false">
      <c r="A911" s="30"/>
      <c r="B911" s="36"/>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ustomFormat="false" ht="15.75" hidden="false" customHeight="false" outlineLevel="0" collapsed="false">
      <c r="A912" s="30"/>
      <c r="B912" s="36"/>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ustomFormat="false" ht="15.75" hidden="false" customHeight="false" outlineLevel="0" collapsed="false">
      <c r="A913" s="30"/>
      <c r="B913" s="36"/>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ustomFormat="false" ht="15.75" hidden="false" customHeight="false" outlineLevel="0" collapsed="false">
      <c r="A914" s="30"/>
      <c r="B914" s="36"/>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ustomFormat="false" ht="15.75" hidden="false" customHeight="false" outlineLevel="0" collapsed="false">
      <c r="A915" s="30"/>
      <c r="B915" s="36"/>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ustomFormat="false" ht="15.75" hidden="false" customHeight="false" outlineLevel="0" collapsed="false">
      <c r="A916" s="30"/>
      <c r="B916" s="36"/>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ustomFormat="false" ht="15.75" hidden="false" customHeight="false" outlineLevel="0" collapsed="false">
      <c r="A917" s="30"/>
      <c r="B917" s="36"/>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ustomFormat="false" ht="15.75" hidden="false" customHeight="false" outlineLevel="0" collapsed="false">
      <c r="A918" s="30"/>
      <c r="B918" s="36"/>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ustomFormat="false" ht="15.75" hidden="false" customHeight="false" outlineLevel="0" collapsed="false">
      <c r="A919" s="30"/>
      <c r="B919" s="36"/>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ustomFormat="false" ht="15.75" hidden="false" customHeight="false" outlineLevel="0" collapsed="false">
      <c r="A920" s="30"/>
      <c r="B920" s="36"/>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ustomFormat="false" ht="15.75" hidden="false" customHeight="false" outlineLevel="0" collapsed="false">
      <c r="A921" s="30"/>
      <c r="B921" s="36"/>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ustomFormat="false" ht="15.75" hidden="false" customHeight="false" outlineLevel="0" collapsed="false">
      <c r="A922" s="30"/>
      <c r="B922" s="36"/>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ustomFormat="false" ht="15.75" hidden="false" customHeight="false" outlineLevel="0" collapsed="false">
      <c r="A923" s="30"/>
      <c r="B923" s="36"/>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ustomFormat="false" ht="15.75" hidden="false" customHeight="false" outlineLevel="0" collapsed="false">
      <c r="A924" s="30"/>
      <c r="B924" s="36"/>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ustomFormat="false" ht="15.75" hidden="false" customHeight="false" outlineLevel="0" collapsed="false">
      <c r="A925" s="30"/>
      <c r="B925" s="36"/>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ustomFormat="false" ht="15.75" hidden="false" customHeight="false" outlineLevel="0" collapsed="false">
      <c r="A926" s="30"/>
      <c r="B926" s="36"/>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ustomFormat="false" ht="15.75" hidden="false" customHeight="false" outlineLevel="0" collapsed="false">
      <c r="A927" s="30"/>
      <c r="B927" s="36"/>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ustomFormat="false" ht="15.75" hidden="false" customHeight="false" outlineLevel="0" collapsed="false">
      <c r="A928" s="30"/>
      <c r="B928" s="36"/>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ustomFormat="false" ht="15.75" hidden="false" customHeight="false" outlineLevel="0" collapsed="false">
      <c r="A929" s="30"/>
      <c r="B929" s="36"/>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ustomFormat="false" ht="15.75" hidden="false" customHeight="false" outlineLevel="0" collapsed="false">
      <c r="A930" s="30"/>
      <c r="B930" s="36"/>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ustomFormat="false" ht="15.75" hidden="false" customHeight="false" outlineLevel="0" collapsed="false">
      <c r="A931" s="30"/>
      <c r="B931" s="36"/>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ustomFormat="false" ht="15.75" hidden="false" customHeight="false" outlineLevel="0" collapsed="false">
      <c r="A932" s="30"/>
      <c r="B932" s="36"/>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ustomFormat="false" ht="15.75" hidden="false" customHeight="false" outlineLevel="0" collapsed="false">
      <c r="A933" s="30"/>
      <c r="B933" s="36"/>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ustomFormat="false" ht="15.75" hidden="false" customHeight="false" outlineLevel="0" collapsed="false">
      <c r="A934" s="30"/>
      <c r="B934" s="36"/>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ustomFormat="false" ht="15.75" hidden="false" customHeight="false" outlineLevel="0" collapsed="false">
      <c r="A935" s="30"/>
      <c r="B935" s="36"/>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ustomFormat="false" ht="15.75" hidden="false" customHeight="false" outlineLevel="0" collapsed="false">
      <c r="A936" s="30"/>
      <c r="B936" s="36"/>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ustomFormat="false" ht="15.75" hidden="false" customHeight="false" outlineLevel="0" collapsed="false">
      <c r="A937" s="30"/>
      <c r="B937" s="36"/>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ustomFormat="false" ht="15.75" hidden="false" customHeight="false" outlineLevel="0" collapsed="false">
      <c r="A938" s="30"/>
      <c r="B938" s="36"/>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ustomFormat="false" ht="15.75" hidden="false" customHeight="false" outlineLevel="0" collapsed="false">
      <c r="A939" s="30"/>
      <c r="B939" s="36"/>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ustomFormat="false" ht="15.75" hidden="false" customHeight="false" outlineLevel="0" collapsed="false">
      <c r="A940" s="30"/>
      <c r="B940" s="36"/>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ustomFormat="false" ht="15.75" hidden="false" customHeight="false" outlineLevel="0" collapsed="false">
      <c r="A941" s="30"/>
      <c r="B941" s="36"/>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ustomFormat="false" ht="15.75" hidden="false" customHeight="false" outlineLevel="0" collapsed="false">
      <c r="A942" s="30"/>
      <c r="B942" s="36"/>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ustomFormat="false" ht="15.75" hidden="false" customHeight="false" outlineLevel="0" collapsed="false">
      <c r="A943" s="30"/>
      <c r="B943" s="36"/>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ustomFormat="false" ht="15.75" hidden="false" customHeight="false" outlineLevel="0" collapsed="false">
      <c r="A944" s="30"/>
      <c r="B944" s="36"/>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ustomFormat="false" ht="15.75" hidden="false" customHeight="false" outlineLevel="0" collapsed="false">
      <c r="A945" s="30"/>
      <c r="B945" s="36"/>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ustomFormat="false" ht="15.75" hidden="false" customHeight="false" outlineLevel="0" collapsed="false">
      <c r="A946" s="30"/>
      <c r="B946" s="36"/>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ustomFormat="false" ht="15.75" hidden="false" customHeight="false" outlineLevel="0" collapsed="false">
      <c r="A947" s="30"/>
      <c r="B947" s="36"/>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ustomFormat="false" ht="15.75" hidden="false" customHeight="false" outlineLevel="0" collapsed="false">
      <c r="A948" s="30"/>
      <c r="B948" s="36"/>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ustomFormat="false" ht="15.75" hidden="false" customHeight="false" outlineLevel="0" collapsed="false">
      <c r="A949" s="30"/>
      <c r="B949" s="36"/>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ustomFormat="false" ht="15.75" hidden="false" customHeight="false" outlineLevel="0" collapsed="false">
      <c r="A950" s="30"/>
      <c r="B950" s="36"/>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ustomFormat="false" ht="15.75" hidden="false" customHeight="false" outlineLevel="0" collapsed="false">
      <c r="A951" s="30"/>
      <c r="B951" s="36"/>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ustomFormat="false" ht="15.75" hidden="false" customHeight="false" outlineLevel="0" collapsed="false">
      <c r="A952" s="30"/>
      <c r="B952" s="36"/>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ustomFormat="false" ht="15.75" hidden="false" customHeight="false" outlineLevel="0" collapsed="false">
      <c r="A953" s="30"/>
      <c r="B953" s="36"/>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ustomFormat="false" ht="15.75" hidden="false" customHeight="false" outlineLevel="0" collapsed="false">
      <c r="A954" s="30"/>
      <c r="B954" s="36"/>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ustomFormat="false" ht="15.75" hidden="false" customHeight="false" outlineLevel="0" collapsed="false">
      <c r="A955" s="30"/>
      <c r="B955" s="36"/>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ustomFormat="false" ht="15.75" hidden="false" customHeight="false" outlineLevel="0" collapsed="false">
      <c r="A956" s="30"/>
      <c r="B956" s="36"/>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ustomFormat="false" ht="15.75" hidden="false" customHeight="false" outlineLevel="0" collapsed="false">
      <c r="A957" s="30"/>
      <c r="B957" s="36"/>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ustomFormat="false" ht="15.75" hidden="false" customHeight="false" outlineLevel="0" collapsed="false">
      <c r="A958" s="30"/>
      <c r="B958" s="36"/>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ustomFormat="false" ht="15.75" hidden="false" customHeight="false" outlineLevel="0" collapsed="false">
      <c r="A959" s="30"/>
      <c r="B959" s="36"/>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ustomFormat="false" ht="15.75" hidden="false" customHeight="false" outlineLevel="0" collapsed="false">
      <c r="A960" s="30"/>
      <c r="B960" s="36"/>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ustomFormat="false" ht="15.75" hidden="false" customHeight="false" outlineLevel="0" collapsed="false">
      <c r="A961" s="30"/>
      <c r="B961" s="36"/>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ustomFormat="false" ht="15.75" hidden="false" customHeight="false" outlineLevel="0" collapsed="false">
      <c r="A962" s="30"/>
      <c r="B962" s="36"/>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ustomFormat="false" ht="15.75" hidden="false" customHeight="false" outlineLevel="0" collapsed="false">
      <c r="A963" s="30"/>
      <c r="B963" s="36"/>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ustomFormat="false" ht="15.75" hidden="false" customHeight="false" outlineLevel="0" collapsed="false">
      <c r="A964" s="30"/>
      <c r="B964" s="36"/>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ustomFormat="false" ht="15.75" hidden="false" customHeight="false" outlineLevel="0" collapsed="false">
      <c r="A965" s="30"/>
      <c r="B965" s="36"/>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ustomFormat="false" ht="15.75" hidden="false" customHeight="false" outlineLevel="0" collapsed="false">
      <c r="A966" s="30"/>
      <c r="B966" s="36"/>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ustomFormat="false" ht="15.75" hidden="false" customHeight="false" outlineLevel="0" collapsed="false">
      <c r="A967" s="30"/>
      <c r="B967" s="36"/>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ustomFormat="false" ht="15.75" hidden="false" customHeight="false" outlineLevel="0" collapsed="false">
      <c r="A968" s="30"/>
      <c r="B968" s="36"/>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ustomFormat="false" ht="15.75" hidden="false" customHeight="false" outlineLevel="0" collapsed="false">
      <c r="A969" s="30"/>
      <c r="B969" s="36"/>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ustomFormat="false" ht="15.75" hidden="false" customHeight="false" outlineLevel="0" collapsed="false">
      <c r="A970" s="30"/>
      <c r="B970" s="36"/>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ustomFormat="false" ht="15.75" hidden="false" customHeight="false" outlineLevel="0" collapsed="false">
      <c r="A971" s="30"/>
      <c r="B971" s="36"/>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ustomFormat="false" ht="15.75" hidden="false" customHeight="false" outlineLevel="0" collapsed="false">
      <c r="A972" s="30"/>
      <c r="B972" s="36"/>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ustomFormat="false" ht="15.75" hidden="false" customHeight="false" outlineLevel="0" collapsed="false">
      <c r="A973" s="30"/>
      <c r="B973" s="36"/>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ustomFormat="false" ht="15.75" hidden="false" customHeight="false" outlineLevel="0" collapsed="false">
      <c r="A974" s="30"/>
      <c r="B974" s="36"/>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ustomFormat="false" ht="15.75" hidden="false" customHeight="false" outlineLevel="0" collapsed="false">
      <c r="A975" s="30"/>
      <c r="B975" s="36"/>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ustomFormat="false" ht="15.75" hidden="false" customHeight="false" outlineLevel="0" collapsed="false">
      <c r="A976" s="30"/>
      <c r="B976" s="36"/>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ustomFormat="false" ht="15.75" hidden="false" customHeight="false" outlineLevel="0" collapsed="false">
      <c r="A977" s="30"/>
      <c r="B977" s="36"/>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ustomFormat="false" ht="15.75" hidden="false" customHeight="false" outlineLevel="0" collapsed="false">
      <c r="A978" s="30"/>
      <c r="B978" s="36"/>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ustomFormat="false" ht="15.75" hidden="false" customHeight="false" outlineLevel="0" collapsed="false">
      <c r="A979" s="30"/>
      <c r="B979" s="36"/>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ustomFormat="false" ht="15.75" hidden="false" customHeight="false" outlineLevel="0" collapsed="false">
      <c r="A980" s="30"/>
      <c r="B980" s="36"/>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ustomFormat="false" ht="15.75" hidden="false" customHeight="false" outlineLevel="0" collapsed="false">
      <c r="A981" s="30"/>
      <c r="B981" s="36"/>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ustomFormat="false" ht="15.75" hidden="false" customHeight="false" outlineLevel="0" collapsed="false">
      <c r="A982" s="30"/>
      <c r="B982" s="36"/>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ustomFormat="false" ht="15.75" hidden="false" customHeight="false" outlineLevel="0" collapsed="false">
      <c r="A983" s="30"/>
      <c r="B983" s="36"/>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ustomFormat="false" ht="15.75" hidden="false" customHeight="false" outlineLevel="0" collapsed="false">
      <c r="A984" s="30"/>
      <c r="B984" s="36"/>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ustomFormat="false" ht="15.75" hidden="false" customHeight="false" outlineLevel="0" collapsed="false">
      <c r="A985" s="30"/>
      <c r="B985" s="36"/>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ustomFormat="false" ht="15.75" hidden="false" customHeight="false" outlineLevel="0" collapsed="false">
      <c r="A986" s="30"/>
      <c r="B986" s="36"/>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ustomFormat="false" ht="15.75" hidden="false" customHeight="false" outlineLevel="0" collapsed="false">
      <c r="A987" s="30"/>
      <c r="B987" s="36"/>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ustomFormat="false" ht="15.75" hidden="false" customHeight="false" outlineLevel="0" collapsed="false">
      <c r="A988" s="30"/>
      <c r="B988" s="36"/>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ustomFormat="false" ht="15.75" hidden="false" customHeight="false" outlineLevel="0" collapsed="false">
      <c r="A989" s="30"/>
      <c r="B989" s="36"/>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ustomFormat="false" ht="15.75" hidden="false" customHeight="false" outlineLevel="0" collapsed="false">
      <c r="A990" s="30"/>
      <c r="B990" s="36"/>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ustomFormat="false" ht="15.75" hidden="false" customHeight="false" outlineLevel="0" collapsed="false">
      <c r="A991" s="30"/>
      <c r="B991" s="36"/>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ustomFormat="false" ht="15.75" hidden="false" customHeight="false" outlineLevel="0" collapsed="false">
      <c r="A992" s="30"/>
      <c r="B992" s="36"/>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ustomFormat="false" ht="15.75" hidden="false" customHeight="false" outlineLevel="0" collapsed="false">
      <c r="A993" s="30"/>
      <c r="B993" s="36"/>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ustomFormat="false" ht="15.75" hidden="false" customHeight="false" outlineLevel="0" collapsed="false">
      <c r="A994" s="30"/>
      <c r="B994" s="36"/>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ustomFormat="false" ht="15.75" hidden="false" customHeight="false" outlineLevel="0" collapsed="false">
      <c r="A995" s="30"/>
      <c r="B995" s="36"/>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ustomFormat="false" ht="15.75" hidden="false" customHeight="false" outlineLevel="0" collapsed="false">
      <c r="A996" s="30"/>
      <c r="B996" s="36"/>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ustomFormat="false" ht="15.75" hidden="false" customHeight="false" outlineLevel="0" collapsed="false">
      <c r="A997" s="30"/>
      <c r="B997" s="36"/>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ustomFormat="false" ht="15.75" hidden="false" customHeight="false" outlineLevel="0" collapsed="false">
      <c r="A998" s="30"/>
      <c r="B998" s="36"/>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ustomFormat="false" ht="15.75" hidden="false" customHeight="false" outlineLevel="0" collapsed="false">
      <c r="A999" s="30"/>
      <c r="B999" s="36"/>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ustomFormat="false" ht="15.75" hidden="false" customHeight="false" outlineLevel="0" collapsed="false">
      <c r="A1000" s="30"/>
      <c r="B1000" s="36"/>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customFormat="false" ht="15.75" hidden="false" customHeight="false" outlineLevel="0" collapsed="false">
      <c r="A1001" s="30"/>
      <c r="B1001" s="36"/>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sheetData>
    <row r="1" customFormat="false" ht="15.75" hidden="false" customHeight="false" outlineLevel="0" collapsed="false">
      <c r="A1" s="18" t="s">
        <v>51</v>
      </c>
    </row>
    <row r="2" customFormat="false" ht="15.75" hidden="false" customHeight="false" outlineLevel="0" collapsed="false">
      <c r="A2" s="18" t="s">
        <v>378</v>
      </c>
    </row>
    <row r="3" customFormat="false" ht="15.75" hidden="false" customHeight="false" outlineLevel="0" collapsed="false">
      <c r="A3" s="19" t="s">
        <v>31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sheetData>
    <row r="1" customFormat="false" ht="15.75" hidden="false" customHeight="false" outlineLevel="0" collapsed="false">
      <c r="A1" s="37"/>
      <c r="B1" s="38" t="s">
        <v>1326</v>
      </c>
      <c r="C1" s="39"/>
      <c r="D1" s="18" t="s">
        <v>1327</v>
      </c>
    </row>
    <row r="2" customFormat="false" ht="15.75" hidden="false" customHeight="false" outlineLevel="0" collapsed="false">
      <c r="A2" s="40" t="s">
        <v>22</v>
      </c>
      <c r="B2" s="41" t="s">
        <v>1328</v>
      </c>
      <c r="C2" s="42" t="s">
        <v>1329</v>
      </c>
    </row>
    <row r="3" customFormat="false" ht="15.75" hidden="false" customHeight="false" outlineLevel="0" collapsed="false">
      <c r="A3" s="43" t="s">
        <v>347</v>
      </c>
      <c r="B3" s="44"/>
      <c r="C3" s="45"/>
      <c r="D3" s="18" t="s">
        <v>1330</v>
      </c>
    </row>
    <row r="4" customFormat="false" ht="15.75" hidden="false" customHeight="false" outlineLevel="0" collapsed="false">
      <c r="A4" s="46" t="s">
        <v>30</v>
      </c>
      <c r="B4" s="47"/>
      <c r="C4" s="48"/>
    </row>
    <row r="5" customFormat="false" ht="15.75" hidden="false" customHeight="false" outlineLevel="0" collapsed="false">
      <c r="A5" s="46" t="s">
        <v>43</v>
      </c>
      <c r="B5" s="47"/>
      <c r="C5" s="48"/>
    </row>
    <row r="6" customFormat="false" ht="15.75" hidden="false" customHeight="false" outlineLevel="0" collapsed="false">
      <c r="A6" s="46" t="s">
        <v>50</v>
      </c>
      <c r="B6" s="47"/>
      <c r="C6" s="48"/>
    </row>
    <row r="7" customFormat="false" ht="15.75" hidden="false" customHeight="false" outlineLevel="0" collapsed="false">
      <c r="A7" s="46" t="s">
        <v>304</v>
      </c>
      <c r="B7" s="47"/>
      <c r="C7" s="48"/>
    </row>
    <row r="8" customFormat="false" ht="15.75" hidden="false" customHeight="false" outlineLevel="0" collapsed="false">
      <c r="A8" s="46" t="s">
        <v>40</v>
      </c>
      <c r="B8" s="49"/>
      <c r="C8" s="50"/>
    </row>
    <row r="9" customFormat="false" ht="15.75" hidden="false" customHeight="false" outlineLevel="0" collapsed="false">
      <c r="A9" s="51" t="s">
        <v>1331</v>
      </c>
      <c r="B9" s="52"/>
      <c r="C9" s="53"/>
    </row>
    <row r="10" customFormat="false" ht="15.75" hidden="false" customHeight="false" outlineLevel="0" collapsed="false">
      <c r="C10" s="54"/>
    </row>
    <row r="11" customFormat="false" ht="15.75" hidden="false" customHeight="false" outlineLevel="0" collapsed="false">
      <c r="C11" s="54"/>
    </row>
    <row r="12" customFormat="false" ht="15.75" hidden="false" customHeight="false" outlineLevel="0" collapsed="false">
      <c r="C12" s="54"/>
    </row>
    <row r="13" customFormat="false" ht="15.75" hidden="false" customHeight="false" outlineLevel="0" collapsed="false">
      <c r="C13" s="54"/>
    </row>
    <row r="14" customFormat="false" ht="15.75" hidden="false" customHeight="false" outlineLevel="0" collapsed="false">
      <c r="C14" s="54"/>
    </row>
    <row r="15" customFormat="false" ht="15.75" hidden="false" customHeight="false" outlineLevel="0" collapsed="false">
      <c r="C15" s="54"/>
    </row>
    <row r="16" customFormat="false" ht="15.75" hidden="false" customHeight="false" outlineLevel="0" collapsed="false">
      <c r="C16" s="54"/>
    </row>
    <row r="17" customFormat="false" ht="15.75" hidden="false" customHeight="false" outlineLevel="0" collapsed="false">
      <c r="C17" s="54"/>
    </row>
    <row r="18" customFormat="false" ht="15.75" hidden="false" customHeight="false" outlineLevel="0" collapsed="false">
      <c r="C18" s="54"/>
    </row>
    <row r="19" customFormat="false" ht="15.75" hidden="false" customHeight="false" outlineLevel="0" collapsed="false">
      <c r="C19" s="54"/>
    </row>
    <row r="20" customFormat="false" ht="15.75" hidden="false" customHeight="false" outlineLevel="0" collapsed="false">
      <c r="C20" s="54"/>
    </row>
    <row r="21" customFormat="false" ht="15.75" hidden="false" customHeight="false" outlineLevel="0" collapsed="false">
      <c r="C21" s="54"/>
    </row>
    <row r="22" customFormat="false" ht="15.75" hidden="false" customHeight="false" outlineLevel="0" collapsed="false">
      <c r="C22" s="54"/>
    </row>
    <row r="23" customFormat="false" ht="15.75" hidden="false" customHeight="false" outlineLevel="0" collapsed="false">
      <c r="C23" s="54"/>
    </row>
    <row r="24" customFormat="false" ht="15.75" hidden="false" customHeight="false" outlineLevel="0" collapsed="false">
      <c r="C24" s="54"/>
    </row>
    <row r="25" customFormat="false" ht="15.75" hidden="false" customHeight="false" outlineLevel="0" collapsed="false">
      <c r="C25" s="54"/>
    </row>
    <row r="26" customFormat="false" ht="15.75" hidden="false" customHeight="false" outlineLevel="0" collapsed="false">
      <c r="C26" s="54"/>
    </row>
    <row r="27" customFormat="false" ht="15.75" hidden="false" customHeight="false" outlineLevel="0" collapsed="false">
      <c r="C27" s="54"/>
    </row>
    <row r="28" customFormat="false" ht="15.75" hidden="false" customHeight="false" outlineLevel="0" collapsed="false">
      <c r="C28" s="54"/>
    </row>
    <row r="29" customFormat="false" ht="15.75" hidden="false" customHeight="false" outlineLevel="0" collapsed="false">
      <c r="C29" s="54"/>
    </row>
    <row r="30" customFormat="false" ht="15.75" hidden="false" customHeight="false" outlineLevel="0" collapsed="false">
      <c r="C30" s="54"/>
    </row>
    <row r="31" customFormat="false" ht="15.75" hidden="false" customHeight="false" outlineLevel="0" collapsed="false">
      <c r="C31" s="54"/>
    </row>
    <row r="32" customFormat="false" ht="15.75" hidden="false" customHeight="false" outlineLevel="0" collapsed="false">
      <c r="C32" s="54"/>
    </row>
    <row r="33" customFormat="false" ht="15.75" hidden="false" customHeight="false" outlineLevel="0" collapsed="false">
      <c r="C33" s="54"/>
    </row>
    <row r="34" customFormat="false" ht="15.75" hidden="false" customHeight="false" outlineLevel="0" collapsed="false">
      <c r="C34" s="54"/>
    </row>
    <row r="35" customFormat="false" ht="15.75" hidden="false" customHeight="false" outlineLevel="0" collapsed="false">
      <c r="C35" s="54"/>
    </row>
    <row r="36" customFormat="false" ht="15.75" hidden="false" customHeight="false" outlineLevel="0" collapsed="false">
      <c r="C36" s="54"/>
    </row>
    <row r="37" customFormat="false" ht="15.75" hidden="false" customHeight="false" outlineLevel="0" collapsed="false">
      <c r="C37" s="54"/>
    </row>
    <row r="38" customFormat="false" ht="15.75" hidden="false" customHeight="false" outlineLevel="0" collapsed="false">
      <c r="C38" s="54"/>
    </row>
    <row r="39" customFormat="false" ht="15.75" hidden="false" customHeight="false" outlineLevel="0" collapsed="false">
      <c r="C39" s="54"/>
    </row>
    <row r="40" customFormat="false" ht="15.75" hidden="false" customHeight="false" outlineLevel="0" collapsed="false">
      <c r="C40" s="54"/>
    </row>
    <row r="41" customFormat="false" ht="15.75" hidden="false" customHeight="false" outlineLevel="0" collapsed="false">
      <c r="C41" s="54"/>
    </row>
    <row r="42" customFormat="false" ht="15.75" hidden="false" customHeight="false" outlineLevel="0" collapsed="false">
      <c r="C42" s="54"/>
    </row>
    <row r="43" customFormat="false" ht="15.75" hidden="false" customHeight="false" outlineLevel="0" collapsed="false">
      <c r="C43" s="54"/>
    </row>
    <row r="44" customFormat="false" ht="15.75" hidden="false" customHeight="false" outlineLevel="0" collapsed="false">
      <c r="C44" s="54"/>
    </row>
    <row r="45" customFormat="false" ht="15.75" hidden="false" customHeight="false" outlineLevel="0" collapsed="false">
      <c r="C45" s="54"/>
    </row>
    <row r="46" customFormat="false" ht="15.75" hidden="false" customHeight="false" outlineLevel="0" collapsed="false">
      <c r="C46" s="54"/>
    </row>
    <row r="47" customFormat="false" ht="15.75" hidden="false" customHeight="false" outlineLevel="0" collapsed="false">
      <c r="C47" s="54"/>
    </row>
    <row r="48" customFormat="false" ht="15.75" hidden="false" customHeight="false" outlineLevel="0" collapsed="false">
      <c r="C48" s="54"/>
    </row>
    <row r="49" customFormat="false" ht="15.75" hidden="false" customHeight="false" outlineLevel="0" collapsed="false">
      <c r="C49" s="54"/>
    </row>
    <row r="50" customFormat="false" ht="15.75" hidden="false" customHeight="false" outlineLevel="0" collapsed="false">
      <c r="C50" s="54"/>
    </row>
    <row r="51" customFormat="false" ht="15.75" hidden="false" customHeight="false" outlineLevel="0" collapsed="false">
      <c r="C51" s="54"/>
    </row>
    <row r="52" customFormat="false" ht="15.75" hidden="false" customHeight="false" outlineLevel="0" collapsed="false">
      <c r="C52" s="54"/>
    </row>
    <row r="53" customFormat="false" ht="15.75" hidden="false" customHeight="false" outlineLevel="0" collapsed="false">
      <c r="C53" s="54"/>
    </row>
    <row r="54" customFormat="false" ht="15.75" hidden="false" customHeight="false" outlineLevel="0" collapsed="false">
      <c r="C54" s="54"/>
    </row>
    <row r="55" customFormat="false" ht="15.75" hidden="false" customHeight="false" outlineLevel="0" collapsed="false">
      <c r="C55" s="54"/>
    </row>
    <row r="56" customFormat="false" ht="15.75" hidden="false" customHeight="false" outlineLevel="0" collapsed="false">
      <c r="C56" s="54"/>
    </row>
    <row r="57" customFormat="false" ht="15.75" hidden="false" customHeight="false" outlineLevel="0" collapsed="false">
      <c r="C57" s="54"/>
    </row>
    <row r="58" customFormat="false" ht="15.75" hidden="false" customHeight="false" outlineLevel="0" collapsed="false">
      <c r="C58" s="54"/>
    </row>
    <row r="59" customFormat="false" ht="15.75" hidden="false" customHeight="false" outlineLevel="0" collapsed="false">
      <c r="C59" s="54"/>
    </row>
    <row r="60" customFormat="false" ht="15.75" hidden="false" customHeight="false" outlineLevel="0" collapsed="false">
      <c r="C60" s="54"/>
    </row>
    <row r="61" customFormat="false" ht="15.75" hidden="false" customHeight="false" outlineLevel="0" collapsed="false">
      <c r="C61" s="54"/>
    </row>
    <row r="62" customFormat="false" ht="15.75" hidden="false" customHeight="false" outlineLevel="0" collapsed="false">
      <c r="C62" s="54"/>
    </row>
    <row r="63" customFormat="false" ht="15.75" hidden="false" customHeight="false" outlineLevel="0" collapsed="false">
      <c r="C63" s="54"/>
    </row>
    <row r="64" customFormat="false" ht="15.75" hidden="false" customHeight="false" outlineLevel="0" collapsed="false">
      <c r="C64" s="54"/>
    </row>
    <row r="65" customFormat="false" ht="15.75" hidden="false" customHeight="false" outlineLevel="0" collapsed="false">
      <c r="C65" s="54"/>
    </row>
    <row r="66" customFormat="false" ht="15.75" hidden="false" customHeight="false" outlineLevel="0" collapsed="false">
      <c r="C66" s="54"/>
    </row>
    <row r="67" customFormat="false" ht="15.75" hidden="false" customHeight="false" outlineLevel="0" collapsed="false">
      <c r="C67" s="54"/>
    </row>
    <row r="68" customFormat="false" ht="15.75" hidden="false" customHeight="false" outlineLevel="0" collapsed="false">
      <c r="C68" s="54"/>
    </row>
    <row r="69" customFormat="false" ht="15.75" hidden="false" customHeight="false" outlineLevel="0" collapsed="false">
      <c r="C69" s="54"/>
    </row>
    <row r="70" customFormat="false" ht="15.75" hidden="false" customHeight="false" outlineLevel="0" collapsed="false">
      <c r="C70" s="54"/>
    </row>
    <row r="71" customFormat="false" ht="15.75" hidden="false" customHeight="false" outlineLevel="0" collapsed="false">
      <c r="C71" s="54"/>
    </row>
    <row r="72" customFormat="false" ht="15.75" hidden="false" customHeight="false" outlineLevel="0" collapsed="false">
      <c r="C72" s="54"/>
    </row>
    <row r="73" customFormat="false" ht="15.75" hidden="false" customHeight="false" outlineLevel="0" collapsed="false">
      <c r="C73" s="54"/>
    </row>
    <row r="74" customFormat="false" ht="15.75" hidden="false" customHeight="false" outlineLevel="0" collapsed="false">
      <c r="C74" s="54"/>
    </row>
    <row r="75" customFormat="false" ht="15.75" hidden="false" customHeight="false" outlineLevel="0" collapsed="false">
      <c r="C75" s="54"/>
    </row>
    <row r="76" customFormat="false" ht="15.75" hidden="false" customHeight="false" outlineLevel="0" collapsed="false">
      <c r="C76" s="54"/>
    </row>
    <row r="77" customFormat="false" ht="15.75" hidden="false" customHeight="false" outlineLevel="0" collapsed="false">
      <c r="C77" s="54"/>
    </row>
    <row r="78" customFormat="false" ht="15.75" hidden="false" customHeight="false" outlineLevel="0" collapsed="false">
      <c r="C78" s="54"/>
    </row>
    <row r="79" customFormat="false" ht="15.75" hidden="false" customHeight="false" outlineLevel="0" collapsed="false">
      <c r="C79" s="54"/>
    </row>
    <row r="80" customFormat="false" ht="15.75" hidden="false" customHeight="false" outlineLevel="0" collapsed="false">
      <c r="C80" s="54"/>
    </row>
    <row r="81" customFormat="false" ht="15.75" hidden="false" customHeight="false" outlineLevel="0" collapsed="false">
      <c r="C81" s="54"/>
    </row>
    <row r="82" customFormat="false" ht="15.75" hidden="false" customHeight="false" outlineLevel="0" collapsed="false">
      <c r="C82" s="54"/>
    </row>
    <row r="83" customFormat="false" ht="15.75" hidden="false" customHeight="false" outlineLevel="0" collapsed="false">
      <c r="C83" s="54"/>
    </row>
    <row r="84" customFormat="false" ht="15.75" hidden="false" customHeight="false" outlineLevel="0" collapsed="false">
      <c r="C84" s="54"/>
    </row>
    <row r="85" customFormat="false" ht="15.75" hidden="false" customHeight="false" outlineLevel="0" collapsed="false">
      <c r="C85" s="54"/>
    </row>
    <row r="86" customFormat="false" ht="15.75" hidden="false" customHeight="false" outlineLevel="0" collapsed="false">
      <c r="C86" s="54"/>
    </row>
    <row r="87" customFormat="false" ht="15.75" hidden="false" customHeight="false" outlineLevel="0" collapsed="false">
      <c r="C87" s="54"/>
    </row>
    <row r="88" customFormat="false" ht="15.75" hidden="false" customHeight="false" outlineLevel="0" collapsed="false">
      <c r="C88" s="54"/>
    </row>
    <row r="89" customFormat="false" ht="15.75" hidden="false" customHeight="false" outlineLevel="0" collapsed="false">
      <c r="C89" s="54"/>
    </row>
    <row r="90" customFormat="false" ht="15.75" hidden="false" customHeight="false" outlineLevel="0" collapsed="false">
      <c r="C90" s="54"/>
    </row>
    <row r="91" customFormat="false" ht="15.75" hidden="false" customHeight="false" outlineLevel="0" collapsed="false">
      <c r="C91" s="54"/>
    </row>
    <row r="92" customFormat="false" ht="15.75" hidden="false" customHeight="false" outlineLevel="0" collapsed="false">
      <c r="C92" s="54"/>
    </row>
    <row r="93" customFormat="false" ht="15.75" hidden="false" customHeight="false" outlineLevel="0" collapsed="false">
      <c r="C93" s="54"/>
    </row>
    <row r="94" customFormat="false" ht="15.75" hidden="false" customHeight="false" outlineLevel="0" collapsed="false">
      <c r="C94" s="54"/>
    </row>
    <row r="95" customFormat="false" ht="15.75" hidden="false" customHeight="false" outlineLevel="0" collapsed="false">
      <c r="C95" s="54"/>
    </row>
    <row r="96" customFormat="false" ht="15.75" hidden="false" customHeight="false" outlineLevel="0" collapsed="false">
      <c r="C96" s="54"/>
    </row>
    <row r="97" customFormat="false" ht="15.75" hidden="false" customHeight="false" outlineLevel="0" collapsed="false">
      <c r="C97" s="54"/>
    </row>
    <row r="98" customFormat="false" ht="15.75" hidden="false" customHeight="false" outlineLevel="0" collapsed="false">
      <c r="C98" s="54"/>
    </row>
    <row r="99" customFormat="false" ht="15.75" hidden="false" customHeight="false" outlineLevel="0" collapsed="false">
      <c r="C99" s="54"/>
    </row>
    <row r="100" customFormat="false" ht="15.75" hidden="false" customHeight="false" outlineLevel="0" collapsed="false">
      <c r="C100" s="54"/>
    </row>
    <row r="101" customFormat="false" ht="15.75" hidden="false" customHeight="false" outlineLevel="0" collapsed="false">
      <c r="C101" s="54"/>
    </row>
    <row r="102" customFormat="false" ht="15.75" hidden="false" customHeight="false" outlineLevel="0" collapsed="false">
      <c r="C102" s="54"/>
    </row>
    <row r="103" customFormat="false" ht="15.75" hidden="false" customHeight="false" outlineLevel="0" collapsed="false">
      <c r="C103" s="54"/>
    </row>
    <row r="104" customFormat="false" ht="15.75" hidden="false" customHeight="false" outlineLevel="0" collapsed="false">
      <c r="C104" s="54"/>
    </row>
    <row r="105" customFormat="false" ht="15.75" hidden="false" customHeight="false" outlineLevel="0" collapsed="false">
      <c r="C105" s="54"/>
    </row>
    <row r="106" customFormat="false" ht="15.75" hidden="false" customHeight="false" outlineLevel="0" collapsed="false">
      <c r="C106" s="54"/>
    </row>
    <row r="107" customFormat="false" ht="15.75" hidden="false" customHeight="false" outlineLevel="0" collapsed="false">
      <c r="C107" s="54"/>
    </row>
    <row r="108" customFormat="false" ht="15.75" hidden="false" customHeight="false" outlineLevel="0" collapsed="false">
      <c r="C108" s="54"/>
    </row>
    <row r="109" customFormat="false" ht="15.75" hidden="false" customHeight="false" outlineLevel="0" collapsed="false">
      <c r="C109" s="54"/>
    </row>
    <row r="110" customFormat="false" ht="15.75" hidden="false" customHeight="false" outlineLevel="0" collapsed="false">
      <c r="C110" s="54"/>
    </row>
    <row r="111" customFormat="false" ht="15.75" hidden="false" customHeight="false" outlineLevel="0" collapsed="false">
      <c r="C111" s="54"/>
    </row>
    <row r="112" customFormat="false" ht="15.75" hidden="false" customHeight="false" outlineLevel="0" collapsed="false">
      <c r="C112" s="54"/>
    </row>
    <row r="113" customFormat="false" ht="15.75" hidden="false" customHeight="false" outlineLevel="0" collapsed="false">
      <c r="C113" s="54"/>
    </row>
    <row r="114" customFormat="false" ht="15.75" hidden="false" customHeight="false" outlineLevel="0" collapsed="false">
      <c r="C114" s="54"/>
    </row>
    <row r="115" customFormat="false" ht="15.75" hidden="false" customHeight="false" outlineLevel="0" collapsed="false">
      <c r="C115" s="54"/>
    </row>
    <row r="116" customFormat="false" ht="15.75" hidden="false" customHeight="false" outlineLevel="0" collapsed="false">
      <c r="C116" s="54"/>
    </row>
    <row r="117" customFormat="false" ht="15.75" hidden="false" customHeight="false" outlineLevel="0" collapsed="false">
      <c r="C117" s="54"/>
    </row>
    <row r="118" customFormat="false" ht="15.75" hidden="false" customHeight="false" outlineLevel="0" collapsed="false">
      <c r="C118" s="54"/>
    </row>
    <row r="119" customFormat="false" ht="15.75" hidden="false" customHeight="false" outlineLevel="0" collapsed="false">
      <c r="C119" s="54"/>
    </row>
    <row r="120" customFormat="false" ht="15.75" hidden="false" customHeight="false" outlineLevel="0" collapsed="false">
      <c r="C120" s="54"/>
    </row>
    <row r="121" customFormat="false" ht="15.75" hidden="false" customHeight="false" outlineLevel="0" collapsed="false">
      <c r="C121" s="54"/>
    </row>
    <row r="122" customFormat="false" ht="15.75" hidden="false" customHeight="false" outlineLevel="0" collapsed="false">
      <c r="C122" s="54"/>
    </row>
    <row r="123" customFormat="false" ht="15.75" hidden="false" customHeight="false" outlineLevel="0" collapsed="false">
      <c r="C123" s="54"/>
    </row>
    <row r="124" customFormat="false" ht="15.75" hidden="false" customHeight="false" outlineLevel="0" collapsed="false">
      <c r="C124" s="54"/>
    </row>
    <row r="125" customFormat="false" ht="15.75" hidden="false" customHeight="false" outlineLevel="0" collapsed="false">
      <c r="C125" s="54"/>
    </row>
    <row r="126" customFormat="false" ht="15.75" hidden="false" customHeight="false" outlineLevel="0" collapsed="false">
      <c r="C126" s="54"/>
    </row>
    <row r="127" customFormat="false" ht="15.75" hidden="false" customHeight="false" outlineLevel="0" collapsed="false">
      <c r="C127" s="54"/>
    </row>
    <row r="128" customFormat="false" ht="15.75" hidden="false" customHeight="false" outlineLevel="0" collapsed="false">
      <c r="C128" s="54"/>
    </row>
    <row r="129" customFormat="false" ht="15.75" hidden="false" customHeight="false" outlineLevel="0" collapsed="false">
      <c r="C129" s="54"/>
    </row>
    <row r="130" customFormat="false" ht="15.75" hidden="false" customHeight="false" outlineLevel="0" collapsed="false">
      <c r="C130" s="54"/>
    </row>
    <row r="131" customFormat="false" ht="15.75" hidden="false" customHeight="false" outlineLevel="0" collapsed="false">
      <c r="C131" s="54"/>
    </row>
    <row r="132" customFormat="false" ht="15.75" hidden="false" customHeight="false" outlineLevel="0" collapsed="false">
      <c r="C132" s="54"/>
    </row>
    <row r="133" customFormat="false" ht="15.75" hidden="false" customHeight="false" outlineLevel="0" collapsed="false">
      <c r="C133" s="54"/>
    </row>
    <row r="134" customFormat="false" ht="15.75" hidden="false" customHeight="false" outlineLevel="0" collapsed="false">
      <c r="C134" s="54"/>
    </row>
    <row r="135" customFormat="false" ht="15.75" hidden="false" customHeight="false" outlineLevel="0" collapsed="false">
      <c r="C135" s="54"/>
    </row>
    <row r="136" customFormat="false" ht="15.75" hidden="false" customHeight="false" outlineLevel="0" collapsed="false">
      <c r="C136" s="54"/>
    </row>
    <row r="137" customFormat="false" ht="15.75" hidden="false" customHeight="false" outlineLevel="0" collapsed="false">
      <c r="C137" s="54"/>
    </row>
    <row r="138" customFormat="false" ht="15.75" hidden="false" customHeight="false" outlineLevel="0" collapsed="false">
      <c r="C138" s="54"/>
    </row>
    <row r="139" customFormat="false" ht="15.75" hidden="false" customHeight="false" outlineLevel="0" collapsed="false">
      <c r="C139" s="54"/>
    </row>
    <row r="140" customFormat="false" ht="15.75" hidden="false" customHeight="false" outlineLevel="0" collapsed="false">
      <c r="C140" s="54"/>
    </row>
    <row r="141" customFormat="false" ht="15.75" hidden="false" customHeight="false" outlineLevel="0" collapsed="false">
      <c r="C141" s="54"/>
    </row>
    <row r="142" customFormat="false" ht="15.75" hidden="false" customHeight="false" outlineLevel="0" collapsed="false">
      <c r="C142" s="54"/>
    </row>
    <row r="143" customFormat="false" ht="15.75" hidden="false" customHeight="false" outlineLevel="0" collapsed="false">
      <c r="C143" s="54"/>
    </row>
    <row r="144" customFormat="false" ht="15.75" hidden="false" customHeight="false" outlineLevel="0" collapsed="false">
      <c r="C144" s="54"/>
    </row>
    <row r="145" customFormat="false" ht="15.75" hidden="false" customHeight="false" outlineLevel="0" collapsed="false">
      <c r="C145" s="54"/>
    </row>
    <row r="146" customFormat="false" ht="15.75" hidden="false" customHeight="false" outlineLevel="0" collapsed="false">
      <c r="C146" s="54"/>
    </row>
    <row r="147" customFormat="false" ht="15.75" hidden="false" customHeight="false" outlineLevel="0" collapsed="false">
      <c r="C147" s="54"/>
    </row>
    <row r="148" customFormat="false" ht="15.75" hidden="false" customHeight="false" outlineLevel="0" collapsed="false">
      <c r="C148" s="54"/>
    </row>
    <row r="149" customFormat="false" ht="15.75" hidden="false" customHeight="false" outlineLevel="0" collapsed="false">
      <c r="C149" s="54"/>
    </row>
    <row r="150" customFormat="false" ht="15.75" hidden="false" customHeight="false" outlineLevel="0" collapsed="false">
      <c r="C150" s="54"/>
    </row>
    <row r="151" customFormat="false" ht="15.75" hidden="false" customHeight="false" outlineLevel="0" collapsed="false">
      <c r="C151" s="54"/>
    </row>
    <row r="152" customFormat="false" ht="15.75" hidden="false" customHeight="false" outlineLevel="0" collapsed="false">
      <c r="C152" s="54"/>
    </row>
    <row r="153" customFormat="false" ht="15.75" hidden="false" customHeight="false" outlineLevel="0" collapsed="false">
      <c r="C153" s="54"/>
    </row>
    <row r="154" customFormat="false" ht="15.75" hidden="false" customHeight="false" outlineLevel="0" collapsed="false">
      <c r="C154" s="54"/>
    </row>
    <row r="155" customFormat="false" ht="15.75" hidden="false" customHeight="false" outlineLevel="0" collapsed="false">
      <c r="C155" s="54"/>
    </row>
    <row r="156" customFormat="false" ht="15.75" hidden="false" customHeight="false" outlineLevel="0" collapsed="false">
      <c r="C156" s="54"/>
    </row>
    <row r="157" customFormat="false" ht="15.75" hidden="false" customHeight="false" outlineLevel="0" collapsed="false">
      <c r="C157" s="54"/>
    </row>
    <row r="158" customFormat="false" ht="15.75" hidden="false" customHeight="false" outlineLevel="0" collapsed="false">
      <c r="C158" s="54"/>
    </row>
    <row r="159" customFormat="false" ht="15.75" hidden="false" customHeight="false" outlineLevel="0" collapsed="false">
      <c r="C159" s="54"/>
    </row>
    <row r="160" customFormat="false" ht="15.75" hidden="false" customHeight="false" outlineLevel="0" collapsed="false">
      <c r="C160" s="54"/>
    </row>
    <row r="161" customFormat="false" ht="15.75" hidden="false" customHeight="false" outlineLevel="0" collapsed="false">
      <c r="C161" s="54"/>
    </row>
    <row r="162" customFormat="false" ht="15.75" hidden="false" customHeight="false" outlineLevel="0" collapsed="false">
      <c r="C162" s="54"/>
    </row>
    <row r="163" customFormat="false" ht="15.75" hidden="false" customHeight="false" outlineLevel="0" collapsed="false">
      <c r="C163" s="54"/>
    </row>
    <row r="164" customFormat="false" ht="15.75" hidden="false" customHeight="false" outlineLevel="0" collapsed="false">
      <c r="C164" s="54"/>
    </row>
    <row r="165" customFormat="false" ht="15.75" hidden="false" customHeight="false" outlineLevel="0" collapsed="false">
      <c r="C165" s="54"/>
    </row>
    <row r="166" customFormat="false" ht="15.75" hidden="false" customHeight="false" outlineLevel="0" collapsed="false">
      <c r="C166" s="54"/>
    </row>
    <row r="167" customFormat="false" ht="15.75" hidden="false" customHeight="false" outlineLevel="0" collapsed="false">
      <c r="C167" s="54"/>
    </row>
    <row r="168" customFormat="false" ht="15.75" hidden="false" customHeight="false" outlineLevel="0" collapsed="false">
      <c r="C168" s="54"/>
    </row>
    <row r="169" customFormat="false" ht="15.75" hidden="false" customHeight="false" outlineLevel="0" collapsed="false">
      <c r="C169" s="54"/>
    </row>
    <row r="170" customFormat="false" ht="15.75" hidden="false" customHeight="false" outlineLevel="0" collapsed="false">
      <c r="C170" s="54"/>
    </row>
    <row r="171" customFormat="false" ht="15.75" hidden="false" customHeight="false" outlineLevel="0" collapsed="false">
      <c r="C171" s="54"/>
    </row>
    <row r="172" customFormat="false" ht="15.75" hidden="false" customHeight="false" outlineLevel="0" collapsed="false">
      <c r="C172" s="54"/>
    </row>
    <row r="173" customFormat="false" ht="15.75" hidden="false" customHeight="false" outlineLevel="0" collapsed="false">
      <c r="C173" s="54"/>
    </row>
    <row r="174" customFormat="false" ht="15.75" hidden="false" customHeight="false" outlineLevel="0" collapsed="false">
      <c r="C174" s="54"/>
    </row>
    <row r="175" customFormat="false" ht="15.75" hidden="false" customHeight="false" outlineLevel="0" collapsed="false">
      <c r="C175" s="54"/>
    </row>
    <row r="176" customFormat="false" ht="15.75" hidden="false" customHeight="false" outlineLevel="0" collapsed="false">
      <c r="C176" s="54"/>
    </row>
    <row r="177" customFormat="false" ht="15.75" hidden="false" customHeight="false" outlineLevel="0" collapsed="false">
      <c r="C177" s="54"/>
    </row>
    <row r="178" customFormat="false" ht="15.75" hidden="false" customHeight="false" outlineLevel="0" collapsed="false">
      <c r="C178" s="54"/>
    </row>
    <row r="179" customFormat="false" ht="15.75" hidden="false" customHeight="false" outlineLevel="0" collapsed="false">
      <c r="C179" s="54"/>
    </row>
    <row r="180" customFormat="false" ht="15.75" hidden="false" customHeight="false" outlineLevel="0" collapsed="false">
      <c r="C180" s="54"/>
    </row>
    <row r="181" customFormat="false" ht="15.75" hidden="false" customHeight="false" outlineLevel="0" collapsed="false">
      <c r="C181" s="54"/>
    </row>
    <row r="182" customFormat="false" ht="15.75" hidden="false" customHeight="false" outlineLevel="0" collapsed="false">
      <c r="C182" s="54"/>
    </row>
    <row r="183" customFormat="false" ht="15.75" hidden="false" customHeight="false" outlineLevel="0" collapsed="false">
      <c r="C183" s="54"/>
    </row>
    <row r="184" customFormat="false" ht="15.75" hidden="false" customHeight="false" outlineLevel="0" collapsed="false">
      <c r="C184" s="54"/>
    </row>
    <row r="185" customFormat="false" ht="15.75" hidden="false" customHeight="false" outlineLevel="0" collapsed="false">
      <c r="C185" s="54"/>
    </row>
    <row r="186" customFormat="false" ht="15.75" hidden="false" customHeight="false" outlineLevel="0" collapsed="false">
      <c r="C186" s="54"/>
    </row>
    <row r="187" customFormat="false" ht="15.75" hidden="false" customHeight="false" outlineLevel="0" collapsed="false">
      <c r="C187" s="54"/>
    </row>
    <row r="188" customFormat="false" ht="15.75" hidden="false" customHeight="false" outlineLevel="0" collapsed="false">
      <c r="C188" s="54"/>
    </row>
    <row r="189" customFormat="false" ht="15.75" hidden="false" customHeight="false" outlineLevel="0" collapsed="false">
      <c r="C189" s="54"/>
    </row>
    <row r="190" customFormat="false" ht="15.75" hidden="false" customHeight="false" outlineLevel="0" collapsed="false">
      <c r="C190" s="54"/>
    </row>
    <row r="191" customFormat="false" ht="15.75" hidden="false" customHeight="false" outlineLevel="0" collapsed="false">
      <c r="C191" s="54"/>
    </row>
    <row r="192" customFormat="false" ht="15.75" hidden="false" customHeight="false" outlineLevel="0" collapsed="false">
      <c r="C192" s="54"/>
    </row>
    <row r="193" customFormat="false" ht="15.75" hidden="false" customHeight="false" outlineLevel="0" collapsed="false">
      <c r="C193" s="54"/>
    </row>
    <row r="194" customFormat="false" ht="15.75" hidden="false" customHeight="false" outlineLevel="0" collapsed="false">
      <c r="C194" s="54"/>
    </row>
    <row r="195" customFormat="false" ht="15.75" hidden="false" customHeight="false" outlineLevel="0" collapsed="false">
      <c r="C195" s="54"/>
    </row>
    <row r="196" customFormat="false" ht="15.75" hidden="false" customHeight="false" outlineLevel="0" collapsed="false">
      <c r="C196" s="54"/>
    </row>
    <row r="197" customFormat="false" ht="15.75" hidden="false" customHeight="false" outlineLevel="0" collapsed="false">
      <c r="C197" s="54"/>
    </row>
    <row r="198" customFormat="false" ht="15.75" hidden="false" customHeight="false" outlineLevel="0" collapsed="false">
      <c r="C198" s="54"/>
    </row>
    <row r="199" customFormat="false" ht="15.75" hidden="false" customHeight="false" outlineLevel="0" collapsed="false">
      <c r="C199" s="54"/>
    </row>
    <row r="200" customFormat="false" ht="15.75" hidden="false" customHeight="false" outlineLevel="0" collapsed="false">
      <c r="C200" s="54"/>
    </row>
    <row r="201" customFormat="false" ht="15.75" hidden="false" customHeight="false" outlineLevel="0" collapsed="false">
      <c r="C201" s="54"/>
    </row>
    <row r="202" customFormat="false" ht="15.75" hidden="false" customHeight="false" outlineLevel="0" collapsed="false">
      <c r="C202" s="54"/>
    </row>
    <row r="203" customFormat="false" ht="15.75" hidden="false" customHeight="false" outlineLevel="0" collapsed="false">
      <c r="C203" s="54"/>
    </row>
    <row r="204" customFormat="false" ht="15.75" hidden="false" customHeight="false" outlineLevel="0" collapsed="false">
      <c r="C204" s="54"/>
    </row>
    <row r="205" customFormat="false" ht="15.75" hidden="false" customHeight="false" outlineLevel="0" collapsed="false">
      <c r="C205" s="54"/>
    </row>
    <row r="206" customFormat="false" ht="15.75" hidden="false" customHeight="false" outlineLevel="0" collapsed="false">
      <c r="C206" s="54"/>
    </row>
    <row r="207" customFormat="false" ht="15.75" hidden="false" customHeight="false" outlineLevel="0" collapsed="false">
      <c r="C207" s="54"/>
    </row>
    <row r="208" customFormat="false" ht="15.75" hidden="false" customHeight="false" outlineLevel="0" collapsed="false">
      <c r="C208" s="54"/>
    </row>
    <row r="209" customFormat="false" ht="15.75" hidden="false" customHeight="false" outlineLevel="0" collapsed="false">
      <c r="C209" s="54"/>
    </row>
    <row r="210" customFormat="false" ht="15.75" hidden="false" customHeight="false" outlineLevel="0" collapsed="false">
      <c r="C210" s="54"/>
    </row>
    <row r="211" customFormat="false" ht="15.75" hidden="false" customHeight="false" outlineLevel="0" collapsed="false">
      <c r="C211" s="54"/>
    </row>
    <row r="212" customFormat="false" ht="15.75" hidden="false" customHeight="false" outlineLevel="0" collapsed="false">
      <c r="C212" s="54"/>
    </row>
    <row r="213" customFormat="false" ht="15.75" hidden="false" customHeight="false" outlineLevel="0" collapsed="false">
      <c r="C213" s="54"/>
    </row>
    <row r="214" customFormat="false" ht="15.75" hidden="false" customHeight="false" outlineLevel="0" collapsed="false">
      <c r="C214" s="54"/>
    </row>
    <row r="215" customFormat="false" ht="15.75" hidden="false" customHeight="false" outlineLevel="0" collapsed="false">
      <c r="C215" s="54"/>
    </row>
    <row r="216" customFormat="false" ht="15.75" hidden="false" customHeight="false" outlineLevel="0" collapsed="false">
      <c r="C216" s="54"/>
    </row>
    <row r="217" customFormat="false" ht="15.75" hidden="false" customHeight="false" outlineLevel="0" collapsed="false">
      <c r="C217" s="54"/>
    </row>
    <row r="218" customFormat="false" ht="15.75" hidden="false" customHeight="false" outlineLevel="0" collapsed="false">
      <c r="C218" s="54"/>
    </row>
    <row r="219" customFormat="false" ht="15.75" hidden="false" customHeight="false" outlineLevel="0" collapsed="false">
      <c r="C219" s="54"/>
    </row>
    <row r="220" customFormat="false" ht="15.75" hidden="false" customHeight="false" outlineLevel="0" collapsed="false">
      <c r="C220" s="54"/>
    </row>
    <row r="221" customFormat="false" ht="15.75" hidden="false" customHeight="false" outlineLevel="0" collapsed="false">
      <c r="C221" s="54"/>
    </row>
    <row r="222" customFormat="false" ht="15.75" hidden="false" customHeight="false" outlineLevel="0" collapsed="false">
      <c r="C222" s="54"/>
    </row>
    <row r="223" customFormat="false" ht="15.75" hidden="false" customHeight="false" outlineLevel="0" collapsed="false">
      <c r="C223" s="54"/>
    </row>
    <row r="224" customFormat="false" ht="15.75" hidden="false" customHeight="false" outlineLevel="0" collapsed="false">
      <c r="C224" s="54"/>
    </row>
    <row r="225" customFormat="false" ht="15.75" hidden="false" customHeight="false" outlineLevel="0" collapsed="false">
      <c r="C225" s="54"/>
    </row>
    <row r="226" customFormat="false" ht="15.75" hidden="false" customHeight="false" outlineLevel="0" collapsed="false">
      <c r="C226" s="54"/>
    </row>
    <row r="227" customFormat="false" ht="15.75" hidden="false" customHeight="false" outlineLevel="0" collapsed="false">
      <c r="C227" s="54"/>
    </row>
    <row r="228" customFormat="false" ht="15.75" hidden="false" customHeight="false" outlineLevel="0" collapsed="false">
      <c r="C228" s="54"/>
    </row>
    <row r="229" customFormat="false" ht="15.75" hidden="false" customHeight="false" outlineLevel="0" collapsed="false">
      <c r="C229" s="54"/>
    </row>
    <row r="230" customFormat="false" ht="15.75" hidden="false" customHeight="false" outlineLevel="0" collapsed="false">
      <c r="C230" s="54"/>
    </row>
    <row r="231" customFormat="false" ht="15.75" hidden="false" customHeight="false" outlineLevel="0" collapsed="false">
      <c r="C231" s="54"/>
    </row>
    <row r="232" customFormat="false" ht="15.75" hidden="false" customHeight="false" outlineLevel="0" collapsed="false">
      <c r="C232" s="54"/>
    </row>
    <row r="233" customFormat="false" ht="15.75" hidden="false" customHeight="false" outlineLevel="0" collapsed="false">
      <c r="C233" s="54"/>
    </row>
    <row r="234" customFormat="false" ht="15.75" hidden="false" customHeight="false" outlineLevel="0" collapsed="false">
      <c r="C234" s="54"/>
    </row>
    <row r="235" customFormat="false" ht="15.75" hidden="false" customHeight="false" outlineLevel="0" collapsed="false">
      <c r="C235" s="54"/>
    </row>
    <row r="236" customFormat="false" ht="15.75" hidden="false" customHeight="false" outlineLevel="0" collapsed="false">
      <c r="C236" s="54"/>
    </row>
    <row r="237" customFormat="false" ht="15.75" hidden="false" customHeight="false" outlineLevel="0" collapsed="false">
      <c r="C237" s="54"/>
    </row>
    <row r="238" customFormat="false" ht="15.75" hidden="false" customHeight="false" outlineLevel="0" collapsed="false">
      <c r="C238" s="54"/>
    </row>
    <row r="239" customFormat="false" ht="15.75" hidden="false" customHeight="false" outlineLevel="0" collapsed="false">
      <c r="C239" s="54"/>
    </row>
    <row r="240" customFormat="false" ht="15.75" hidden="false" customHeight="false" outlineLevel="0" collapsed="false">
      <c r="C240" s="54"/>
    </row>
    <row r="241" customFormat="false" ht="15.75" hidden="false" customHeight="false" outlineLevel="0" collapsed="false">
      <c r="C241" s="54"/>
    </row>
    <row r="242" customFormat="false" ht="15.75" hidden="false" customHeight="false" outlineLevel="0" collapsed="false">
      <c r="C242" s="54"/>
    </row>
    <row r="243" customFormat="false" ht="15.75" hidden="false" customHeight="false" outlineLevel="0" collapsed="false">
      <c r="C243" s="54"/>
    </row>
    <row r="244" customFormat="false" ht="15.75" hidden="false" customHeight="false" outlineLevel="0" collapsed="false">
      <c r="C244" s="54"/>
    </row>
    <row r="245" customFormat="false" ht="15.75" hidden="false" customHeight="false" outlineLevel="0" collapsed="false">
      <c r="C245" s="54"/>
    </row>
    <row r="246" customFormat="false" ht="15.75" hidden="false" customHeight="false" outlineLevel="0" collapsed="false">
      <c r="C246" s="54"/>
    </row>
    <row r="247" customFormat="false" ht="15.75" hidden="false" customHeight="false" outlineLevel="0" collapsed="false">
      <c r="C247" s="54"/>
    </row>
    <row r="248" customFormat="false" ht="15.75" hidden="false" customHeight="false" outlineLevel="0" collapsed="false">
      <c r="C248" s="54"/>
    </row>
    <row r="249" customFormat="false" ht="15.75" hidden="false" customHeight="false" outlineLevel="0" collapsed="false">
      <c r="C249" s="54"/>
    </row>
    <row r="250" customFormat="false" ht="15.75" hidden="false" customHeight="false" outlineLevel="0" collapsed="false">
      <c r="C250" s="54"/>
    </row>
    <row r="251" customFormat="false" ht="15.75" hidden="false" customHeight="false" outlineLevel="0" collapsed="false">
      <c r="C251" s="54"/>
    </row>
    <row r="252" customFormat="false" ht="15.75" hidden="false" customHeight="false" outlineLevel="0" collapsed="false">
      <c r="C252" s="54"/>
    </row>
    <row r="253" customFormat="false" ht="15.75" hidden="false" customHeight="false" outlineLevel="0" collapsed="false">
      <c r="C253" s="54"/>
    </row>
    <row r="254" customFormat="false" ht="15.75" hidden="false" customHeight="false" outlineLevel="0" collapsed="false">
      <c r="C254" s="54"/>
    </row>
    <row r="255" customFormat="false" ht="15.75" hidden="false" customHeight="false" outlineLevel="0" collapsed="false">
      <c r="C255" s="54"/>
    </row>
    <row r="256" customFormat="false" ht="15.75" hidden="false" customHeight="false" outlineLevel="0" collapsed="false">
      <c r="C256" s="54"/>
    </row>
    <row r="257" customFormat="false" ht="15.75" hidden="false" customHeight="false" outlineLevel="0" collapsed="false">
      <c r="C257" s="54"/>
    </row>
    <row r="258" customFormat="false" ht="15.75" hidden="false" customHeight="false" outlineLevel="0" collapsed="false">
      <c r="C258" s="54"/>
    </row>
    <row r="259" customFormat="false" ht="15.75" hidden="false" customHeight="false" outlineLevel="0" collapsed="false">
      <c r="C259" s="54"/>
    </row>
    <row r="260" customFormat="false" ht="15.75" hidden="false" customHeight="false" outlineLevel="0" collapsed="false">
      <c r="C260" s="54"/>
    </row>
    <row r="261" customFormat="false" ht="15.75" hidden="false" customHeight="false" outlineLevel="0" collapsed="false">
      <c r="C261" s="54"/>
    </row>
    <row r="262" customFormat="false" ht="15.75" hidden="false" customHeight="false" outlineLevel="0" collapsed="false">
      <c r="C262" s="54"/>
    </row>
    <row r="263" customFormat="false" ht="15.75" hidden="false" customHeight="false" outlineLevel="0" collapsed="false">
      <c r="C263" s="54"/>
    </row>
    <row r="264" customFormat="false" ht="15.75" hidden="false" customHeight="false" outlineLevel="0" collapsed="false">
      <c r="C264" s="54"/>
    </row>
    <row r="265" customFormat="false" ht="15.75" hidden="false" customHeight="false" outlineLevel="0" collapsed="false">
      <c r="C265" s="54"/>
    </row>
    <row r="266" customFormat="false" ht="15.75" hidden="false" customHeight="false" outlineLevel="0" collapsed="false">
      <c r="C266" s="54"/>
    </row>
    <row r="267" customFormat="false" ht="15.75" hidden="false" customHeight="false" outlineLevel="0" collapsed="false">
      <c r="C267" s="54"/>
    </row>
    <row r="268" customFormat="false" ht="15.75" hidden="false" customHeight="false" outlineLevel="0" collapsed="false">
      <c r="C268" s="54"/>
    </row>
    <row r="269" customFormat="false" ht="15.75" hidden="false" customHeight="false" outlineLevel="0" collapsed="false">
      <c r="C269" s="54"/>
    </row>
    <row r="270" customFormat="false" ht="15.75" hidden="false" customHeight="false" outlineLevel="0" collapsed="false">
      <c r="C270" s="54"/>
    </row>
    <row r="271" customFormat="false" ht="15.75" hidden="false" customHeight="false" outlineLevel="0" collapsed="false">
      <c r="C271" s="54"/>
    </row>
    <row r="272" customFormat="false" ht="15.75" hidden="false" customHeight="false" outlineLevel="0" collapsed="false">
      <c r="C272" s="54"/>
    </row>
    <row r="273" customFormat="false" ht="15.75" hidden="false" customHeight="false" outlineLevel="0" collapsed="false">
      <c r="C273" s="54"/>
    </row>
    <row r="274" customFormat="false" ht="15.75" hidden="false" customHeight="false" outlineLevel="0" collapsed="false">
      <c r="C274" s="54"/>
    </row>
    <row r="275" customFormat="false" ht="15.75" hidden="false" customHeight="false" outlineLevel="0" collapsed="false">
      <c r="C275" s="54"/>
    </row>
    <row r="276" customFormat="false" ht="15.75" hidden="false" customHeight="false" outlineLevel="0" collapsed="false">
      <c r="C276" s="54"/>
    </row>
    <row r="277" customFormat="false" ht="15.75" hidden="false" customHeight="false" outlineLevel="0" collapsed="false">
      <c r="C277" s="54"/>
    </row>
    <row r="278" customFormat="false" ht="15.75" hidden="false" customHeight="false" outlineLevel="0" collapsed="false">
      <c r="C278" s="54"/>
    </row>
    <row r="279" customFormat="false" ht="15.75" hidden="false" customHeight="false" outlineLevel="0" collapsed="false">
      <c r="C279" s="54"/>
    </row>
    <row r="280" customFormat="false" ht="15.75" hidden="false" customHeight="false" outlineLevel="0" collapsed="false">
      <c r="C280" s="54"/>
    </row>
    <row r="281" customFormat="false" ht="15.75" hidden="false" customHeight="false" outlineLevel="0" collapsed="false">
      <c r="C281" s="54"/>
    </row>
    <row r="282" customFormat="false" ht="15.75" hidden="false" customHeight="false" outlineLevel="0" collapsed="false">
      <c r="C282" s="54"/>
    </row>
    <row r="283" customFormat="false" ht="15.75" hidden="false" customHeight="false" outlineLevel="0" collapsed="false">
      <c r="C283" s="54"/>
    </row>
    <row r="284" customFormat="false" ht="15.75" hidden="false" customHeight="false" outlineLevel="0" collapsed="false">
      <c r="C284" s="54"/>
    </row>
    <row r="285" customFormat="false" ht="15.75" hidden="false" customHeight="false" outlineLevel="0" collapsed="false">
      <c r="C285" s="54"/>
    </row>
    <row r="286" customFormat="false" ht="15.75" hidden="false" customHeight="false" outlineLevel="0" collapsed="false">
      <c r="C286" s="54"/>
    </row>
    <row r="287" customFormat="false" ht="15.75" hidden="false" customHeight="false" outlineLevel="0" collapsed="false">
      <c r="C287" s="54"/>
    </row>
    <row r="288" customFormat="false" ht="15.75" hidden="false" customHeight="false" outlineLevel="0" collapsed="false">
      <c r="C288" s="54"/>
    </row>
    <row r="289" customFormat="false" ht="15.75" hidden="false" customHeight="false" outlineLevel="0" collapsed="false">
      <c r="C289" s="54"/>
    </row>
    <row r="290" customFormat="false" ht="15.75" hidden="false" customHeight="false" outlineLevel="0" collapsed="false">
      <c r="C290" s="54"/>
    </row>
    <row r="291" customFormat="false" ht="15.75" hidden="false" customHeight="false" outlineLevel="0" collapsed="false">
      <c r="C291" s="54"/>
    </row>
    <row r="292" customFormat="false" ht="15.75" hidden="false" customHeight="false" outlineLevel="0" collapsed="false">
      <c r="C292" s="54"/>
    </row>
    <row r="293" customFormat="false" ht="15.75" hidden="false" customHeight="false" outlineLevel="0" collapsed="false">
      <c r="C293" s="54"/>
    </row>
    <row r="294" customFormat="false" ht="15.75" hidden="false" customHeight="false" outlineLevel="0" collapsed="false">
      <c r="C294" s="54"/>
    </row>
    <row r="295" customFormat="false" ht="15.75" hidden="false" customHeight="false" outlineLevel="0" collapsed="false">
      <c r="C295" s="54"/>
    </row>
    <row r="296" customFormat="false" ht="15.75" hidden="false" customHeight="false" outlineLevel="0" collapsed="false">
      <c r="C296" s="54"/>
    </row>
    <row r="297" customFormat="false" ht="15.75" hidden="false" customHeight="false" outlineLevel="0" collapsed="false">
      <c r="C297" s="54"/>
    </row>
    <row r="298" customFormat="false" ht="15.75" hidden="false" customHeight="false" outlineLevel="0" collapsed="false">
      <c r="C298" s="54"/>
    </row>
    <row r="299" customFormat="false" ht="15.75" hidden="false" customHeight="false" outlineLevel="0" collapsed="false">
      <c r="C299" s="54"/>
    </row>
    <row r="300" customFormat="false" ht="15.75" hidden="false" customHeight="false" outlineLevel="0" collapsed="false">
      <c r="C300" s="54"/>
    </row>
    <row r="301" customFormat="false" ht="15.75" hidden="false" customHeight="false" outlineLevel="0" collapsed="false">
      <c r="C301" s="54"/>
    </row>
    <row r="302" customFormat="false" ht="15.75" hidden="false" customHeight="false" outlineLevel="0" collapsed="false">
      <c r="C302" s="54"/>
    </row>
    <row r="303" customFormat="false" ht="15.75" hidden="false" customHeight="false" outlineLevel="0" collapsed="false">
      <c r="C303" s="54"/>
    </row>
    <row r="304" customFormat="false" ht="15.75" hidden="false" customHeight="false" outlineLevel="0" collapsed="false">
      <c r="C304" s="54"/>
    </row>
    <row r="305" customFormat="false" ht="15.75" hidden="false" customHeight="false" outlineLevel="0" collapsed="false">
      <c r="C305" s="54"/>
    </row>
    <row r="306" customFormat="false" ht="15.75" hidden="false" customHeight="false" outlineLevel="0" collapsed="false">
      <c r="C306" s="54"/>
    </row>
    <row r="307" customFormat="false" ht="15.75" hidden="false" customHeight="false" outlineLevel="0" collapsed="false">
      <c r="C307" s="54"/>
    </row>
    <row r="308" customFormat="false" ht="15.75" hidden="false" customHeight="false" outlineLevel="0" collapsed="false">
      <c r="C308" s="54"/>
    </row>
    <row r="309" customFormat="false" ht="15.75" hidden="false" customHeight="false" outlineLevel="0" collapsed="false">
      <c r="C309" s="54"/>
    </row>
    <row r="310" customFormat="false" ht="15.75" hidden="false" customHeight="false" outlineLevel="0" collapsed="false">
      <c r="C310" s="54"/>
    </row>
    <row r="311" customFormat="false" ht="15.75" hidden="false" customHeight="false" outlineLevel="0" collapsed="false">
      <c r="C311" s="54"/>
    </row>
    <row r="312" customFormat="false" ht="15.75" hidden="false" customHeight="false" outlineLevel="0" collapsed="false">
      <c r="C312" s="54"/>
    </row>
    <row r="313" customFormat="false" ht="15.75" hidden="false" customHeight="false" outlineLevel="0" collapsed="false">
      <c r="C313" s="54"/>
    </row>
    <row r="314" customFormat="false" ht="15.75" hidden="false" customHeight="false" outlineLevel="0" collapsed="false">
      <c r="C314" s="54"/>
    </row>
    <row r="315" customFormat="false" ht="15.75" hidden="false" customHeight="false" outlineLevel="0" collapsed="false">
      <c r="C315" s="54"/>
    </row>
    <row r="316" customFormat="false" ht="15.75" hidden="false" customHeight="false" outlineLevel="0" collapsed="false">
      <c r="C316" s="54"/>
    </row>
    <row r="317" customFormat="false" ht="15.75" hidden="false" customHeight="false" outlineLevel="0" collapsed="false">
      <c r="C317" s="54"/>
    </row>
    <row r="318" customFormat="false" ht="15.75" hidden="false" customHeight="false" outlineLevel="0" collapsed="false">
      <c r="C318" s="54"/>
    </row>
    <row r="319" customFormat="false" ht="15.75" hidden="false" customHeight="false" outlineLevel="0" collapsed="false">
      <c r="C319" s="54"/>
    </row>
    <row r="320" customFormat="false" ht="15.75" hidden="false" customHeight="false" outlineLevel="0" collapsed="false">
      <c r="C320" s="54"/>
    </row>
    <row r="321" customFormat="false" ht="15.75" hidden="false" customHeight="false" outlineLevel="0" collapsed="false">
      <c r="C321" s="54"/>
    </row>
    <row r="322" customFormat="false" ht="15.75" hidden="false" customHeight="false" outlineLevel="0" collapsed="false">
      <c r="C322" s="54"/>
    </row>
    <row r="323" customFormat="false" ht="15.75" hidden="false" customHeight="false" outlineLevel="0" collapsed="false">
      <c r="C323" s="54"/>
    </row>
    <row r="324" customFormat="false" ht="15.75" hidden="false" customHeight="false" outlineLevel="0" collapsed="false">
      <c r="C324" s="54"/>
    </row>
    <row r="325" customFormat="false" ht="15.75" hidden="false" customHeight="false" outlineLevel="0" collapsed="false">
      <c r="C325" s="54"/>
    </row>
    <row r="326" customFormat="false" ht="15.75" hidden="false" customHeight="false" outlineLevel="0" collapsed="false">
      <c r="C326" s="54"/>
    </row>
    <row r="327" customFormat="false" ht="15.75" hidden="false" customHeight="false" outlineLevel="0" collapsed="false">
      <c r="C327" s="54"/>
    </row>
    <row r="328" customFormat="false" ht="15.75" hidden="false" customHeight="false" outlineLevel="0" collapsed="false">
      <c r="C328" s="54"/>
    </row>
    <row r="329" customFormat="false" ht="15.75" hidden="false" customHeight="false" outlineLevel="0" collapsed="false">
      <c r="C329" s="54"/>
    </row>
    <row r="330" customFormat="false" ht="15.75" hidden="false" customHeight="false" outlineLevel="0" collapsed="false">
      <c r="C330" s="54"/>
    </row>
    <row r="331" customFormat="false" ht="15.75" hidden="false" customHeight="false" outlineLevel="0" collapsed="false">
      <c r="C331" s="54"/>
    </row>
    <row r="332" customFormat="false" ht="15.75" hidden="false" customHeight="false" outlineLevel="0" collapsed="false">
      <c r="C332" s="54"/>
    </row>
    <row r="333" customFormat="false" ht="15.75" hidden="false" customHeight="false" outlineLevel="0" collapsed="false">
      <c r="C333" s="54"/>
    </row>
    <row r="334" customFormat="false" ht="15.75" hidden="false" customHeight="false" outlineLevel="0" collapsed="false">
      <c r="C334" s="54"/>
    </row>
    <row r="335" customFormat="false" ht="15.75" hidden="false" customHeight="false" outlineLevel="0" collapsed="false">
      <c r="C335" s="54"/>
    </row>
    <row r="336" customFormat="false" ht="15.75" hidden="false" customHeight="false" outlineLevel="0" collapsed="false">
      <c r="C336" s="54"/>
    </row>
    <row r="337" customFormat="false" ht="15.75" hidden="false" customHeight="false" outlineLevel="0" collapsed="false">
      <c r="C337" s="54"/>
    </row>
    <row r="338" customFormat="false" ht="15.75" hidden="false" customHeight="false" outlineLevel="0" collapsed="false">
      <c r="C338" s="54"/>
    </row>
    <row r="339" customFormat="false" ht="15.75" hidden="false" customHeight="false" outlineLevel="0" collapsed="false">
      <c r="C339" s="54"/>
    </row>
    <row r="340" customFormat="false" ht="15.75" hidden="false" customHeight="false" outlineLevel="0" collapsed="false">
      <c r="C340" s="54"/>
    </row>
    <row r="341" customFormat="false" ht="15.75" hidden="false" customHeight="false" outlineLevel="0" collapsed="false">
      <c r="C341" s="54"/>
    </row>
    <row r="342" customFormat="false" ht="15.75" hidden="false" customHeight="false" outlineLevel="0" collapsed="false">
      <c r="C342" s="54"/>
    </row>
    <row r="343" customFormat="false" ht="15.75" hidden="false" customHeight="false" outlineLevel="0" collapsed="false">
      <c r="C343" s="54"/>
    </row>
    <row r="344" customFormat="false" ht="15.75" hidden="false" customHeight="false" outlineLevel="0" collapsed="false">
      <c r="C344" s="54"/>
    </row>
    <row r="345" customFormat="false" ht="15.75" hidden="false" customHeight="false" outlineLevel="0" collapsed="false">
      <c r="C345" s="54"/>
    </row>
    <row r="346" customFormat="false" ht="15.75" hidden="false" customHeight="false" outlineLevel="0" collapsed="false">
      <c r="C346" s="54"/>
    </row>
    <row r="347" customFormat="false" ht="15.75" hidden="false" customHeight="false" outlineLevel="0" collapsed="false">
      <c r="C347" s="54"/>
    </row>
    <row r="348" customFormat="false" ht="15.75" hidden="false" customHeight="false" outlineLevel="0" collapsed="false">
      <c r="C348" s="54"/>
    </row>
    <row r="349" customFormat="false" ht="15.75" hidden="false" customHeight="false" outlineLevel="0" collapsed="false">
      <c r="C349" s="54"/>
    </row>
    <row r="350" customFormat="false" ht="15.75" hidden="false" customHeight="false" outlineLevel="0" collapsed="false">
      <c r="C350" s="54"/>
    </row>
    <row r="351" customFormat="false" ht="15.75" hidden="false" customHeight="false" outlineLevel="0" collapsed="false">
      <c r="C351" s="54"/>
    </row>
    <row r="352" customFormat="false" ht="15.75" hidden="false" customHeight="false" outlineLevel="0" collapsed="false">
      <c r="C352" s="54"/>
    </row>
    <row r="353" customFormat="false" ht="15.75" hidden="false" customHeight="false" outlineLevel="0" collapsed="false">
      <c r="C353" s="54"/>
    </row>
    <row r="354" customFormat="false" ht="15.75" hidden="false" customHeight="false" outlineLevel="0" collapsed="false">
      <c r="C354" s="54"/>
    </row>
    <row r="355" customFormat="false" ht="15.75" hidden="false" customHeight="false" outlineLevel="0" collapsed="false">
      <c r="C355" s="54"/>
    </row>
    <row r="356" customFormat="false" ht="15.75" hidden="false" customHeight="false" outlineLevel="0" collapsed="false">
      <c r="C356" s="54"/>
    </row>
    <row r="357" customFormat="false" ht="15.75" hidden="false" customHeight="false" outlineLevel="0" collapsed="false">
      <c r="C357" s="54"/>
    </row>
    <row r="358" customFormat="false" ht="15.75" hidden="false" customHeight="false" outlineLevel="0" collapsed="false">
      <c r="C358" s="54"/>
    </row>
    <row r="359" customFormat="false" ht="15.75" hidden="false" customHeight="false" outlineLevel="0" collapsed="false">
      <c r="C359" s="54"/>
    </row>
    <row r="360" customFormat="false" ht="15.75" hidden="false" customHeight="false" outlineLevel="0" collapsed="false">
      <c r="C360" s="54"/>
    </row>
    <row r="361" customFormat="false" ht="15.75" hidden="false" customHeight="false" outlineLevel="0" collapsed="false">
      <c r="C361" s="54"/>
    </row>
    <row r="362" customFormat="false" ht="15.75" hidden="false" customHeight="false" outlineLevel="0" collapsed="false">
      <c r="C362" s="54"/>
    </row>
    <row r="363" customFormat="false" ht="15.75" hidden="false" customHeight="false" outlineLevel="0" collapsed="false">
      <c r="C363" s="54"/>
    </row>
    <row r="364" customFormat="false" ht="15.75" hidden="false" customHeight="false" outlineLevel="0" collapsed="false">
      <c r="C364" s="54"/>
    </row>
    <row r="365" customFormat="false" ht="15.75" hidden="false" customHeight="false" outlineLevel="0" collapsed="false">
      <c r="C365" s="54"/>
    </row>
    <row r="366" customFormat="false" ht="15.75" hidden="false" customHeight="false" outlineLevel="0" collapsed="false">
      <c r="C366" s="54"/>
    </row>
    <row r="367" customFormat="false" ht="15.75" hidden="false" customHeight="false" outlineLevel="0" collapsed="false">
      <c r="C367" s="54"/>
    </row>
    <row r="368" customFormat="false" ht="15.75" hidden="false" customHeight="false" outlineLevel="0" collapsed="false">
      <c r="C368" s="54"/>
    </row>
    <row r="369" customFormat="false" ht="15.75" hidden="false" customHeight="false" outlineLevel="0" collapsed="false">
      <c r="C369" s="54"/>
    </row>
    <row r="370" customFormat="false" ht="15.75" hidden="false" customHeight="false" outlineLevel="0" collapsed="false">
      <c r="C370" s="54"/>
    </row>
    <row r="371" customFormat="false" ht="15.75" hidden="false" customHeight="false" outlineLevel="0" collapsed="false">
      <c r="C371" s="54"/>
    </row>
    <row r="372" customFormat="false" ht="15.75" hidden="false" customHeight="false" outlineLevel="0" collapsed="false">
      <c r="C372" s="54"/>
    </row>
    <row r="373" customFormat="false" ht="15.75" hidden="false" customHeight="false" outlineLevel="0" collapsed="false">
      <c r="C373" s="54"/>
    </row>
    <row r="374" customFormat="false" ht="15.75" hidden="false" customHeight="false" outlineLevel="0" collapsed="false">
      <c r="C374" s="54"/>
    </row>
    <row r="375" customFormat="false" ht="15.75" hidden="false" customHeight="false" outlineLevel="0" collapsed="false">
      <c r="C375" s="54"/>
    </row>
    <row r="376" customFormat="false" ht="15.75" hidden="false" customHeight="false" outlineLevel="0" collapsed="false">
      <c r="C376" s="54"/>
    </row>
    <row r="377" customFormat="false" ht="15.75" hidden="false" customHeight="false" outlineLevel="0" collapsed="false">
      <c r="C377" s="54"/>
    </row>
    <row r="378" customFormat="false" ht="15.75" hidden="false" customHeight="false" outlineLevel="0" collapsed="false">
      <c r="C378" s="54"/>
    </row>
    <row r="379" customFormat="false" ht="15.75" hidden="false" customHeight="false" outlineLevel="0" collapsed="false">
      <c r="C379" s="54"/>
    </row>
    <row r="380" customFormat="false" ht="15.75" hidden="false" customHeight="false" outlineLevel="0" collapsed="false">
      <c r="C380" s="54"/>
    </row>
    <row r="381" customFormat="false" ht="15.75" hidden="false" customHeight="false" outlineLevel="0" collapsed="false">
      <c r="C381" s="54"/>
    </row>
    <row r="382" customFormat="false" ht="15.75" hidden="false" customHeight="false" outlineLevel="0" collapsed="false">
      <c r="C382" s="54"/>
    </row>
    <row r="383" customFormat="false" ht="15.75" hidden="false" customHeight="false" outlineLevel="0" collapsed="false">
      <c r="C383" s="54"/>
    </row>
    <row r="384" customFormat="false" ht="15.75" hidden="false" customHeight="false" outlineLevel="0" collapsed="false">
      <c r="C384" s="54"/>
    </row>
    <row r="385" customFormat="false" ht="15.75" hidden="false" customHeight="false" outlineLevel="0" collapsed="false">
      <c r="C385" s="54"/>
    </row>
    <row r="386" customFormat="false" ht="15.75" hidden="false" customHeight="false" outlineLevel="0" collapsed="false">
      <c r="C386" s="54"/>
    </row>
    <row r="387" customFormat="false" ht="15.75" hidden="false" customHeight="false" outlineLevel="0" collapsed="false">
      <c r="C387" s="54"/>
    </row>
    <row r="388" customFormat="false" ht="15.75" hidden="false" customHeight="false" outlineLevel="0" collapsed="false">
      <c r="C388" s="54"/>
    </row>
    <row r="389" customFormat="false" ht="15.75" hidden="false" customHeight="false" outlineLevel="0" collapsed="false">
      <c r="C389" s="54"/>
    </row>
    <row r="390" customFormat="false" ht="15.75" hidden="false" customHeight="false" outlineLevel="0" collapsed="false">
      <c r="C390" s="54"/>
    </row>
    <row r="391" customFormat="false" ht="15.75" hidden="false" customHeight="false" outlineLevel="0" collapsed="false">
      <c r="C391" s="54"/>
    </row>
    <row r="392" customFormat="false" ht="15.75" hidden="false" customHeight="false" outlineLevel="0" collapsed="false">
      <c r="C392" s="54"/>
    </row>
    <row r="393" customFormat="false" ht="15.75" hidden="false" customHeight="false" outlineLevel="0" collapsed="false">
      <c r="C393" s="54"/>
    </row>
    <row r="394" customFormat="false" ht="15.75" hidden="false" customHeight="false" outlineLevel="0" collapsed="false">
      <c r="C394" s="54"/>
    </row>
    <row r="395" customFormat="false" ht="15.75" hidden="false" customHeight="false" outlineLevel="0" collapsed="false">
      <c r="C395" s="54"/>
    </row>
    <row r="396" customFormat="false" ht="15.75" hidden="false" customHeight="false" outlineLevel="0" collapsed="false">
      <c r="C396" s="54"/>
    </row>
    <row r="397" customFormat="false" ht="15.75" hidden="false" customHeight="false" outlineLevel="0" collapsed="false">
      <c r="C397" s="54"/>
    </row>
    <row r="398" customFormat="false" ht="15.75" hidden="false" customHeight="false" outlineLevel="0" collapsed="false">
      <c r="C398" s="54"/>
    </row>
    <row r="399" customFormat="false" ht="15.75" hidden="false" customHeight="false" outlineLevel="0" collapsed="false">
      <c r="C399" s="54"/>
    </row>
    <row r="400" customFormat="false" ht="15.75" hidden="false" customHeight="false" outlineLevel="0" collapsed="false">
      <c r="C400" s="54"/>
    </row>
    <row r="401" customFormat="false" ht="15.75" hidden="false" customHeight="false" outlineLevel="0" collapsed="false">
      <c r="C401" s="54"/>
    </row>
    <row r="402" customFormat="false" ht="15.75" hidden="false" customHeight="false" outlineLevel="0" collapsed="false">
      <c r="C402" s="54"/>
    </row>
    <row r="403" customFormat="false" ht="15.75" hidden="false" customHeight="false" outlineLevel="0" collapsed="false">
      <c r="C403" s="54"/>
    </row>
    <row r="404" customFormat="false" ht="15.75" hidden="false" customHeight="false" outlineLevel="0" collapsed="false">
      <c r="C404" s="54"/>
    </row>
    <row r="405" customFormat="false" ht="15.75" hidden="false" customHeight="false" outlineLevel="0" collapsed="false">
      <c r="C405" s="54"/>
    </row>
    <row r="406" customFormat="false" ht="15.75" hidden="false" customHeight="false" outlineLevel="0" collapsed="false">
      <c r="C406" s="54"/>
    </row>
    <row r="407" customFormat="false" ht="15.75" hidden="false" customHeight="false" outlineLevel="0" collapsed="false">
      <c r="C407" s="54"/>
    </row>
    <row r="408" customFormat="false" ht="15.75" hidden="false" customHeight="false" outlineLevel="0" collapsed="false">
      <c r="C408" s="54"/>
    </row>
    <row r="409" customFormat="false" ht="15.75" hidden="false" customHeight="false" outlineLevel="0" collapsed="false">
      <c r="C409" s="54"/>
    </row>
    <row r="410" customFormat="false" ht="15.75" hidden="false" customHeight="false" outlineLevel="0" collapsed="false">
      <c r="C410" s="54"/>
    </row>
    <row r="411" customFormat="false" ht="15.75" hidden="false" customHeight="false" outlineLevel="0" collapsed="false">
      <c r="C411" s="54"/>
    </row>
    <row r="412" customFormat="false" ht="15.75" hidden="false" customHeight="false" outlineLevel="0" collapsed="false">
      <c r="C412" s="54"/>
    </row>
    <row r="413" customFormat="false" ht="15.75" hidden="false" customHeight="false" outlineLevel="0" collapsed="false">
      <c r="C413" s="54"/>
    </row>
    <row r="414" customFormat="false" ht="15.75" hidden="false" customHeight="false" outlineLevel="0" collapsed="false">
      <c r="C414" s="54"/>
    </row>
    <row r="415" customFormat="false" ht="15.75" hidden="false" customHeight="false" outlineLevel="0" collapsed="false">
      <c r="C415" s="54"/>
    </row>
    <row r="416" customFormat="false" ht="15.75" hidden="false" customHeight="false" outlineLevel="0" collapsed="false">
      <c r="C416" s="54"/>
    </row>
    <row r="417" customFormat="false" ht="15.75" hidden="false" customHeight="false" outlineLevel="0" collapsed="false">
      <c r="C417" s="54"/>
    </row>
    <row r="418" customFormat="false" ht="15.75" hidden="false" customHeight="false" outlineLevel="0" collapsed="false">
      <c r="C418" s="54"/>
    </row>
    <row r="419" customFormat="false" ht="15.75" hidden="false" customHeight="false" outlineLevel="0" collapsed="false">
      <c r="C419" s="54"/>
    </row>
    <row r="420" customFormat="false" ht="15.75" hidden="false" customHeight="false" outlineLevel="0" collapsed="false">
      <c r="C420" s="54"/>
    </row>
    <row r="421" customFormat="false" ht="15.75" hidden="false" customHeight="false" outlineLevel="0" collapsed="false">
      <c r="C421" s="54"/>
    </row>
    <row r="422" customFormat="false" ht="15.75" hidden="false" customHeight="false" outlineLevel="0" collapsed="false">
      <c r="C422" s="54"/>
    </row>
    <row r="423" customFormat="false" ht="15.75" hidden="false" customHeight="false" outlineLevel="0" collapsed="false">
      <c r="C423" s="54"/>
    </row>
    <row r="424" customFormat="false" ht="15.75" hidden="false" customHeight="false" outlineLevel="0" collapsed="false">
      <c r="C424" s="54"/>
    </row>
    <row r="425" customFormat="false" ht="15.75" hidden="false" customHeight="false" outlineLevel="0" collapsed="false">
      <c r="C425" s="54"/>
    </row>
    <row r="426" customFormat="false" ht="15.75" hidden="false" customHeight="false" outlineLevel="0" collapsed="false">
      <c r="C426" s="54"/>
    </row>
    <row r="427" customFormat="false" ht="15.75" hidden="false" customHeight="false" outlineLevel="0" collapsed="false">
      <c r="C427" s="54"/>
    </row>
    <row r="428" customFormat="false" ht="15.75" hidden="false" customHeight="false" outlineLevel="0" collapsed="false">
      <c r="C428" s="54"/>
    </row>
    <row r="429" customFormat="false" ht="15.75" hidden="false" customHeight="false" outlineLevel="0" collapsed="false">
      <c r="C429" s="54"/>
    </row>
    <row r="430" customFormat="false" ht="15.75" hidden="false" customHeight="false" outlineLevel="0" collapsed="false">
      <c r="C430" s="54"/>
    </row>
    <row r="431" customFormat="false" ht="15.75" hidden="false" customHeight="false" outlineLevel="0" collapsed="false">
      <c r="C431" s="54"/>
    </row>
    <row r="432" customFormat="false" ht="15.75" hidden="false" customHeight="false" outlineLevel="0" collapsed="false">
      <c r="C432" s="54"/>
    </row>
    <row r="433" customFormat="false" ht="15.75" hidden="false" customHeight="false" outlineLevel="0" collapsed="false">
      <c r="C433" s="54"/>
    </row>
    <row r="434" customFormat="false" ht="15.75" hidden="false" customHeight="false" outlineLevel="0" collapsed="false">
      <c r="C434" s="54"/>
    </row>
    <row r="435" customFormat="false" ht="15.75" hidden="false" customHeight="false" outlineLevel="0" collapsed="false">
      <c r="C435" s="54"/>
    </row>
    <row r="436" customFormat="false" ht="15.75" hidden="false" customHeight="false" outlineLevel="0" collapsed="false">
      <c r="C436" s="54"/>
    </row>
    <row r="437" customFormat="false" ht="15.75" hidden="false" customHeight="false" outlineLevel="0" collapsed="false">
      <c r="C437" s="54"/>
    </row>
    <row r="438" customFormat="false" ht="15.75" hidden="false" customHeight="false" outlineLevel="0" collapsed="false">
      <c r="C438" s="54"/>
    </row>
    <row r="439" customFormat="false" ht="15.75" hidden="false" customHeight="false" outlineLevel="0" collapsed="false">
      <c r="C439" s="54"/>
    </row>
    <row r="440" customFormat="false" ht="15.75" hidden="false" customHeight="false" outlineLevel="0" collapsed="false">
      <c r="C440" s="54"/>
    </row>
    <row r="441" customFormat="false" ht="15.75" hidden="false" customHeight="false" outlineLevel="0" collapsed="false">
      <c r="C441" s="54"/>
    </row>
    <row r="442" customFormat="false" ht="15.75" hidden="false" customHeight="false" outlineLevel="0" collapsed="false">
      <c r="C442" s="54"/>
    </row>
    <row r="443" customFormat="false" ht="15.75" hidden="false" customHeight="false" outlineLevel="0" collapsed="false">
      <c r="C443" s="54"/>
    </row>
    <row r="444" customFormat="false" ht="15.75" hidden="false" customHeight="false" outlineLevel="0" collapsed="false">
      <c r="C444" s="54"/>
    </row>
    <row r="445" customFormat="false" ht="15.75" hidden="false" customHeight="false" outlineLevel="0" collapsed="false">
      <c r="C445" s="54"/>
    </row>
    <row r="446" customFormat="false" ht="15.75" hidden="false" customHeight="false" outlineLevel="0" collapsed="false">
      <c r="C446" s="54"/>
    </row>
    <row r="447" customFormat="false" ht="15.75" hidden="false" customHeight="false" outlineLevel="0" collapsed="false">
      <c r="C447" s="54"/>
    </row>
    <row r="448" customFormat="false" ht="15.75" hidden="false" customHeight="false" outlineLevel="0" collapsed="false">
      <c r="C448" s="54"/>
    </row>
    <row r="449" customFormat="false" ht="15.75" hidden="false" customHeight="false" outlineLevel="0" collapsed="false">
      <c r="C449" s="54"/>
    </row>
    <row r="450" customFormat="false" ht="15.75" hidden="false" customHeight="false" outlineLevel="0" collapsed="false">
      <c r="C450" s="54"/>
    </row>
    <row r="451" customFormat="false" ht="15.75" hidden="false" customHeight="false" outlineLevel="0" collapsed="false">
      <c r="C451" s="54"/>
    </row>
    <row r="452" customFormat="false" ht="15.75" hidden="false" customHeight="false" outlineLevel="0" collapsed="false">
      <c r="C452" s="54"/>
    </row>
    <row r="453" customFormat="false" ht="15.75" hidden="false" customHeight="false" outlineLevel="0" collapsed="false">
      <c r="C453" s="54"/>
    </row>
    <row r="454" customFormat="false" ht="15.75" hidden="false" customHeight="false" outlineLevel="0" collapsed="false">
      <c r="C454" s="54"/>
    </row>
    <row r="455" customFormat="false" ht="15.75" hidden="false" customHeight="false" outlineLevel="0" collapsed="false">
      <c r="C455" s="54"/>
    </row>
    <row r="456" customFormat="false" ht="15.75" hidden="false" customHeight="false" outlineLevel="0" collapsed="false">
      <c r="C456" s="54"/>
    </row>
    <row r="457" customFormat="false" ht="15.75" hidden="false" customHeight="false" outlineLevel="0" collapsed="false">
      <c r="C457" s="54"/>
    </row>
    <row r="458" customFormat="false" ht="15.75" hidden="false" customHeight="false" outlineLevel="0" collapsed="false">
      <c r="C458" s="54"/>
    </row>
    <row r="459" customFormat="false" ht="15.75" hidden="false" customHeight="false" outlineLevel="0" collapsed="false">
      <c r="C459" s="54"/>
    </row>
    <row r="460" customFormat="false" ht="15.75" hidden="false" customHeight="false" outlineLevel="0" collapsed="false">
      <c r="C460" s="54"/>
    </row>
    <row r="461" customFormat="false" ht="15.75" hidden="false" customHeight="false" outlineLevel="0" collapsed="false">
      <c r="C461" s="54"/>
    </row>
    <row r="462" customFormat="false" ht="15.75" hidden="false" customHeight="false" outlineLevel="0" collapsed="false">
      <c r="C462" s="54"/>
    </row>
    <row r="463" customFormat="false" ht="15.75" hidden="false" customHeight="false" outlineLevel="0" collapsed="false">
      <c r="C463" s="54"/>
    </row>
    <row r="464" customFormat="false" ht="15.75" hidden="false" customHeight="false" outlineLevel="0" collapsed="false">
      <c r="C464" s="54"/>
    </row>
    <row r="465" customFormat="false" ht="15.75" hidden="false" customHeight="false" outlineLevel="0" collapsed="false">
      <c r="C465" s="54"/>
    </row>
    <row r="466" customFormat="false" ht="15.75" hidden="false" customHeight="false" outlineLevel="0" collapsed="false">
      <c r="C466" s="54"/>
    </row>
    <row r="467" customFormat="false" ht="15.75" hidden="false" customHeight="false" outlineLevel="0" collapsed="false">
      <c r="C467" s="54"/>
    </row>
    <row r="468" customFormat="false" ht="15.75" hidden="false" customHeight="false" outlineLevel="0" collapsed="false">
      <c r="C468" s="54"/>
    </row>
    <row r="469" customFormat="false" ht="15.75" hidden="false" customHeight="false" outlineLevel="0" collapsed="false">
      <c r="C469" s="54"/>
    </row>
    <row r="470" customFormat="false" ht="15.75" hidden="false" customHeight="false" outlineLevel="0" collapsed="false">
      <c r="C470" s="54"/>
    </row>
    <row r="471" customFormat="false" ht="15.75" hidden="false" customHeight="false" outlineLevel="0" collapsed="false">
      <c r="C471" s="54"/>
    </row>
    <row r="472" customFormat="false" ht="15.75" hidden="false" customHeight="false" outlineLevel="0" collapsed="false">
      <c r="C472" s="54"/>
    </row>
    <row r="473" customFormat="false" ht="15.75" hidden="false" customHeight="false" outlineLevel="0" collapsed="false">
      <c r="C473" s="54"/>
    </row>
    <row r="474" customFormat="false" ht="15.75" hidden="false" customHeight="false" outlineLevel="0" collapsed="false">
      <c r="C474" s="54"/>
    </row>
    <row r="475" customFormat="false" ht="15.75" hidden="false" customHeight="false" outlineLevel="0" collapsed="false">
      <c r="C475" s="54"/>
    </row>
    <row r="476" customFormat="false" ht="15.75" hidden="false" customHeight="false" outlineLevel="0" collapsed="false">
      <c r="C476" s="54"/>
    </row>
    <row r="477" customFormat="false" ht="15.75" hidden="false" customHeight="false" outlineLevel="0" collapsed="false">
      <c r="C477" s="54"/>
    </row>
    <row r="478" customFormat="false" ht="15.75" hidden="false" customHeight="false" outlineLevel="0" collapsed="false">
      <c r="C478" s="54"/>
    </row>
    <row r="479" customFormat="false" ht="15.75" hidden="false" customHeight="false" outlineLevel="0" collapsed="false">
      <c r="C479" s="54"/>
    </row>
    <row r="480" customFormat="false" ht="15.75" hidden="false" customHeight="false" outlineLevel="0" collapsed="false">
      <c r="C480" s="54"/>
    </row>
    <row r="481" customFormat="false" ht="15.75" hidden="false" customHeight="false" outlineLevel="0" collapsed="false">
      <c r="C481" s="54"/>
    </row>
    <row r="482" customFormat="false" ht="15.75" hidden="false" customHeight="false" outlineLevel="0" collapsed="false">
      <c r="C482" s="54"/>
    </row>
    <row r="483" customFormat="false" ht="15.75" hidden="false" customHeight="false" outlineLevel="0" collapsed="false">
      <c r="C483" s="54"/>
    </row>
    <row r="484" customFormat="false" ht="15.75" hidden="false" customHeight="false" outlineLevel="0" collapsed="false">
      <c r="C484" s="54"/>
    </row>
    <row r="485" customFormat="false" ht="15.75" hidden="false" customHeight="false" outlineLevel="0" collapsed="false">
      <c r="C485" s="54"/>
    </row>
    <row r="486" customFormat="false" ht="15.75" hidden="false" customHeight="false" outlineLevel="0" collapsed="false">
      <c r="C486" s="54"/>
    </row>
    <row r="487" customFormat="false" ht="15.75" hidden="false" customHeight="false" outlineLevel="0" collapsed="false">
      <c r="C487" s="54"/>
    </row>
    <row r="488" customFormat="false" ht="15.75" hidden="false" customHeight="false" outlineLevel="0" collapsed="false">
      <c r="C488" s="54"/>
    </row>
    <row r="489" customFormat="false" ht="15.75" hidden="false" customHeight="false" outlineLevel="0" collapsed="false">
      <c r="C489" s="54"/>
    </row>
    <row r="490" customFormat="false" ht="15.75" hidden="false" customHeight="false" outlineLevel="0" collapsed="false">
      <c r="C490" s="54"/>
    </row>
    <row r="491" customFormat="false" ht="15.75" hidden="false" customHeight="false" outlineLevel="0" collapsed="false">
      <c r="C491" s="54"/>
    </row>
    <row r="492" customFormat="false" ht="15.75" hidden="false" customHeight="false" outlineLevel="0" collapsed="false">
      <c r="C492" s="54"/>
    </row>
    <row r="493" customFormat="false" ht="15.75" hidden="false" customHeight="false" outlineLevel="0" collapsed="false">
      <c r="C493" s="54"/>
    </row>
    <row r="494" customFormat="false" ht="15.75" hidden="false" customHeight="false" outlineLevel="0" collapsed="false">
      <c r="C494" s="54"/>
    </row>
    <row r="495" customFormat="false" ht="15.75" hidden="false" customHeight="false" outlineLevel="0" collapsed="false">
      <c r="C495" s="54"/>
    </row>
    <row r="496" customFormat="false" ht="15.75" hidden="false" customHeight="false" outlineLevel="0" collapsed="false">
      <c r="C496" s="54"/>
    </row>
    <row r="497" customFormat="false" ht="15.75" hidden="false" customHeight="false" outlineLevel="0" collapsed="false">
      <c r="C497" s="54"/>
    </row>
    <row r="498" customFormat="false" ht="15.75" hidden="false" customHeight="false" outlineLevel="0" collapsed="false">
      <c r="C498" s="54"/>
    </row>
    <row r="499" customFormat="false" ht="15.75" hidden="false" customHeight="false" outlineLevel="0" collapsed="false">
      <c r="C499" s="54"/>
    </row>
    <row r="500" customFormat="false" ht="15.75" hidden="false" customHeight="false" outlineLevel="0" collapsed="false">
      <c r="C500" s="54"/>
    </row>
    <row r="501" customFormat="false" ht="15.75" hidden="false" customHeight="false" outlineLevel="0" collapsed="false">
      <c r="C501" s="54"/>
    </row>
    <row r="502" customFormat="false" ht="15.75" hidden="false" customHeight="false" outlineLevel="0" collapsed="false">
      <c r="C502" s="54"/>
    </row>
    <row r="503" customFormat="false" ht="15.75" hidden="false" customHeight="false" outlineLevel="0" collapsed="false">
      <c r="C503" s="54"/>
    </row>
    <row r="504" customFormat="false" ht="15.75" hidden="false" customHeight="false" outlineLevel="0" collapsed="false">
      <c r="C504" s="54"/>
    </row>
    <row r="505" customFormat="false" ht="15.75" hidden="false" customHeight="false" outlineLevel="0" collapsed="false">
      <c r="C505" s="54"/>
    </row>
    <row r="506" customFormat="false" ht="15.75" hidden="false" customHeight="false" outlineLevel="0" collapsed="false">
      <c r="C506" s="54"/>
    </row>
    <row r="507" customFormat="false" ht="15.75" hidden="false" customHeight="false" outlineLevel="0" collapsed="false">
      <c r="C507" s="54"/>
    </row>
    <row r="508" customFormat="false" ht="15.75" hidden="false" customHeight="false" outlineLevel="0" collapsed="false">
      <c r="C508" s="54"/>
    </row>
    <row r="509" customFormat="false" ht="15.75" hidden="false" customHeight="false" outlineLevel="0" collapsed="false">
      <c r="C509" s="54"/>
    </row>
    <row r="510" customFormat="false" ht="15.75" hidden="false" customHeight="false" outlineLevel="0" collapsed="false">
      <c r="C510" s="54"/>
    </row>
    <row r="511" customFormat="false" ht="15.75" hidden="false" customHeight="false" outlineLevel="0" collapsed="false">
      <c r="C511" s="54"/>
    </row>
    <row r="512" customFormat="false" ht="15.75" hidden="false" customHeight="false" outlineLevel="0" collapsed="false">
      <c r="C512" s="54"/>
    </row>
    <row r="513" customFormat="false" ht="15.75" hidden="false" customHeight="false" outlineLevel="0" collapsed="false">
      <c r="C513" s="54"/>
    </row>
    <row r="514" customFormat="false" ht="15.75" hidden="false" customHeight="false" outlineLevel="0" collapsed="false">
      <c r="C514" s="54"/>
    </row>
    <row r="515" customFormat="false" ht="15.75" hidden="false" customHeight="false" outlineLevel="0" collapsed="false">
      <c r="C515" s="54"/>
    </row>
    <row r="516" customFormat="false" ht="15.75" hidden="false" customHeight="false" outlineLevel="0" collapsed="false">
      <c r="C516" s="54"/>
    </row>
    <row r="517" customFormat="false" ht="15.75" hidden="false" customHeight="false" outlineLevel="0" collapsed="false">
      <c r="C517" s="54"/>
    </row>
    <row r="518" customFormat="false" ht="15.75" hidden="false" customHeight="false" outlineLevel="0" collapsed="false">
      <c r="C518" s="54"/>
    </row>
    <row r="519" customFormat="false" ht="15.75" hidden="false" customHeight="false" outlineLevel="0" collapsed="false">
      <c r="C519" s="54"/>
    </row>
    <row r="520" customFormat="false" ht="15.75" hidden="false" customHeight="false" outlineLevel="0" collapsed="false">
      <c r="C520" s="54"/>
    </row>
    <row r="521" customFormat="false" ht="15.75" hidden="false" customHeight="false" outlineLevel="0" collapsed="false">
      <c r="C521" s="54"/>
    </row>
    <row r="522" customFormat="false" ht="15.75" hidden="false" customHeight="false" outlineLevel="0" collapsed="false">
      <c r="C522" s="54"/>
    </row>
    <row r="523" customFormat="false" ht="15.75" hidden="false" customHeight="false" outlineLevel="0" collapsed="false">
      <c r="C523" s="54"/>
    </row>
    <row r="524" customFormat="false" ht="15.75" hidden="false" customHeight="false" outlineLevel="0" collapsed="false">
      <c r="C524" s="54"/>
    </row>
    <row r="525" customFormat="false" ht="15.75" hidden="false" customHeight="false" outlineLevel="0" collapsed="false">
      <c r="C525" s="54"/>
    </row>
    <row r="526" customFormat="false" ht="15.75" hidden="false" customHeight="false" outlineLevel="0" collapsed="false">
      <c r="C526" s="54"/>
    </row>
    <row r="527" customFormat="false" ht="15.75" hidden="false" customHeight="false" outlineLevel="0" collapsed="false">
      <c r="C527" s="54"/>
    </row>
    <row r="528" customFormat="false" ht="15.75" hidden="false" customHeight="false" outlineLevel="0" collapsed="false">
      <c r="C528" s="54"/>
    </row>
    <row r="529" customFormat="false" ht="15.75" hidden="false" customHeight="false" outlineLevel="0" collapsed="false">
      <c r="C529" s="54"/>
    </row>
    <row r="530" customFormat="false" ht="15.75" hidden="false" customHeight="false" outlineLevel="0" collapsed="false">
      <c r="C530" s="54"/>
    </row>
    <row r="531" customFormat="false" ht="15.75" hidden="false" customHeight="false" outlineLevel="0" collapsed="false">
      <c r="C531" s="54"/>
    </row>
    <row r="532" customFormat="false" ht="15.75" hidden="false" customHeight="false" outlineLevel="0" collapsed="false">
      <c r="C532" s="54"/>
    </row>
    <row r="533" customFormat="false" ht="15.75" hidden="false" customHeight="false" outlineLevel="0" collapsed="false">
      <c r="C533" s="54"/>
    </row>
    <row r="534" customFormat="false" ht="15.75" hidden="false" customHeight="false" outlineLevel="0" collapsed="false">
      <c r="C534" s="54"/>
    </row>
    <row r="535" customFormat="false" ht="15.75" hidden="false" customHeight="false" outlineLevel="0" collapsed="false">
      <c r="C535" s="54"/>
    </row>
    <row r="536" customFormat="false" ht="15.75" hidden="false" customHeight="false" outlineLevel="0" collapsed="false">
      <c r="C536" s="54"/>
    </row>
    <row r="537" customFormat="false" ht="15.75" hidden="false" customHeight="false" outlineLevel="0" collapsed="false">
      <c r="C537" s="54"/>
    </row>
    <row r="538" customFormat="false" ht="15.75" hidden="false" customHeight="false" outlineLevel="0" collapsed="false">
      <c r="C538" s="54"/>
    </row>
    <row r="539" customFormat="false" ht="15.75" hidden="false" customHeight="false" outlineLevel="0" collapsed="false">
      <c r="C539" s="54"/>
    </row>
    <row r="540" customFormat="false" ht="15.75" hidden="false" customHeight="false" outlineLevel="0" collapsed="false">
      <c r="C540" s="54"/>
    </row>
    <row r="541" customFormat="false" ht="15.75" hidden="false" customHeight="false" outlineLevel="0" collapsed="false">
      <c r="C541" s="54"/>
    </row>
    <row r="542" customFormat="false" ht="15.75" hidden="false" customHeight="false" outlineLevel="0" collapsed="false">
      <c r="C542" s="54"/>
    </row>
    <row r="543" customFormat="false" ht="15.75" hidden="false" customHeight="false" outlineLevel="0" collapsed="false">
      <c r="C543" s="54"/>
    </row>
    <row r="544" customFormat="false" ht="15.75" hidden="false" customHeight="false" outlineLevel="0" collapsed="false">
      <c r="C544" s="54"/>
    </row>
    <row r="545" customFormat="false" ht="15.75" hidden="false" customHeight="false" outlineLevel="0" collapsed="false">
      <c r="C545" s="54"/>
    </row>
    <row r="546" customFormat="false" ht="15.75" hidden="false" customHeight="false" outlineLevel="0" collapsed="false">
      <c r="C546" s="54"/>
    </row>
    <row r="547" customFormat="false" ht="15.75" hidden="false" customHeight="false" outlineLevel="0" collapsed="false">
      <c r="C547" s="54"/>
    </row>
    <row r="548" customFormat="false" ht="15.75" hidden="false" customHeight="false" outlineLevel="0" collapsed="false">
      <c r="C548" s="54"/>
    </row>
    <row r="549" customFormat="false" ht="15.75" hidden="false" customHeight="false" outlineLevel="0" collapsed="false">
      <c r="C549" s="54"/>
    </row>
    <row r="550" customFormat="false" ht="15.75" hidden="false" customHeight="false" outlineLevel="0" collapsed="false">
      <c r="C550" s="54"/>
    </row>
    <row r="551" customFormat="false" ht="15.75" hidden="false" customHeight="false" outlineLevel="0" collapsed="false">
      <c r="C551" s="54"/>
    </row>
    <row r="552" customFormat="false" ht="15.75" hidden="false" customHeight="false" outlineLevel="0" collapsed="false">
      <c r="C552" s="54"/>
    </row>
    <row r="553" customFormat="false" ht="15.75" hidden="false" customHeight="false" outlineLevel="0" collapsed="false">
      <c r="C553" s="54"/>
    </row>
    <row r="554" customFormat="false" ht="15.75" hidden="false" customHeight="false" outlineLevel="0" collapsed="false">
      <c r="C554" s="54"/>
    </row>
    <row r="555" customFormat="false" ht="15.75" hidden="false" customHeight="false" outlineLevel="0" collapsed="false">
      <c r="C555" s="54"/>
    </row>
    <row r="556" customFormat="false" ht="15.75" hidden="false" customHeight="false" outlineLevel="0" collapsed="false">
      <c r="C556" s="54"/>
    </row>
    <row r="557" customFormat="false" ht="15.75" hidden="false" customHeight="false" outlineLevel="0" collapsed="false">
      <c r="C557" s="54"/>
    </row>
    <row r="558" customFormat="false" ht="15.75" hidden="false" customHeight="false" outlineLevel="0" collapsed="false">
      <c r="C558" s="54"/>
    </row>
    <row r="559" customFormat="false" ht="15.75" hidden="false" customHeight="false" outlineLevel="0" collapsed="false">
      <c r="C559" s="54"/>
    </row>
    <row r="560" customFormat="false" ht="15.75" hidden="false" customHeight="false" outlineLevel="0" collapsed="false">
      <c r="C560" s="54"/>
    </row>
    <row r="561" customFormat="false" ht="15.75" hidden="false" customHeight="false" outlineLevel="0" collapsed="false">
      <c r="C561" s="54"/>
    </row>
    <row r="562" customFormat="false" ht="15.75" hidden="false" customHeight="false" outlineLevel="0" collapsed="false">
      <c r="C562" s="54"/>
    </row>
    <row r="563" customFormat="false" ht="15.75" hidden="false" customHeight="false" outlineLevel="0" collapsed="false">
      <c r="C563" s="54"/>
    </row>
    <row r="564" customFormat="false" ht="15.75" hidden="false" customHeight="false" outlineLevel="0" collapsed="false">
      <c r="C564" s="54"/>
    </row>
    <row r="565" customFormat="false" ht="15.75" hidden="false" customHeight="false" outlineLevel="0" collapsed="false">
      <c r="C565" s="54"/>
    </row>
    <row r="566" customFormat="false" ht="15.75" hidden="false" customHeight="false" outlineLevel="0" collapsed="false">
      <c r="C566" s="54"/>
    </row>
    <row r="567" customFormat="false" ht="15.75" hidden="false" customHeight="false" outlineLevel="0" collapsed="false">
      <c r="C567" s="54"/>
    </row>
    <row r="568" customFormat="false" ht="15.75" hidden="false" customHeight="false" outlineLevel="0" collapsed="false">
      <c r="C568" s="54"/>
    </row>
    <row r="569" customFormat="false" ht="15.75" hidden="false" customHeight="false" outlineLevel="0" collapsed="false">
      <c r="C569" s="54"/>
    </row>
    <row r="570" customFormat="false" ht="15.75" hidden="false" customHeight="false" outlineLevel="0" collapsed="false">
      <c r="C570" s="54"/>
    </row>
    <row r="571" customFormat="false" ht="15.75" hidden="false" customHeight="false" outlineLevel="0" collapsed="false">
      <c r="C571" s="54"/>
    </row>
    <row r="572" customFormat="false" ht="15.75" hidden="false" customHeight="false" outlineLevel="0" collapsed="false">
      <c r="C572" s="54"/>
    </row>
    <row r="573" customFormat="false" ht="15.75" hidden="false" customHeight="false" outlineLevel="0" collapsed="false">
      <c r="C573" s="54"/>
    </row>
    <row r="574" customFormat="false" ht="15.75" hidden="false" customHeight="false" outlineLevel="0" collapsed="false">
      <c r="C574" s="54"/>
    </row>
    <row r="575" customFormat="false" ht="15.75" hidden="false" customHeight="false" outlineLevel="0" collapsed="false">
      <c r="C575" s="54"/>
    </row>
    <row r="576" customFormat="false" ht="15.75" hidden="false" customHeight="false" outlineLevel="0" collapsed="false">
      <c r="C576" s="54"/>
    </row>
    <row r="577" customFormat="false" ht="15.75" hidden="false" customHeight="false" outlineLevel="0" collapsed="false">
      <c r="C577" s="54"/>
    </row>
    <row r="578" customFormat="false" ht="15.75" hidden="false" customHeight="false" outlineLevel="0" collapsed="false">
      <c r="C578" s="54"/>
    </row>
    <row r="579" customFormat="false" ht="15.75" hidden="false" customHeight="false" outlineLevel="0" collapsed="false">
      <c r="C579" s="54"/>
    </row>
    <row r="580" customFormat="false" ht="15.75" hidden="false" customHeight="false" outlineLevel="0" collapsed="false">
      <c r="C580" s="54"/>
    </row>
    <row r="581" customFormat="false" ht="15.75" hidden="false" customHeight="false" outlineLevel="0" collapsed="false">
      <c r="C581" s="54"/>
    </row>
    <row r="582" customFormat="false" ht="15.75" hidden="false" customHeight="false" outlineLevel="0" collapsed="false">
      <c r="C582" s="54"/>
    </row>
    <row r="583" customFormat="false" ht="15.75" hidden="false" customHeight="false" outlineLevel="0" collapsed="false">
      <c r="C583" s="54"/>
    </row>
    <row r="584" customFormat="false" ht="15.75" hidden="false" customHeight="false" outlineLevel="0" collapsed="false">
      <c r="C584" s="54"/>
    </row>
    <row r="585" customFormat="false" ht="15.75" hidden="false" customHeight="false" outlineLevel="0" collapsed="false">
      <c r="C585" s="54"/>
    </row>
    <row r="586" customFormat="false" ht="15.75" hidden="false" customHeight="false" outlineLevel="0" collapsed="false">
      <c r="C586" s="54"/>
    </row>
    <row r="587" customFormat="false" ht="15.75" hidden="false" customHeight="false" outlineLevel="0" collapsed="false">
      <c r="C587" s="54"/>
    </row>
    <row r="588" customFormat="false" ht="15.75" hidden="false" customHeight="false" outlineLevel="0" collapsed="false">
      <c r="C588" s="54"/>
    </row>
    <row r="589" customFormat="false" ht="15.75" hidden="false" customHeight="false" outlineLevel="0" collapsed="false">
      <c r="C589" s="54"/>
    </row>
    <row r="590" customFormat="false" ht="15.75" hidden="false" customHeight="false" outlineLevel="0" collapsed="false">
      <c r="C590" s="54"/>
    </row>
    <row r="591" customFormat="false" ht="15.75" hidden="false" customHeight="false" outlineLevel="0" collapsed="false">
      <c r="C591" s="54"/>
    </row>
    <row r="592" customFormat="false" ht="15.75" hidden="false" customHeight="false" outlineLevel="0" collapsed="false">
      <c r="C592" s="54"/>
    </row>
    <row r="593" customFormat="false" ht="15.75" hidden="false" customHeight="false" outlineLevel="0" collapsed="false">
      <c r="C593" s="54"/>
    </row>
    <row r="594" customFormat="false" ht="15.75" hidden="false" customHeight="false" outlineLevel="0" collapsed="false">
      <c r="C594" s="54"/>
    </row>
    <row r="595" customFormat="false" ht="15.75" hidden="false" customHeight="false" outlineLevel="0" collapsed="false">
      <c r="C595" s="54"/>
    </row>
    <row r="596" customFormat="false" ht="15.75" hidden="false" customHeight="false" outlineLevel="0" collapsed="false">
      <c r="C596" s="54"/>
    </row>
    <row r="597" customFormat="false" ht="15.75" hidden="false" customHeight="false" outlineLevel="0" collapsed="false">
      <c r="C597" s="54"/>
    </row>
    <row r="598" customFormat="false" ht="15.75" hidden="false" customHeight="false" outlineLevel="0" collapsed="false">
      <c r="C598" s="54"/>
    </row>
    <row r="599" customFormat="false" ht="15.75" hidden="false" customHeight="false" outlineLevel="0" collapsed="false">
      <c r="C599" s="54"/>
    </row>
    <row r="600" customFormat="false" ht="15.75" hidden="false" customHeight="false" outlineLevel="0" collapsed="false">
      <c r="C600" s="54"/>
    </row>
    <row r="601" customFormat="false" ht="15.75" hidden="false" customHeight="false" outlineLevel="0" collapsed="false">
      <c r="C601" s="54"/>
    </row>
    <row r="602" customFormat="false" ht="15.75" hidden="false" customHeight="false" outlineLevel="0" collapsed="false">
      <c r="C602" s="54"/>
    </row>
    <row r="603" customFormat="false" ht="15.75" hidden="false" customHeight="false" outlineLevel="0" collapsed="false">
      <c r="C603" s="54"/>
    </row>
    <row r="604" customFormat="false" ht="15.75" hidden="false" customHeight="false" outlineLevel="0" collapsed="false">
      <c r="C604" s="54"/>
    </row>
    <row r="605" customFormat="false" ht="15.75" hidden="false" customHeight="false" outlineLevel="0" collapsed="false">
      <c r="C605" s="54"/>
    </row>
    <row r="606" customFormat="false" ht="15.75" hidden="false" customHeight="false" outlineLevel="0" collapsed="false">
      <c r="C606" s="54"/>
    </row>
    <row r="607" customFormat="false" ht="15.75" hidden="false" customHeight="false" outlineLevel="0" collapsed="false">
      <c r="C607" s="54"/>
    </row>
    <row r="608" customFormat="false" ht="15.75" hidden="false" customHeight="false" outlineLevel="0" collapsed="false">
      <c r="C608" s="54"/>
    </row>
    <row r="609" customFormat="false" ht="15.75" hidden="false" customHeight="false" outlineLevel="0" collapsed="false">
      <c r="C609" s="54"/>
    </row>
    <row r="610" customFormat="false" ht="15.75" hidden="false" customHeight="false" outlineLevel="0" collapsed="false">
      <c r="C610" s="54"/>
    </row>
    <row r="611" customFormat="false" ht="15.75" hidden="false" customHeight="false" outlineLevel="0" collapsed="false">
      <c r="C611" s="54"/>
    </row>
    <row r="612" customFormat="false" ht="15.75" hidden="false" customHeight="false" outlineLevel="0" collapsed="false">
      <c r="C612" s="54"/>
    </row>
    <row r="613" customFormat="false" ht="15.75" hidden="false" customHeight="false" outlineLevel="0" collapsed="false">
      <c r="C613" s="54"/>
    </row>
    <row r="614" customFormat="false" ht="15.75" hidden="false" customHeight="false" outlineLevel="0" collapsed="false">
      <c r="C614" s="54"/>
    </row>
    <row r="615" customFormat="false" ht="15.75" hidden="false" customHeight="false" outlineLevel="0" collapsed="false">
      <c r="C615" s="54"/>
    </row>
    <row r="616" customFormat="false" ht="15.75" hidden="false" customHeight="false" outlineLevel="0" collapsed="false">
      <c r="C616" s="54"/>
    </row>
    <row r="617" customFormat="false" ht="15.75" hidden="false" customHeight="false" outlineLevel="0" collapsed="false">
      <c r="C617" s="54"/>
    </row>
    <row r="618" customFormat="false" ht="15.75" hidden="false" customHeight="false" outlineLevel="0" collapsed="false">
      <c r="C618" s="54"/>
    </row>
    <row r="619" customFormat="false" ht="15.75" hidden="false" customHeight="false" outlineLevel="0" collapsed="false">
      <c r="C619" s="54"/>
    </row>
    <row r="620" customFormat="false" ht="15.75" hidden="false" customHeight="false" outlineLevel="0" collapsed="false">
      <c r="C620" s="54"/>
    </row>
    <row r="621" customFormat="false" ht="15.75" hidden="false" customHeight="false" outlineLevel="0" collapsed="false">
      <c r="C621" s="54"/>
    </row>
    <row r="622" customFormat="false" ht="15.75" hidden="false" customHeight="false" outlineLevel="0" collapsed="false">
      <c r="C622" s="54"/>
    </row>
    <row r="623" customFormat="false" ht="15.75" hidden="false" customHeight="false" outlineLevel="0" collapsed="false">
      <c r="C623" s="54"/>
    </row>
    <row r="624" customFormat="false" ht="15.75" hidden="false" customHeight="false" outlineLevel="0" collapsed="false">
      <c r="C624" s="54"/>
    </row>
    <row r="625" customFormat="false" ht="15.75" hidden="false" customHeight="false" outlineLevel="0" collapsed="false">
      <c r="C625" s="54"/>
    </row>
    <row r="626" customFormat="false" ht="15.75" hidden="false" customHeight="false" outlineLevel="0" collapsed="false">
      <c r="C626" s="54"/>
    </row>
    <row r="627" customFormat="false" ht="15.75" hidden="false" customHeight="false" outlineLevel="0" collapsed="false">
      <c r="C627" s="54"/>
    </row>
    <row r="628" customFormat="false" ht="15.75" hidden="false" customHeight="false" outlineLevel="0" collapsed="false">
      <c r="C628" s="54"/>
    </row>
    <row r="629" customFormat="false" ht="15.75" hidden="false" customHeight="false" outlineLevel="0" collapsed="false">
      <c r="C629" s="54"/>
    </row>
    <row r="630" customFormat="false" ht="15.75" hidden="false" customHeight="false" outlineLevel="0" collapsed="false">
      <c r="C630" s="54"/>
    </row>
    <row r="631" customFormat="false" ht="15.75" hidden="false" customHeight="false" outlineLevel="0" collapsed="false">
      <c r="C631" s="54"/>
    </row>
    <row r="632" customFormat="false" ht="15.75" hidden="false" customHeight="false" outlineLevel="0" collapsed="false">
      <c r="C632" s="54"/>
    </row>
    <row r="633" customFormat="false" ht="15.75" hidden="false" customHeight="false" outlineLevel="0" collapsed="false">
      <c r="C633" s="54"/>
    </row>
    <row r="634" customFormat="false" ht="15.75" hidden="false" customHeight="false" outlineLevel="0" collapsed="false">
      <c r="C634" s="54"/>
    </row>
    <row r="635" customFormat="false" ht="15.75" hidden="false" customHeight="false" outlineLevel="0" collapsed="false">
      <c r="C635" s="54"/>
    </row>
    <row r="636" customFormat="false" ht="15.75" hidden="false" customHeight="false" outlineLevel="0" collapsed="false">
      <c r="C636" s="54"/>
    </row>
    <row r="637" customFormat="false" ht="15.75" hidden="false" customHeight="false" outlineLevel="0" collapsed="false">
      <c r="C637" s="54"/>
    </row>
    <row r="638" customFormat="false" ht="15.75" hidden="false" customHeight="false" outlineLevel="0" collapsed="false">
      <c r="C638" s="54"/>
    </row>
    <row r="639" customFormat="false" ht="15.75" hidden="false" customHeight="false" outlineLevel="0" collapsed="false">
      <c r="C639" s="54"/>
    </row>
    <row r="640" customFormat="false" ht="15.75" hidden="false" customHeight="false" outlineLevel="0" collapsed="false">
      <c r="C640" s="54"/>
    </row>
    <row r="641" customFormat="false" ht="15.75" hidden="false" customHeight="false" outlineLevel="0" collapsed="false">
      <c r="C641" s="54"/>
    </row>
    <row r="642" customFormat="false" ht="15.75" hidden="false" customHeight="false" outlineLevel="0" collapsed="false">
      <c r="C642" s="54"/>
    </row>
    <row r="643" customFormat="false" ht="15.75" hidden="false" customHeight="false" outlineLevel="0" collapsed="false">
      <c r="C643" s="54"/>
    </row>
    <row r="644" customFormat="false" ht="15.75" hidden="false" customHeight="false" outlineLevel="0" collapsed="false">
      <c r="C644" s="54"/>
    </row>
    <row r="645" customFormat="false" ht="15.75" hidden="false" customHeight="false" outlineLevel="0" collapsed="false">
      <c r="C645" s="54"/>
    </row>
    <row r="646" customFormat="false" ht="15.75" hidden="false" customHeight="false" outlineLevel="0" collapsed="false">
      <c r="C646" s="54"/>
    </row>
    <row r="647" customFormat="false" ht="15.75" hidden="false" customHeight="false" outlineLevel="0" collapsed="false">
      <c r="C647" s="54"/>
    </row>
    <row r="648" customFormat="false" ht="15.75" hidden="false" customHeight="false" outlineLevel="0" collapsed="false">
      <c r="C648" s="54"/>
    </row>
    <row r="649" customFormat="false" ht="15.75" hidden="false" customHeight="false" outlineLevel="0" collapsed="false">
      <c r="C649" s="54"/>
    </row>
    <row r="650" customFormat="false" ht="15.75" hidden="false" customHeight="false" outlineLevel="0" collapsed="false">
      <c r="C650" s="54"/>
    </row>
    <row r="651" customFormat="false" ht="15.75" hidden="false" customHeight="false" outlineLevel="0" collapsed="false">
      <c r="C651" s="54"/>
    </row>
    <row r="652" customFormat="false" ht="15.75" hidden="false" customHeight="false" outlineLevel="0" collapsed="false">
      <c r="C652" s="54"/>
    </row>
    <row r="653" customFormat="false" ht="15.75" hidden="false" customHeight="false" outlineLevel="0" collapsed="false">
      <c r="C653" s="54"/>
    </row>
    <row r="654" customFormat="false" ht="15.75" hidden="false" customHeight="false" outlineLevel="0" collapsed="false">
      <c r="C654" s="54"/>
    </row>
    <row r="655" customFormat="false" ht="15.75" hidden="false" customHeight="false" outlineLevel="0" collapsed="false">
      <c r="C655" s="54"/>
    </row>
    <row r="656" customFormat="false" ht="15.75" hidden="false" customHeight="false" outlineLevel="0" collapsed="false">
      <c r="C656" s="54"/>
    </row>
    <row r="657" customFormat="false" ht="15.75" hidden="false" customHeight="false" outlineLevel="0" collapsed="false">
      <c r="C657" s="54"/>
    </row>
    <row r="658" customFormat="false" ht="15.75" hidden="false" customHeight="false" outlineLevel="0" collapsed="false">
      <c r="C658" s="54"/>
    </row>
    <row r="659" customFormat="false" ht="15.75" hidden="false" customHeight="false" outlineLevel="0" collapsed="false">
      <c r="C659" s="54"/>
    </row>
    <row r="660" customFormat="false" ht="15.75" hidden="false" customHeight="false" outlineLevel="0" collapsed="false">
      <c r="C660" s="54"/>
    </row>
    <row r="661" customFormat="false" ht="15.75" hidden="false" customHeight="false" outlineLevel="0" collapsed="false">
      <c r="C661" s="54"/>
    </row>
    <row r="662" customFormat="false" ht="15.75" hidden="false" customHeight="false" outlineLevel="0" collapsed="false">
      <c r="C662" s="54"/>
    </row>
    <row r="663" customFormat="false" ht="15.75" hidden="false" customHeight="false" outlineLevel="0" collapsed="false">
      <c r="C663" s="54"/>
    </row>
    <row r="664" customFormat="false" ht="15.75" hidden="false" customHeight="false" outlineLevel="0" collapsed="false">
      <c r="C664" s="54"/>
    </row>
    <row r="665" customFormat="false" ht="15.75" hidden="false" customHeight="false" outlineLevel="0" collapsed="false">
      <c r="C665" s="54"/>
    </row>
    <row r="666" customFormat="false" ht="15.75" hidden="false" customHeight="false" outlineLevel="0" collapsed="false">
      <c r="C666" s="54"/>
    </row>
    <row r="667" customFormat="false" ht="15.75" hidden="false" customHeight="false" outlineLevel="0" collapsed="false">
      <c r="C667" s="54"/>
    </row>
    <row r="668" customFormat="false" ht="15.75" hidden="false" customHeight="false" outlineLevel="0" collapsed="false">
      <c r="C668" s="54"/>
    </row>
    <row r="669" customFormat="false" ht="15.75" hidden="false" customHeight="false" outlineLevel="0" collapsed="false">
      <c r="C669" s="54"/>
    </row>
    <row r="670" customFormat="false" ht="15.75" hidden="false" customHeight="false" outlineLevel="0" collapsed="false">
      <c r="C670" s="54"/>
    </row>
    <row r="671" customFormat="false" ht="15.75" hidden="false" customHeight="false" outlineLevel="0" collapsed="false">
      <c r="C671" s="54"/>
    </row>
    <row r="672" customFormat="false" ht="15.75" hidden="false" customHeight="false" outlineLevel="0" collapsed="false">
      <c r="C672" s="54"/>
    </row>
    <row r="673" customFormat="false" ht="15.75" hidden="false" customHeight="false" outlineLevel="0" collapsed="false">
      <c r="C673" s="54"/>
    </row>
    <row r="674" customFormat="false" ht="15.75" hidden="false" customHeight="false" outlineLevel="0" collapsed="false">
      <c r="C674" s="54"/>
    </row>
    <row r="675" customFormat="false" ht="15.75" hidden="false" customHeight="false" outlineLevel="0" collapsed="false">
      <c r="C675" s="54"/>
    </row>
    <row r="676" customFormat="false" ht="15.75" hidden="false" customHeight="false" outlineLevel="0" collapsed="false">
      <c r="C676" s="54"/>
    </row>
    <row r="677" customFormat="false" ht="15.75" hidden="false" customHeight="false" outlineLevel="0" collapsed="false">
      <c r="C677" s="54"/>
    </row>
    <row r="678" customFormat="false" ht="15.75" hidden="false" customHeight="false" outlineLevel="0" collapsed="false">
      <c r="C678" s="54"/>
    </row>
    <row r="679" customFormat="false" ht="15.75" hidden="false" customHeight="false" outlineLevel="0" collapsed="false">
      <c r="C679" s="54"/>
    </row>
    <row r="680" customFormat="false" ht="15.75" hidden="false" customHeight="false" outlineLevel="0" collapsed="false">
      <c r="C680" s="54"/>
    </row>
    <row r="681" customFormat="false" ht="15.75" hidden="false" customHeight="false" outlineLevel="0" collapsed="false">
      <c r="C681" s="54"/>
    </row>
    <row r="682" customFormat="false" ht="15.75" hidden="false" customHeight="false" outlineLevel="0" collapsed="false">
      <c r="C682" s="54"/>
    </row>
    <row r="683" customFormat="false" ht="15.75" hidden="false" customHeight="false" outlineLevel="0" collapsed="false">
      <c r="C683" s="54"/>
    </row>
    <row r="684" customFormat="false" ht="15.75" hidden="false" customHeight="false" outlineLevel="0" collapsed="false">
      <c r="C684" s="54"/>
    </row>
    <row r="685" customFormat="false" ht="15.75" hidden="false" customHeight="false" outlineLevel="0" collapsed="false">
      <c r="C685" s="54"/>
    </row>
    <row r="686" customFormat="false" ht="15.75" hidden="false" customHeight="false" outlineLevel="0" collapsed="false">
      <c r="C686" s="54"/>
    </row>
    <row r="687" customFormat="false" ht="15.75" hidden="false" customHeight="false" outlineLevel="0" collapsed="false">
      <c r="C687" s="54"/>
    </row>
    <row r="688" customFormat="false" ht="15.75" hidden="false" customHeight="false" outlineLevel="0" collapsed="false">
      <c r="C688" s="54"/>
    </row>
    <row r="689" customFormat="false" ht="15.75" hidden="false" customHeight="false" outlineLevel="0" collapsed="false">
      <c r="C689" s="54"/>
    </row>
    <row r="690" customFormat="false" ht="15.75" hidden="false" customHeight="false" outlineLevel="0" collapsed="false">
      <c r="C690" s="54"/>
    </row>
    <row r="691" customFormat="false" ht="15.75" hidden="false" customHeight="false" outlineLevel="0" collapsed="false">
      <c r="C691" s="54"/>
    </row>
    <row r="692" customFormat="false" ht="15.75" hidden="false" customHeight="false" outlineLevel="0" collapsed="false">
      <c r="C692" s="54"/>
    </row>
    <row r="693" customFormat="false" ht="15.75" hidden="false" customHeight="false" outlineLevel="0" collapsed="false">
      <c r="C693" s="54"/>
    </row>
    <row r="694" customFormat="false" ht="15.75" hidden="false" customHeight="false" outlineLevel="0" collapsed="false">
      <c r="C694" s="54"/>
    </row>
    <row r="695" customFormat="false" ht="15.75" hidden="false" customHeight="false" outlineLevel="0" collapsed="false">
      <c r="C695" s="54"/>
    </row>
    <row r="696" customFormat="false" ht="15.75" hidden="false" customHeight="false" outlineLevel="0" collapsed="false">
      <c r="C696" s="54"/>
    </row>
    <row r="697" customFormat="false" ht="15.75" hidden="false" customHeight="false" outlineLevel="0" collapsed="false">
      <c r="C697" s="54"/>
    </row>
    <row r="698" customFormat="false" ht="15.75" hidden="false" customHeight="false" outlineLevel="0" collapsed="false">
      <c r="C698" s="54"/>
    </row>
    <row r="699" customFormat="false" ht="15.75" hidden="false" customHeight="false" outlineLevel="0" collapsed="false">
      <c r="C699" s="54"/>
    </row>
    <row r="700" customFormat="false" ht="15.75" hidden="false" customHeight="false" outlineLevel="0" collapsed="false">
      <c r="C700" s="54"/>
    </row>
    <row r="701" customFormat="false" ht="15.75" hidden="false" customHeight="false" outlineLevel="0" collapsed="false">
      <c r="C701" s="54"/>
    </row>
    <row r="702" customFormat="false" ht="15.75" hidden="false" customHeight="false" outlineLevel="0" collapsed="false">
      <c r="C702" s="54"/>
    </row>
    <row r="703" customFormat="false" ht="15.75" hidden="false" customHeight="false" outlineLevel="0" collapsed="false">
      <c r="C703" s="54"/>
    </row>
    <row r="704" customFormat="false" ht="15.75" hidden="false" customHeight="false" outlineLevel="0" collapsed="false">
      <c r="C704" s="54"/>
    </row>
    <row r="705" customFormat="false" ht="15.75" hidden="false" customHeight="false" outlineLevel="0" collapsed="false">
      <c r="C705" s="54"/>
    </row>
    <row r="706" customFormat="false" ht="15.75" hidden="false" customHeight="false" outlineLevel="0" collapsed="false">
      <c r="C706" s="54"/>
    </row>
    <row r="707" customFormat="false" ht="15.75" hidden="false" customHeight="false" outlineLevel="0" collapsed="false">
      <c r="C707" s="54"/>
    </row>
    <row r="708" customFormat="false" ht="15.75" hidden="false" customHeight="false" outlineLevel="0" collapsed="false">
      <c r="C708" s="54"/>
    </row>
    <row r="709" customFormat="false" ht="15.75" hidden="false" customHeight="false" outlineLevel="0" collapsed="false">
      <c r="C709" s="54"/>
    </row>
    <row r="710" customFormat="false" ht="15.75" hidden="false" customHeight="false" outlineLevel="0" collapsed="false">
      <c r="C710" s="54"/>
    </row>
    <row r="711" customFormat="false" ht="15.75" hidden="false" customHeight="false" outlineLevel="0" collapsed="false">
      <c r="C711" s="54"/>
    </row>
    <row r="712" customFormat="false" ht="15.75" hidden="false" customHeight="false" outlineLevel="0" collapsed="false">
      <c r="C712" s="54"/>
    </row>
    <row r="713" customFormat="false" ht="15.75" hidden="false" customHeight="false" outlineLevel="0" collapsed="false">
      <c r="C713" s="54"/>
    </row>
    <row r="714" customFormat="false" ht="15.75" hidden="false" customHeight="false" outlineLevel="0" collapsed="false">
      <c r="C714" s="54"/>
    </row>
    <row r="715" customFormat="false" ht="15.75" hidden="false" customHeight="false" outlineLevel="0" collapsed="false">
      <c r="C715" s="54"/>
    </row>
    <row r="716" customFormat="false" ht="15.75" hidden="false" customHeight="false" outlineLevel="0" collapsed="false">
      <c r="C716" s="54"/>
    </row>
    <row r="717" customFormat="false" ht="15.75" hidden="false" customHeight="false" outlineLevel="0" collapsed="false">
      <c r="C717" s="54"/>
    </row>
    <row r="718" customFormat="false" ht="15.75" hidden="false" customHeight="false" outlineLevel="0" collapsed="false">
      <c r="C718" s="54"/>
    </row>
    <row r="719" customFormat="false" ht="15.75" hidden="false" customHeight="false" outlineLevel="0" collapsed="false">
      <c r="C719" s="54"/>
    </row>
    <row r="720" customFormat="false" ht="15.75" hidden="false" customHeight="false" outlineLevel="0" collapsed="false">
      <c r="C720" s="54"/>
    </row>
    <row r="721" customFormat="false" ht="15.75" hidden="false" customHeight="false" outlineLevel="0" collapsed="false">
      <c r="C721" s="54"/>
    </row>
    <row r="722" customFormat="false" ht="15.75" hidden="false" customHeight="false" outlineLevel="0" collapsed="false">
      <c r="C722" s="54"/>
    </row>
    <row r="723" customFormat="false" ht="15.75" hidden="false" customHeight="false" outlineLevel="0" collapsed="false">
      <c r="C723" s="54"/>
    </row>
    <row r="724" customFormat="false" ht="15.75" hidden="false" customHeight="false" outlineLevel="0" collapsed="false">
      <c r="C724" s="54"/>
    </row>
    <row r="725" customFormat="false" ht="15.75" hidden="false" customHeight="false" outlineLevel="0" collapsed="false">
      <c r="C725" s="54"/>
    </row>
    <row r="726" customFormat="false" ht="15.75" hidden="false" customHeight="false" outlineLevel="0" collapsed="false">
      <c r="C726" s="54"/>
    </row>
    <row r="727" customFormat="false" ht="15.75" hidden="false" customHeight="false" outlineLevel="0" collapsed="false">
      <c r="C727" s="54"/>
    </row>
    <row r="728" customFormat="false" ht="15.75" hidden="false" customHeight="false" outlineLevel="0" collapsed="false">
      <c r="C728" s="54"/>
    </row>
    <row r="729" customFormat="false" ht="15.75" hidden="false" customHeight="false" outlineLevel="0" collapsed="false">
      <c r="C729" s="54"/>
    </row>
    <row r="730" customFormat="false" ht="15.75" hidden="false" customHeight="false" outlineLevel="0" collapsed="false">
      <c r="C730" s="54"/>
    </row>
    <row r="731" customFormat="false" ht="15.75" hidden="false" customHeight="false" outlineLevel="0" collapsed="false">
      <c r="C731" s="54"/>
    </row>
    <row r="732" customFormat="false" ht="15.75" hidden="false" customHeight="false" outlineLevel="0" collapsed="false">
      <c r="C732" s="54"/>
    </row>
    <row r="733" customFormat="false" ht="15.75" hidden="false" customHeight="false" outlineLevel="0" collapsed="false">
      <c r="C733" s="54"/>
    </row>
    <row r="734" customFormat="false" ht="15.75" hidden="false" customHeight="false" outlineLevel="0" collapsed="false">
      <c r="C734" s="54"/>
    </row>
    <row r="735" customFormat="false" ht="15.75" hidden="false" customHeight="false" outlineLevel="0" collapsed="false">
      <c r="C735" s="54"/>
    </row>
    <row r="736" customFormat="false" ht="15.75" hidden="false" customHeight="false" outlineLevel="0" collapsed="false">
      <c r="C736" s="54"/>
    </row>
    <row r="737" customFormat="false" ht="15.75" hidden="false" customHeight="false" outlineLevel="0" collapsed="false">
      <c r="C737" s="54"/>
    </row>
    <row r="738" customFormat="false" ht="15.75" hidden="false" customHeight="false" outlineLevel="0" collapsed="false">
      <c r="C738" s="54"/>
    </row>
    <row r="739" customFormat="false" ht="15.75" hidden="false" customHeight="false" outlineLevel="0" collapsed="false">
      <c r="C739" s="54"/>
    </row>
    <row r="740" customFormat="false" ht="15.75" hidden="false" customHeight="false" outlineLevel="0" collapsed="false">
      <c r="C740" s="54"/>
    </row>
    <row r="741" customFormat="false" ht="15.75" hidden="false" customHeight="false" outlineLevel="0" collapsed="false">
      <c r="C741" s="54"/>
    </row>
    <row r="742" customFormat="false" ht="15.75" hidden="false" customHeight="false" outlineLevel="0" collapsed="false">
      <c r="C742" s="54"/>
    </row>
    <row r="743" customFormat="false" ht="15.75" hidden="false" customHeight="false" outlineLevel="0" collapsed="false">
      <c r="C743" s="54"/>
    </row>
    <row r="744" customFormat="false" ht="15.75" hidden="false" customHeight="false" outlineLevel="0" collapsed="false">
      <c r="C744" s="54"/>
    </row>
    <row r="745" customFormat="false" ht="15.75" hidden="false" customHeight="false" outlineLevel="0" collapsed="false">
      <c r="C745" s="54"/>
    </row>
    <row r="746" customFormat="false" ht="15.75" hidden="false" customHeight="false" outlineLevel="0" collapsed="false">
      <c r="C746" s="54"/>
    </row>
    <row r="747" customFormat="false" ht="15.75" hidden="false" customHeight="false" outlineLevel="0" collapsed="false">
      <c r="C747" s="54"/>
    </row>
    <row r="748" customFormat="false" ht="15.75" hidden="false" customHeight="false" outlineLevel="0" collapsed="false">
      <c r="C748" s="54"/>
    </row>
    <row r="749" customFormat="false" ht="15.75" hidden="false" customHeight="false" outlineLevel="0" collapsed="false">
      <c r="C749" s="54"/>
    </row>
    <row r="750" customFormat="false" ht="15.75" hidden="false" customHeight="false" outlineLevel="0" collapsed="false">
      <c r="C750" s="54"/>
    </row>
    <row r="751" customFormat="false" ht="15.75" hidden="false" customHeight="false" outlineLevel="0" collapsed="false">
      <c r="C751" s="54"/>
    </row>
    <row r="752" customFormat="false" ht="15.75" hidden="false" customHeight="false" outlineLevel="0" collapsed="false">
      <c r="C752" s="54"/>
    </row>
    <row r="753" customFormat="false" ht="15.75" hidden="false" customHeight="false" outlineLevel="0" collapsed="false">
      <c r="C753" s="54"/>
    </row>
    <row r="754" customFormat="false" ht="15.75" hidden="false" customHeight="false" outlineLevel="0" collapsed="false">
      <c r="C754" s="54"/>
    </row>
    <row r="755" customFormat="false" ht="15.75" hidden="false" customHeight="false" outlineLevel="0" collapsed="false">
      <c r="C755" s="54"/>
    </row>
    <row r="756" customFormat="false" ht="15.75" hidden="false" customHeight="false" outlineLevel="0" collapsed="false">
      <c r="C756" s="54"/>
    </row>
    <row r="757" customFormat="false" ht="15.75" hidden="false" customHeight="false" outlineLevel="0" collapsed="false">
      <c r="C757" s="54"/>
    </row>
    <row r="758" customFormat="false" ht="15.75" hidden="false" customHeight="false" outlineLevel="0" collapsed="false">
      <c r="C758" s="54"/>
    </row>
    <row r="759" customFormat="false" ht="15.75" hidden="false" customHeight="false" outlineLevel="0" collapsed="false">
      <c r="C759" s="54"/>
    </row>
    <row r="760" customFormat="false" ht="15.75" hidden="false" customHeight="false" outlineLevel="0" collapsed="false">
      <c r="C760" s="54"/>
    </row>
    <row r="761" customFormat="false" ht="15.75" hidden="false" customHeight="false" outlineLevel="0" collapsed="false">
      <c r="C761" s="54"/>
    </row>
    <row r="762" customFormat="false" ht="15.75" hidden="false" customHeight="false" outlineLevel="0" collapsed="false">
      <c r="C762" s="54"/>
    </row>
    <row r="763" customFormat="false" ht="15.75" hidden="false" customHeight="false" outlineLevel="0" collapsed="false">
      <c r="C763" s="54"/>
    </row>
    <row r="764" customFormat="false" ht="15.75" hidden="false" customHeight="false" outlineLevel="0" collapsed="false">
      <c r="C764" s="54"/>
    </row>
    <row r="765" customFormat="false" ht="15.75" hidden="false" customHeight="false" outlineLevel="0" collapsed="false">
      <c r="C765" s="54"/>
    </row>
    <row r="766" customFormat="false" ht="15.75" hidden="false" customHeight="false" outlineLevel="0" collapsed="false">
      <c r="C766" s="54"/>
    </row>
    <row r="767" customFormat="false" ht="15.75" hidden="false" customHeight="false" outlineLevel="0" collapsed="false">
      <c r="C767" s="54"/>
    </row>
    <row r="768" customFormat="false" ht="15.75" hidden="false" customHeight="false" outlineLevel="0" collapsed="false">
      <c r="C768" s="54"/>
    </row>
    <row r="769" customFormat="false" ht="15.75" hidden="false" customHeight="false" outlineLevel="0" collapsed="false">
      <c r="C769" s="54"/>
    </row>
    <row r="770" customFormat="false" ht="15.75" hidden="false" customHeight="false" outlineLevel="0" collapsed="false">
      <c r="C770" s="54"/>
    </row>
    <row r="771" customFormat="false" ht="15.75" hidden="false" customHeight="false" outlineLevel="0" collapsed="false">
      <c r="C771" s="54"/>
    </row>
    <row r="772" customFormat="false" ht="15.75" hidden="false" customHeight="false" outlineLevel="0" collapsed="false">
      <c r="C772" s="54"/>
    </row>
    <row r="773" customFormat="false" ht="15.75" hidden="false" customHeight="false" outlineLevel="0" collapsed="false">
      <c r="C773" s="54"/>
    </row>
    <row r="774" customFormat="false" ht="15.75" hidden="false" customHeight="false" outlineLevel="0" collapsed="false">
      <c r="C774" s="54"/>
    </row>
    <row r="775" customFormat="false" ht="15.75" hidden="false" customHeight="false" outlineLevel="0" collapsed="false">
      <c r="C775" s="54"/>
    </row>
    <row r="776" customFormat="false" ht="15.75" hidden="false" customHeight="false" outlineLevel="0" collapsed="false">
      <c r="C776" s="54"/>
    </row>
    <row r="777" customFormat="false" ht="15.75" hidden="false" customHeight="false" outlineLevel="0" collapsed="false">
      <c r="C777" s="54"/>
    </row>
    <row r="778" customFormat="false" ht="15.75" hidden="false" customHeight="false" outlineLevel="0" collapsed="false">
      <c r="C778" s="54"/>
    </row>
    <row r="779" customFormat="false" ht="15.75" hidden="false" customHeight="false" outlineLevel="0" collapsed="false">
      <c r="C779" s="54"/>
    </row>
    <row r="780" customFormat="false" ht="15.75" hidden="false" customHeight="false" outlineLevel="0" collapsed="false">
      <c r="C780" s="54"/>
    </row>
    <row r="781" customFormat="false" ht="15.75" hidden="false" customHeight="false" outlineLevel="0" collapsed="false">
      <c r="C781" s="54"/>
    </row>
    <row r="782" customFormat="false" ht="15.75" hidden="false" customHeight="false" outlineLevel="0" collapsed="false">
      <c r="C782" s="54"/>
    </row>
    <row r="783" customFormat="false" ht="15.75" hidden="false" customHeight="false" outlineLevel="0" collapsed="false">
      <c r="C783" s="54"/>
    </row>
    <row r="784" customFormat="false" ht="15.75" hidden="false" customHeight="false" outlineLevel="0" collapsed="false">
      <c r="C784" s="54"/>
    </row>
    <row r="785" customFormat="false" ht="15.75" hidden="false" customHeight="false" outlineLevel="0" collapsed="false">
      <c r="C785" s="54"/>
    </row>
    <row r="786" customFormat="false" ht="15.75" hidden="false" customHeight="false" outlineLevel="0" collapsed="false">
      <c r="C786" s="54"/>
    </row>
    <row r="787" customFormat="false" ht="15.75" hidden="false" customHeight="false" outlineLevel="0" collapsed="false">
      <c r="C787" s="54"/>
    </row>
    <row r="788" customFormat="false" ht="15.75" hidden="false" customHeight="false" outlineLevel="0" collapsed="false">
      <c r="C788" s="54"/>
    </row>
    <row r="789" customFormat="false" ht="15.75" hidden="false" customHeight="false" outlineLevel="0" collapsed="false">
      <c r="C789" s="54"/>
    </row>
    <row r="790" customFormat="false" ht="15.75" hidden="false" customHeight="false" outlineLevel="0" collapsed="false">
      <c r="C790" s="54"/>
    </row>
    <row r="791" customFormat="false" ht="15.75" hidden="false" customHeight="false" outlineLevel="0" collapsed="false">
      <c r="C791" s="54"/>
    </row>
    <row r="792" customFormat="false" ht="15.75" hidden="false" customHeight="false" outlineLevel="0" collapsed="false">
      <c r="C792" s="54"/>
    </row>
    <row r="793" customFormat="false" ht="15.75" hidden="false" customHeight="false" outlineLevel="0" collapsed="false">
      <c r="C793" s="54"/>
    </row>
    <row r="794" customFormat="false" ht="15.75" hidden="false" customHeight="false" outlineLevel="0" collapsed="false">
      <c r="C794" s="54"/>
    </row>
    <row r="795" customFormat="false" ht="15.75" hidden="false" customHeight="false" outlineLevel="0" collapsed="false">
      <c r="C795" s="54"/>
    </row>
    <row r="796" customFormat="false" ht="15.75" hidden="false" customHeight="false" outlineLevel="0" collapsed="false">
      <c r="C796" s="54"/>
    </row>
    <row r="797" customFormat="false" ht="15.75" hidden="false" customHeight="false" outlineLevel="0" collapsed="false">
      <c r="C797" s="54"/>
    </row>
    <row r="798" customFormat="false" ht="15.75" hidden="false" customHeight="false" outlineLevel="0" collapsed="false">
      <c r="C798" s="54"/>
    </row>
    <row r="799" customFormat="false" ht="15.75" hidden="false" customHeight="false" outlineLevel="0" collapsed="false">
      <c r="C799" s="54"/>
    </row>
    <row r="800" customFormat="false" ht="15.75" hidden="false" customHeight="false" outlineLevel="0" collapsed="false">
      <c r="C800" s="54"/>
    </row>
    <row r="801" customFormat="false" ht="15.75" hidden="false" customHeight="false" outlineLevel="0" collapsed="false">
      <c r="C801" s="54"/>
    </row>
    <row r="802" customFormat="false" ht="15.75" hidden="false" customHeight="false" outlineLevel="0" collapsed="false">
      <c r="C802" s="54"/>
    </row>
    <row r="803" customFormat="false" ht="15.75" hidden="false" customHeight="false" outlineLevel="0" collapsed="false">
      <c r="C803" s="54"/>
    </row>
    <row r="804" customFormat="false" ht="15.75" hidden="false" customHeight="false" outlineLevel="0" collapsed="false">
      <c r="C804" s="54"/>
    </row>
    <row r="805" customFormat="false" ht="15.75" hidden="false" customHeight="false" outlineLevel="0" collapsed="false">
      <c r="C805" s="54"/>
    </row>
    <row r="806" customFormat="false" ht="15.75" hidden="false" customHeight="false" outlineLevel="0" collapsed="false">
      <c r="C806" s="54"/>
    </row>
    <row r="807" customFormat="false" ht="15.75" hidden="false" customHeight="false" outlineLevel="0" collapsed="false">
      <c r="C807" s="54"/>
    </row>
    <row r="808" customFormat="false" ht="15.75" hidden="false" customHeight="false" outlineLevel="0" collapsed="false">
      <c r="C808" s="54"/>
    </row>
    <row r="809" customFormat="false" ht="15.75" hidden="false" customHeight="false" outlineLevel="0" collapsed="false">
      <c r="C809" s="54"/>
    </row>
    <row r="810" customFormat="false" ht="15.75" hidden="false" customHeight="false" outlineLevel="0" collapsed="false">
      <c r="C810" s="54"/>
    </row>
    <row r="811" customFormat="false" ht="15.75" hidden="false" customHeight="false" outlineLevel="0" collapsed="false">
      <c r="C811" s="54"/>
    </row>
    <row r="812" customFormat="false" ht="15.75" hidden="false" customHeight="false" outlineLevel="0" collapsed="false">
      <c r="C812" s="54"/>
    </row>
    <row r="813" customFormat="false" ht="15.75" hidden="false" customHeight="false" outlineLevel="0" collapsed="false">
      <c r="C813" s="54"/>
    </row>
    <row r="814" customFormat="false" ht="15.75" hidden="false" customHeight="false" outlineLevel="0" collapsed="false">
      <c r="C814" s="54"/>
    </row>
    <row r="815" customFormat="false" ht="15.75" hidden="false" customHeight="false" outlineLevel="0" collapsed="false">
      <c r="C815" s="54"/>
    </row>
    <row r="816" customFormat="false" ht="15.75" hidden="false" customHeight="false" outlineLevel="0" collapsed="false">
      <c r="C816" s="54"/>
    </row>
    <row r="817" customFormat="false" ht="15.75" hidden="false" customHeight="false" outlineLevel="0" collapsed="false">
      <c r="C817" s="54"/>
    </row>
    <row r="818" customFormat="false" ht="15.75" hidden="false" customHeight="false" outlineLevel="0" collapsed="false">
      <c r="C818" s="54"/>
    </row>
    <row r="819" customFormat="false" ht="15.75" hidden="false" customHeight="false" outlineLevel="0" collapsed="false">
      <c r="C819" s="54"/>
    </row>
    <row r="820" customFormat="false" ht="15.75" hidden="false" customHeight="false" outlineLevel="0" collapsed="false">
      <c r="C820" s="54"/>
    </row>
    <row r="821" customFormat="false" ht="15.75" hidden="false" customHeight="false" outlineLevel="0" collapsed="false">
      <c r="C821" s="54"/>
    </row>
    <row r="822" customFormat="false" ht="15.75" hidden="false" customHeight="false" outlineLevel="0" collapsed="false">
      <c r="C822" s="54"/>
    </row>
    <row r="823" customFormat="false" ht="15.75" hidden="false" customHeight="false" outlineLevel="0" collapsed="false">
      <c r="C823" s="54"/>
    </row>
    <row r="824" customFormat="false" ht="15.75" hidden="false" customHeight="false" outlineLevel="0" collapsed="false">
      <c r="C824" s="54"/>
    </row>
    <row r="825" customFormat="false" ht="15.75" hidden="false" customHeight="false" outlineLevel="0" collapsed="false">
      <c r="C825" s="54"/>
    </row>
    <row r="826" customFormat="false" ht="15.75" hidden="false" customHeight="false" outlineLevel="0" collapsed="false">
      <c r="C826" s="54"/>
    </row>
    <row r="827" customFormat="false" ht="15.75" hidden="false" customHeight="false" outlineLevel="0" collapsed="false">
      <c r="C827" s="54"/>
    </row>
    <row r="828" customFormat="false" ht="15.75" hidden="false" customHeight="false" outlineLevel="0" collapsed="false">
      <c r="C828" s="54"/>
    </row>
    <row r="829" customFormat="false" ht="15.75" hidden="false" customHeight="false" outlineLevel="0" collapsed="false">
      <c r="C829" s="54"/>
    </row>
    <row r="830" customFormat="false" ht="15.75" hidden="false" customHeight="false" outlineLevel="0" collapsed="false">
      <c r="C830" s="54"/>
    </row>
    <row r="831" customFormat="false" ht="15.75" hidden="false" customHeight="false" outlineLevel="0" collapsed="false">
      <c r="C831" s="54"/>
    </row>
    <row r="832" customFormat="false" ht="15.75" hidden="false" customHeight="false" outlineLevel="0" collapsed="false">
      <c r="C832" s="54"/>
    </row>
    <row r="833" customFormat="false" ht="15.75" hidden="false" customHeight="false" outlineLevel="0" collapsed="false">
      <c r="C833" s="54"/>
    </row>
    <row r="834" customFormat="false" ht="15.75" hidden="false" customHeight="false" outlineLevel="0" collapsed="false">
      <c r="C834" s="54"/>
    </row>
    <row r="835" customFormat="false" ht="15.75" hidden="false" customHeight="false" outlineLevel="0" collapsed="false">
      <c r="C835" s="54"/>
    </row>
    <row r="836" customFormat="false" ht="15.75" hidden="false" customHeight="false" outlineLevel="0" collapsed="false">
      <c r="C836" s="54"/>
    </row>
    <row r="837" customFormat="false" ht="15.75" hidden="false" customHeight="false" outlineLevel="0" collapsed="false">
      <c r="C837" s="54"/>
    </row>
    <row r="838" customFormat="false" ht="15.75" hidden="false" customHeight="false" outlineLevel="0" collapsed="false">
      <c r="C838" s="54"/>
    </row>
    <row r="839" customFormat="false" ht="15.75" hidden="false" customHeight="false" outlineLevel="0" collapsed="false">
      <c r="C839" s="54"/>
    </row>
    <row r="840" customFormat="false" ht="15.75" hidden="false" customHeight="false" outlineLevel="0" collapsed="false">
      <c r="C840" s="54"/>
    </row>
    <row r="841" customFormat="false" ht="15.75" hidden="false" customHeight="false" outlineLevel="0" collapsed="false">
      <c r="C841" s="54"/>
    </row>
    <row r="842" customFormat="false" ht="15.75" hidden="false" customHeight="false" outlineLevel="0" collapsed="false">
      <c r="C842" s="54"/>
    </row>
    <row r="843" customFormat="false" ht="15.75" hidden="false" customHeight="false" outlineLevel="0" collapsed="false">
      <c r="C843" s="54"/>
    </row>
    <row r="844" customFormat="false" ht="15.75" hidden="false" customHeight="false" outlineLevel="0" collapsed="false">
      <c r="C844" s="54"/>
    </row>
    <row r="845" customFormat="false" ht="15.75" hidden="false" customHeight="false" outlineLevel="0" collapsed="false">
      <c r="C845" s="54"/>
    </row>
    <row r="846" customFormat="false" ht="15.75" hidden="false" customHeight="false" outlineLevel="0" collapsed="false">
      <c r="C846" s="54"/>
    </row>
    <row r="847" customFormat="false" ht="15.75" hidden="false" customHeight="false" outlineLevel="0" collapsed="false">
      <c r="C847" s="54"/>
    </row>
    <row r="848" customFormat="false" ht="15.75" hidden="false" customHeight="false" outlineLevel="0" collapsed="false">
      <c r="C848" s="54"/>
    </row>
    <row r="849" customFormat="false" ht="15.75" hidden="false" customHeight="false" outlineLevel="0" collapsed="false">
      <c r="C849" s="54"/>
    </row>
    <row r="850" customFormat="false" ht="15.75" hidden="false" customHeight="false" outlineLevel="0" collapsed="false">
      <c r="C850" s="54"/>
    </row>
    <row r="851" customFormat="false" ht="15.75" hidden="false" customHeight="false" outlineLevel="0" collapsed="false">
      <c r="C851" s="54"/>
    </row>
    <row r="852" customFormat="false" ht="15.75" hidden="false" customHeight="false" outlineLevel="0" collapsed="false">
      <c r="C852" s="54"/>
    </row>
    <row r="853" customFormat="false" ht="15.75" hidden="false" customHeight="false" outlineLevel="0" collapsed="false">
      <c r="C853" s="54"/>
    </row>
    <row r="854" customFormat="false" ht="15.75" hidden="false" customHeight="false" outlineLevel="0" collapsed="false">
      <c r="C854" s="54"/>
    </row>
    <row r="855" customFormat="false" ht="15.75" hidden="false" customHeight="false" outlineLevel="0" collapsed="false">
      <c r="C855" s="54"/>
    </row>
    <row r="856" customFormat="false" ht="15.75" hidden="false" customHeight="false" outlineLevel="0" collapsed="false">
      <c r="C856" s="54"/>
    </row>
    <row r="857" customFormat="false" ht="15.75" hidden="false" customHeight="false" outlineLevel="0" collapsed="false">
      <c r="C857" s="54"/>
    </row>
    <row r="858" customFormat="false" ht="15.75" hidden="false" customHeight="false" outlineLevel="0" collapsed="false">
      <c r="C858" s="54"/>
    </row>
    <row r="859" customFormat="false" ht="15.75" hidden="false" customHeight="false" outlineLevel="0" collapsed="false">
      <c r="C859" s="54"/>
    </row>
    <row r="860" customFormat="false" ht="15.75" hidden="false" customHeight="false" outlineLevel="0" collapsed="false">
      <c r="C860" s="54"/>
    </row>
    <row r="861" customFormat="false" ht="15.75" hidden="false" customHeight="false" outlineLevel="0" collapsed="false">
      <c r="C861" s="54"/>
    </row>
    <row r="862" customFormat="false" ht="15.75" hidden="false" customHeight="false" outlineLevel="0" collapsed="false">
      <c r="C862" s="54"/>
    </row>
    <row r="863" customFormat="false" ht="15.75" hidden="false" customHeight="false" outlineLevel="0" collapsed="false">
      <c r="C863" s="54"/>
    </row>
    <row r="864" customFormat="false" ht="15.75" hidden="false" customHeight="false" outlineLevel="0" collapsed="false">
      <c r="C864" s="54"/>
    </row>
    <row r="865" customFormat="false" ht="15.75" hidden="false" customHeight="false" outlineLevel="0" collapsed="false">
      <c r="C865" s="54"/>
    </row>
    <row r="866" customFormat="false" ht="15.75" hidden="false" customHeight="false" outlineLevel="0" collapsed="false">
      <c r="C866" s="54"/>
    </row>
    <row r="867" customFormat="false" ht="15.75" hidden="false" customHeight="false" outlineLevel="0" collapsed="false">
      <c r="C867" s="54"/>
    </row>
    <row r="868" customFormat="false" ht="15.75" hidden="false" customHeight="false" outlineLevel="0" collapsed="false">
      <c r="C868" s="54"/>
    </row>
    <row r="869" customFormat="false" ht="15.75" hidden="false" customHeight="false" outlineLevel="0" collapsed="false">
      <c r="C869" s="54"/>
    </row>
    <row r="870" customFormat="false" ht="15.75" hidden="false" customHeight="false" outlineLevel="0" collapsed="false">
      <c r="C870" s="54"/>
    </row>
    <row r="871" customFormat="false" ht="15.75" hidden="false" customHeight="false" outlineLevel="0" collapsed="false">
      <c r="C871" s="54"/>
    </row>
    <row r="872" customFormat="false" ht="15.75" hidden="false" customHeight="false" outlineLevel="0" collapsed="false">
      <c r="C872" s="54"/>
    </row>
    <row r="873" customFormat="false" ht="15.75" hidden="false" customHeight="false" outlineLevel="0" collapsed="false">
      <c r="C873" s="54"/>
    </row>
    <row r="874" customFormat="false" ht="15.75" hidden="false" customHeight="false" outlineLevel="0" collapsed="false">
      <c r="C874" s="54"/>
    </row>
    <row r="875" customFormat="false" ht="15.75" hidden="false" customHeight="false" outlineLevel="0" collapsed="false">
      <c r="C875" s="54"/>
    </row>
    <row r="876" customFormat="false" ht="15.75" hidden="false" customHeight="false" outlineLevel="0" collapsed="false">
      <c r="C876" s="54"/>
    </row>
    <row r="877" customFormat="false" ht="15.75" hidden="false" customHeight="false" outlineLevel="0" collapsed="false">
      <c r="C877" s="54"/>
    </row>
    <row r="878" customFormat="false" ht="15.75" hidden="false" customHeight="false" outlineLevel="0" collapsed="false">
      <c r="C878" s="54"/>
    </row>
    <row r="879" customFormat="false" ht="15.75" hidden="false" customHeight="false" outlineLevel="0" collapsed="false">
      <c r="C879" s="54"/>
    </row>
    <row r="880" customFormat="false" ht="15.75" hidden="false" customHeight="false" outlineLevel="0" collapsed="false">
      <c r="C880" s="54"/>
    </row>
    <row r="881" customFormat="false" ht="15.75" hidden="false" customHeight="false" outlineLevel="0" collapsed="false">
      <c r="C881" s="54"/>
    </row>
    <row r="882" customFormat="false" ht="15.75" hidden="false" customHeight="false" outlineLevel="0" collapsed="false">
      <c r="C882" s="54"/>
    </row>
    <row r="883" customFormat="false" ht="15.75" hidden="false" customHeight="false" outlineLevel="0" collapsed="false">
      <c r="C883" s="54"/>
    </row>
    <row r="884" customFormat="false" ht="15.75" hidden="false" customHeight="false" outlineLevel="0" collapsed="false">
      <c r="C884" s="54"/>
    </row>
    <row r="885" customFormat="false" ht="15.75" hidden="false" customHeight="false" outlineLevel="0" collapsed="false">
      <c r="C885" s="54"/>
    </row>
    <row r="886" customFormat="false" ht="15.75" hidden="false" customHeight="false" outlineLevel="0" collapsed="false">
      <c r="C886" s="54"/>
    </row>
    <row r="887" customFormat="false" ht="15.75" hidden="false" customHeight="false" outlineLevel="0" collapsed="false">
      <c r="C887" s="54"/>
    </row>
    <row r="888" customFormat="false" ht="15.75" hidden="false" customHeight="false" outlineLevel="0" collapsed="false">
      <c r="C888" s="54"/>
    </row>
    <row r="889" customFormat="false" ht="15.75" hidden="false" customHeight="false" outlineLevel="0" collapsed="false">
      <c r="C889" s="54"/>
    </row>
    <row r="890" customFormat="false" ht="15.75" hidden="false" customHeight="false" outlineLevel="0" collapsed="false">
      <c r="C890" s="54"/>
    </row>
    <row r="891" customFormat="false" ht="15.75" hidden="false" customHeight="false" outlineLevel="0" collapsed="false">
      <c r="C891" s="54"/>
    </row>
    <row r="892" customFormat="false" ht="15.75" hidden="false" customHeight="false" outlineLevel="0" collapsed="false">
      <c r="C892" s="54"/>
    </row>
    <row r="893" customFormat="false" ht="15.75" hidden="false" customHeight="false" outlineLevel="0" collapsed="false">
      <c r="C893" s="54"/>
    </row>
    <row r="894" customFormat="false" ht="15.75" hidden="false" customHeight="false" outlineLevel="0" collapsed="false">
      <c r="C894" s="54"/>
    </row>
    <row r="895" customFormat="false" ht="15.75" hidden="false" customHeight="false" outlineLevel="0" collapsed="false">
      <c r="C895" s="54"/>
    </row>
    <row r="896" customFormat="false" ht="15.75" hidden="false" customHeight="false" outlineLevel="0" collapsed="false">
      <c r="C896" s="54"/>
    </row>
    <row r="897" customFormat="false" ht="15.75" hidden="false" customHeight="false" outlineLevel="0" collapsed="false">
      <c r="C897" s="54"/>
    </row>
    <row r="898" customFormat="false" ht="15.75" hidden="false" customHeight="false" outlineLevel="0" collapsed="false">
      <c r="C898" s="54"/>
    </row>
    <row r="899" customFormat="false" ht="15.75" hidden="false" customHeight="false" outlineLevel="0" collapsed="false">
      <c r="C899" s="54"/>
    </row>
    <row r="900" customFormat="false" ht="15.75" hidden="false" customHeight="false" outlineLevel="0" collapsed="false">
      <c r="C900" s="54"/>
    </row>
    <row r="901" customFormat="false" ht="15.75" hidden="false" customHeight="false" outlineLevel="0" collapsed="false">
      <c r="C901" s="54"/>
    </row>
    <row r="902" customFormat="false" ht="15.75" hidden="false" customHeight="false" outlineLevel="0" collapsed="false">
      <c r="C902" s="54"/>
    </row>
    <row r="903" customFormat="false" ht="15.75" hidden="false" customHeight="false" outlineLevel="0" collapsed="false">
      <c r="C903" s="54"/>
    </row>
    <row r="904" customFormat="false" ht="15.75" hidden="false" customHeight="false" outlineLevel="0" collapsed="false">
      <c r="C904" s="54"/>
    </row>
    <row r="905" customFormat="false" ht="15.75" hidden="false" customHeight="false" outlineLevel="0" collapsed="false">
      <c r="C905" s="54"/>
    </row>
    <row r="906" customFormat="false" ht="15.75" hidden="false" customHeight="false" outlineLevel="0" collapsed="false">
      <c r="C906" s="54"/>
    </row>
    <row r="907" customFormat="false" ht="15.75" hidden="false" customHeight="false" outlineLevel="0" collapsed="false">
      <c r="C907" s="54"/>
    </row>
    <row r="908" customFormat="false" ht="15.75" hidden="false" customHeight="false" outlineLevel="0" collapsed="false">
      <c r="C908" s="54"/>
    </row>
    <row r="909" customFormat="false" ht="15.75" hidden="false" customHeight="false" outlineLevel="0" collapsed="false">
      <c r="C909" s="54"/>
    </row>
    <row r="910" customFormat="false" ht="15.75" hidden="false" customHeight="false" outlineLevel="0" collapsed="false">
      <c r="C910" s="54"/>
    </row>
    <row r="911" customFormat="false" ht="15.75" hidden="false" customHeight="false" outlineLevel="0" collapsed="false">
      <c r="C911" s="54"/>
    </row>
    <row r="912" customFormat="false" ht="15.75" hidden="false" customHeight="false" outlineLevel="0" collapsed="false">
      <c r="C912" s="54"/>
    </row>
    <row r="913" customFormat="false" ht="15.75" hidden="false" customHeight="false" outlineLevel="0" collapsed="false">
      <c r="C913" s="54"/>
    </row>
    <row r="914" customFormat="false" ht="15.75" hidden="false" customHeight="false" outlineLevel="0" collapsed="false">
      <c r="C914" s="54"/>
    </row>
    <row r="915" customFormat="false" ht="15.75" hidden="false" customHeight="false" outlineLevel="0" collapsed="false">
      <c r="C915" s="54"/>
    </row>
    <row r="916" customFormat="false" ht="15.75" hidden="false" customHeight="false" outlineLevel="0" collapsed="false">
      <c r="C916" s="54"/>
    </row>
    <row r="917" customFormat="false" ht="15.75" hidden="false" customHeight="false" outlineLevel="0" collapsed="false">
      <c r="C917" s="54"/>
    </row>
    <row r="918" customFormat="false" ht="15.75" hidden="false" customHeight="false" outlineLevel="0" collapsed="false">
      <c r="C918" s="54"/>
    </row>
    <row r="919" customFormat="false" ht="15.75" hidden="false" customHeight="false" outlineLevel="0" collapsed="false">
      <c r="C919" s="54"/>
    </row>
    <row r="920" customFormat="false" ht="15.75" hidden="false" customHeight="false" outlineLevel="0" collapsed="false">
      <c r="C920" s="54"/>
    </row>
    <row r="921" customFormat="false" ht="15.75" hidden="false" customHeight="false" outlineLevel="0" collapsed="false">
      <c r="C921" s="54"/>
    </row>
    <row r="922" customFormat="false" ht="15.75" hidden="false" customHeight="false" outlineLevel="0" collapsed="false">
      <c r="C922" s="54"/>
    </row>
    <row r="923" customFormat="false" ht="15.75" hidden="false" customHeight="false" outlineLevel="0" collapsed="false">
      <c r="C923" s="54"/>
    </row>
    <row r="924" customFormat="false" ht="15.75" hidden="false" customHeight="false" outlineLevel="0" collapsed="false">
      <c r="C924" s="54"/>
    </row>
    <row r="925" customFormat="false" ht="15.75" hidden="false" customHeight="false" outlineLevel="0" collapsed="false">
      <c r="C925" s="54"/>
    </row>
    <row r="926" customFormat="false" ht="15.75" hidden="false" customHeight="false" outlineLevel="0" collapsed="false">
      <c r="C926" s="54"/>
    </row>
    <row r="927" customFormat="false" ht="15.75" hidden="false" customHeight="false" outlineLevel="0" collapsed="false">
      <c r="C927" s="54"/>
    </row>
    <row r="928" customFormat="false" ht="15.75" hidden="false" customHeight="false" outlineLevel="0" collapsed="false">
      <c r="C928" s="54"/>
    </row>
    <row r="929" customFormat="false" ht="15.75" hidden="false" customHeight="false" outlineLevel="0" collapsed="false">
      <c r="C929" s="54"/>
    </row>
    <row r="930" customFormat="false" ht="15.75" hidden="false" customHeight="false" outlineLevel="0" collapsed="false">
      <c r="C930" s="54"/>
    </row>
    <row r="931" customFormat="false" ht="15.75" hidden="false" customHeight="false" outlineLevel="0" collapsed="false">
      <c r="C931" s="54"/>
    </row>
    <row r="932" customFormat="false" ht="15.75" hidden="false" customHeight="false" outlineLevel="0" collapsed="false">
      <c r="C932" s="54"/>
    </row>
    <row r="933" customFormat="false" ht="15.75" hidden="false" customHeight="false" outlineLevel="0" collapsed="false">
      <c r="C933" s="54"/>
    </row>
    <row r="934" customFormat="false" ht="15.75" hidden="false" customHeight="false" outlineLevel="0" collapsed="false">
      <c r="C934" s="54"/>
    </row>
    <row r="935" customFormat="false" ht="15.75" hidden="false" customHeight="false" outlineLevel="0" collapsed="false">
      <c r="C935" s="54"/>
    </row>
    <row r="936" customFormat="false" ht="15.75" hidden="false" customHeight="false" outlineLevel="0" collapsed="false">
      <c r="C936" s="54"/>
    </row>
    <row r="937" customFormat="false" ht="15.75" hidden="false" customHeight="false" outlineLevel="0" collapsed="false">
      <c r="C937" s="54"/>
    </row>
    <row r="938" customFormat="false" ht="15.75" hidden="false" customHeight="false" outlineLevel="0" collapsed="false">
      <c r="C938" s="54"/>
    </row>
    <row r="939" customFormat="false" ht="15.75" hidden="false" customHeight="false" outlineLevel="0" collapsed="false">
      <c r="C939" s="54"/>
    </row>
    <row r="940" customFormat="false" ht="15.75" hidden="false" customHeight="false" outlineLevel="0" collapsed="false">
      <c r="C940" s="54"/>
    </row>
    <row r="941" customFormat="false" ht="15.75" hidden="false" customHeight="false" outlineLevel="0" collapsed="false">
      <c r="C941" s="54"/>
    </row>
    <row r="942" customFormat="false" ht="15.75" hidden="false" customHeight="false" outlineLevel="0" collapsed="false">
      <c r="C942" s="54"/>
    </row>
    <row r="943" customFormat="false" ht="15.75" hidden="false" customHeight="false" outlineLevel="0" collapsed="false">
      <c r="C943" s="54"/>
    </row>
    <row r="944" customFormat="false" ht="15.75" hidden="false" customHeight="false" outlineLevel="0" collapsed="false">
      <c r="C944" s="54"/>
    </row>
    <row r="945" customFormat="false" ht="15.75" hidden="false" customHeight="false" outlineLevel="0" collapsed="false">
      <c r="C945" s="54"/>
    </row>
    <row r="946" customFormat="false" ht="15.75" hidden="false" customHeight="false" outlineLevel="0" collapsed="false">
      <c r="C946" s="54"/>
    </row>
    <row r="947" customFormat="false" ht="15.75" hidden="false" customHeight="false" outlineLevel="0" collapsed="false">
      <c r="C947" s="54"/>
    </row>
    <row r="948" customFormat="false" ht="15.75" hidden="false" customHeight="false" outlineLevel="0" collapsed="false">
      <c r="C948" s="54"/>
    </row>
    <row r="949" customFormat="false" ht="15.75" hidden="false" customHeight="false" outlineLevel="0" collapsed="false">
      <c r="C949" s="54"/>
    </row>
    <row r="950" customFormat="false" ht="15.75" hidden="false" customHeight="false" outlineLevel="0" collapsed="false">
      <c r="C950" s="54"/>
    </row>
    <row r="951" customFormat="false" ht="15.75" hidden="false" customHeight="false" outlineLevel="0" collapsed="false">
      <c r="C951" s="54"/>
    </row>
    <row r="952" customFormat="false" ht="15.75" hidden="false" customHeight="false" outlineLevel="0" collapsed="false">
      <c r="C952" s="54"/>
    </row>
    <row r="953" customFormat="false" ht="15.75" hidden="false" customHeight="false" outlineLevel="0" collapsed="false">
      <c r="C953" s="54"/>
    </row>
    <row r="954" customFormat="false" ht="15.75" hidden="false" customHeight="false" outlineLevel="0" collapsed="false">
      <c r="C954" s="54"/>
    </row>
    <row r="955" customFormat="false" ht="15.75" hidden="false" customHeight="false" outlineLevel="0" collapsed="false">
      <c r="C955" s="54"/>
    </row>
    <row r="956" customFormat="false" ht="15.75" hidden="false" customHeight="false" outlineLevel="0" collapsed="false">
      <c r="C956" s="54"/>
    </row>
    <row r="957" customFormat="false" ht="15.75" hidden="false" customHeight="false" outlineLevel="0" collapsed="false">
      <c r="C957" s="54"/>
    </row>
    <row r="958" customFormat="false" ht="15.75" hidden="false" customHeight="false" outlineLevel="0" collapsed="false">
      <c r="C958" s="54"/>
    </row>
    <row r="959" customFormat="false" ht="15.75" hidden="false" customHeight="false" outlineLevel="0" collapsed="false">
      <c r="C959" s="54"/>
    </row>
    <row r="960" customFormat="false" ht="15.75" hidden="false" customHeight="false" outlineLevel="0" collapsed="false">
      <c r="C960" s="54"/>
    </row>
    <row r="961" customFormat="false" ht="15.75" hidden="false" customHeight="false" outlineLevel="0" collapsed="false">
      <c r="C961" s="54"/>
    </row>
    <row r="962" customFormat="false" ht="15.75" hidden="false" customHeight="false" outlineLevel="0" collapsed="false">
      <c r="C962" s="54"/>
    </row>
    <row r="963" customFormat="false" ht="15.75" hidden="false" customHeight="false" outlineLevel="0" collapsed="false">
      <c r="C963" s="54"/>
    </row>
    <row r="964" customFormat="false" ht="15.75" hidden="false" customHeight="false" outlineLevel="0" collapsed="false">
      <c r="C964" s="54"/>
    </row>
    <row r="965" customFormat="false" ht="15.75" hidden="false" customHeight="false" outlineLevel="0" collapsed="false">
      <c r="C965" s="54"/>
    </row>
    <row r="966" customFormat="false" ht="15.75" hidden="false" customHeight="false" outlineLevel="0" collapsed="false">
      <c r="C966" s="54"/>
    </row>
    <row r="967" customFormat="false" ht="15.75" hidden="false" customHeight="false" outlineLevel="0" collapsed="false">
      <c r="C967" s="54"/>
    </row>
    <row r="968" customFormat="false" ht="15.75" hidden="false" customHeight="false" outlineLevel="0" collapsed="false">
      <c r="C968" s="54"/>
    </row>
    <row r="969" customFormat="false" ht="15.75" hidden="false" customHeight="false" outlineLevel="0" collapsed="false">
      <c r="C969" s="54"/>
    </row>
    <row r="970" customFormat="false" ht="15.75" hidden="false" customHeight="false" outlineLevel="0" collapsed="false">
      <c r="C970" s="54"/>
    </row>
    <row r="971" customFormat="false" ht="15.75" hidden="false" customHeight="false" outlineLevel="0" collapsed="false">
      <c r="C971" s="54"/>
    </row>
    <row r="972" customFormat="false" ht="15.75" hidden="false" customHeight="false" outlineLevel="0" collapsed="false">
      <c r="C972" s="54"/>
    </row>
    <row r="973" customFormat="false" ht="15.75" hidden="false" customHeight="false" outlineLevel="0" collapsed="false">
      <c r="C973" s="54"/>
    </row>
    <row r="974" customFormat="false" ht="15.75" hidden="false" customHeight="false" outlineLevel="0" collapsed="false">
      <c r="C974" s="54"/>
    </row>
    <row r="975" customFormat="false" ht="15.75" hidden="false" customHeight="false" outlineLevel="0" collapsed="false">
      <c r="C975" s="54"/>
    </row>
    <row r="976" customFormat="false" ht="15.75" hidden="false" customHeight="false" outlineLevel="0" collapsed="false">
      <c r="C976" s="54"/>
    </row>
    <row r="977" customFormat="false" ht="15.75" hidden="false" customHeight="false" outlineLevel="0" collapsed="false">
      <c r="C977" s="54"/>
    </row>
    <row r="978" customFormat="false" ht="15.75" hidden="false" customHeight="false" outlineLevel="0" collapsed="false">
      <c r="C978" s="54"/>
    </row>
    <row r="979" customFormat="false" ht="15.75" hidden="false" customHeight="false" outlineLevel="0" collapsed="false">
      <c r="C979" s="54"/>
    </row>
    <row r="980" customFormat="false" ht="15.75" hidden="false" customHeight="false" outlineLevel="0" collapsed="false">
      <c r="C980" s="54"/>
    </row>
    <row r="981" customFormat="false" ht="15.75" hidden="false" customHeight="false" outlineLevel="0" collapsed="false">
      <c r="C981" s="54"/>
    </row>
    <row r="982" customFormat="false" ht="15.75" hidden="false" customHeight="false" outlineLevel="0" collapsed="false">
      <c r="C982" s="54"/>
    </row>
    <row r="983" customFormat="false" ht="15.75" hidden="false" customHeight="false" outlineLevel="0" collapsed="false">
      <c r="C983" s="54"/>
    </row>
    <row r="984" customFormat="false" ht="15.75" hidden="false" customHeight="false" outlineLevel="0" collapsed="false">
      <c r="C984" s="54"/>
    </row>
    <row r="985" customFormat="false" ht="15.75" hidden="false" customHeight="false" outlineLevel="0" collapsed="false">
      <c r="C985" s="54"/>
    </row>
    <row r="986" customFormat="false" ht="15.75" hidden="false" customHeight="false" outlineLevel="0" collapsed="false">
      <c r="C986" s="54"/>
    </row>
    <row r="987" customFormat="false" ht="15.75" hidden="false" customHeight="false" outlineLevel="0" collapsed="false">
      <c r="C987" s="54"/>
    </row>
    <row r="988" customFormat="false" ht="15.75" hidden="false" customHeight="false" outlineLevel="0" collapsed="false">
      <c r="C988" s="54"/>
    </row>
    <row r="989" customFormat="false" ht="15.75" hidden="false" customHeight="false" outlineLevel="0" collapsed="false">
      <c r="C989" s="54"/>
    </row>
    <row r="990" customFormat="false" ht="15.75" hidden="false" customHeight="false" outlineLevel="0" collapsed="false">
      <c r="C990" s="54"/>
    </row>
    <row r="991" customFormat="false" ht="15.75" hidden="false" customHeight="false" outlineLevel="0" collapsed="false">
      <c r="C991" s="54"/>
    </row>
    <row r="992" customFormat="false" ht="15.75" hidden="false" customHeight="false" outlineLevel="0" collapsed="false">
      <c r="C992" s="54"/>
    </row>
    <row r="993" customFormat="false" ht="15.75" hidden="false" customHeight="false" outlineLevel="0" collapsed="false">
      <c r="C993" s="54"/>
    </row>
    <row r="994" customFormat="false" ht="15.75" hidden="false" customHeight="false" outlineLevel="0" collapsed="false">
      <c r="C994" s="54"/>
    </row>
    <row r="995" customFormat="false" ht="15.75" hidden="false" customHeight="false" outlineLevel="0" collapsed="false">
      <c r="C995" s="54"/>
    </row>
    <row r="996" customFormat="false" ht="15.75" hidden="false" customHeight="false" outlineLevel="0" collapsed="false">
      <c r="C996" s="54"/>
    </row>
    <row r="997" customFormat="false" ht="15.75" hidden="false" customHeight="false" outlineLevel="0" collapsed="false">
      <c r="C997" s="54"/>
    </row>
    <row r="998" customFormat="false" ht="15.75" hidden="false" customHeight="false" outlineLevel="0" collapsed="false">
      <c r="C998" s="54"/>
    </row>
    <row r="999" customFormat="false" ht="15.75" hidden="false" customHeight="false" outlineLevel="0" collapsed="false">
      <c r="C999" s="54"/>
    </row>
    <row r="1000" customFormat="false" ht="15.75" hidden="false" customHeight="false" outlineLevel="0" collapsed="false">
      <c r="C1000" s="5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75" zeroHeight="false" outlineLevelRow="0" outlineLevelCol="0"/>
  <cols>
    <col collapsed="false" customWidth="true" hidden="false" outlineLevel="0" max="2" min="2" style="0" width="7.29"/>
    <col collapsed="false" customWidth="true" hidden="false" outlineLevel="0" max="3" min="3" style="0" width="3.71"/>
    <col collapsed="false" customWidth="true" hidden="false" outlineLevel="0" max="5" min="5" style="0" width="7.29"/>
    <col collapsed="false" customWidth="true" hidden="false" outlineLevel="0" max="6" min="6" style="0" width="3.71"/>
    <col collapsed="false" customWidth="true" hidden="false" outlineLevel="0" max="8" min="8" style="0" width="7.29"/>
    <col collapsed="false" customWidth="true" hidden="false" outlineLevel="0" max="9" min="9" style="0" width="3.71"/>
    <col collapsed="false" customWidth="true" hidden="false" outlineLevel="0" max="11" min="11" style="0" width="7.29"/>
    <col collapsed="false" customWidth="true" hidden="false" outlineLevel="0" max="12" min="12" style="0" width="3.71"/>
  </cols>
  <sheetData>
    <row r="1" customFormat="false" ht="15.75" hidden="false" customHeight="false" outlineLevel="0" collapsed="false">
      <c r="A1" s="55" t="s">
        <v>11</v>
      </c>
      <c r="B1" s="56" t="s">
        <v>1332</v>
      </c>
      <c r="C1" s="57"/>
      <c r="D1" s="55" t="s">
        <v>13</v>
      </c>
      <c r="E1" s="56" t="s">
        <v>1332</v>
      </c>
      <c r="F1" s="57"/>
      <c r="G1" s="55" t="s">
        <v>14</v>
      </c>
      <c r="H1" s="56" t="s">
        <v>1332</v>
      </c>
      <c r="I1" s="57"/>
      <c r="J1" s="55" t="s">
        <v>15</v>
      </c>
      <c r="K1" s="56" t="s">
        <v>1332</v>
      </c>
      <c r="L1" s="57"/>
      <c r="M1" s="55" t="s">
        <v>18</v>
      </c>
      <c r="N1" s="56" t="s">
        <v>1333</v>
      </c>
    </row>
    <row r="2" customFormat="false" ht="15.75" hidden="false" customHeight="false" outlineLevel="0" collapsed="false">
      <c r="A2" s="43" t="s">
        <v>120</v>
      </c>
      <c r="B2" s="58" t="n">
        <v>10</v>
      </c>
      <c r="D2" s="43" t="s">
        <v>752</v>
      </c>
      <c r="E2" s="59" t="n">
        <v>1</v>
      </c>
      <c r="G2" s="43" t="n">
        <v>1</v>
      </c>
      <c r="H2" s="59" t="n">
        <v>1</v>
      </c>
      <c r="J2" s="43" t="s">
        <v>894</v>
      </c>
      <c r="K2" s="59" t="n">
        <v>1</v>
      </c>
      <c r="M2" s="43" t="n">
        <v>30304</v>
      </c>
      <c r="N2" s="59" t="n">
        <v>1</v>
      </c>
    </row>
    <row r="3" customFormat="false" ht="15.75" hidden="false" customHeight="false" outlineLevel="0" collapsed="false">
      <c r="A3" s="51" t="s">
        <v>1331</v>
      </c>
      <c r="B3" s="60" t="n">
        <v>10</v>
      </c>
      <c r="D3" s="46" t="s">
        <v>739</v>
      </c>
      <c r="E3" s="61" t="n">
        <v>1</v>
      </c>
      <c r="G3" s="46" t="n">
        <v>2</v>
      </c>
      <c r="H3" s="61" t="n">
        <v>3</v>
      </c>
      <c r="J3" s="46" t="s">
        <v>63</v>
      </c>
      <c r="K3" s="62" t="n">
        <v>3</v>
      </c>
      <c r="M3" s="46" t="n">
        <v>30305</v>
      </c>
      <c r="N3" s="61" t="n">
        <v>8</v>
      </c>
    </row>
    <row r="4" customFormat="false" ht="15.75" hidden="false" customHeight="false" outlineLevel="0" collapsed="false">
      <c r="D4" s="46" t="s">
        <v>112</v>
      </c>
      <c r="E4" s="61" t="n">
        <v>18</v>
      </c>
      <c r="G4" s="46" t="n">
        <v>3</v>
      </c>
      <c r="H4" s="61" t="n">
        <v>3</v>
      </c>
      <c r="J4" s="51" t="s">
        <v>1331</v>
      </c>
      <c r="K4" s="60" t="n">
        <v>4</v>
      </c>
      <c r="M4" s="46" t="n">
        <v>30306</v>
      </c>
      <c r="N4" s="61" t="n">
        <v>1</v>
      </c>
    </row>
    <row r="5" customFormat="false" ht="15.75" hidden="false" customHeight="false" outlineLevel="0" collapsed="false">
      <c r="D5" s="46" t="s">
        <v>210</v>
      </c>
      <c r="E5" s="61" t="n">
        <v>1</v>
      </c>
      <c r="G5" s="46" t="n">
        <v>5</v>
      </c>
      <c r="H5" s="61" t="n">
        <v>3</v>
      </c>
      <c r="M5" s="46" t="n">
        <v>30307</v>
      </c>
      <c r="N5" s="61" t="n">
        <v>1</v>
      </c>
    </row>
    <row r="6" customFormat="false" ht="15.75" hidden="false" customHeight="false" outlineLevel="0" collapsed="false">
      <c r="D6" s="46" t="s">
        <v>504</v>
      </c>
      <c r="E6" s="61" t="n">
        <v>1</v>
      </c>
      <c r="G6" s="46" t="n">
        <v>6</v>
      </c>
      <c r="H6" s="61" t="n">
        <v>3</v>
      </c>
      <c r="M6" s="46" t="n">
        <v>30315</v>
      </c>
      <c r="N6" s="61" t="n">
        <v>1</v>
      </c>
    </row>
    <row r="7" customFormat="false" ht="15.75" hidden="false" customHeight="false" outlineLevel="0" collapsed="false">
      <c r="D7" s="46" t="s">
        <v>152</v>
      </c>
      <c r="E7" s="61" t="n">
        <v>1</v>
      </c>
      <c r="G7" s="46" t="n">
        <v>7</v>
      </c>
      <c r="H7" s="61" t="n">
        <v>9</v>
      </c>
      <c r="M7" s="46" t="n">
        <v>30319</v>
      </c>
      <c r="N7" s="61" t="n">
        <v>2</v>
      </c>
    </row>
    <row r="8" customFormat="false" ht="15.75" hidden="false" customHeight="false" outlineLevel="0" collapsed="false">
      <c r="D8" s="46" t="s">
        <v>142</v>
      </c>
      <c r="E8" s="61" t="n">
        <v>3</v>
      </c>
      <c r="G8" s="46" t="n">
        <v>8</v>
      </c>
      <c r="H8" s="61" t="n">
        <v>37</v>
      </c>
      <c r="M8" s="46" t="n">
        <v>30327</v>
      </c>
      <c r="N8" s="62" t="n">
        <v>3</v>
      </c>
    </row>
    <row r="9" customFormat="false" ht="15.75" hidden="false" customHeight="false" outlineLevel="0" collapsed="false">
      <c r="D9" s="46" t="s">
        <v>768</v>
      </c>
      <c r="E9" s="61" t="n">
        <v>1</v>
      </c>
      <c r="G9" s="46" t="n">
        <v>9</v>
      </c>
      <c r="H9" s="61" t="n">
        <v>6</v>
      </c>
      <c r="M9" s="51" t="s">
        <v>1331</v>
      </c>
      <c r="N9" s="60" t="n">
        <v>17</v>
      </c>
    </row>
    <row r="10" customFormat="false" ht="15.75" hidden="false" customHeight="false" outlineLevel="0" collapsed="false">
      <c r="D10" s="46" t="s">
        <v>472</v>
      </c>
      <c r="E10" s="61" t="n">
        <v>2</v>
      </c>
      <c r="G10" s="46" t="n">
        <v>11</v>
      </c>
      <c r="H10" s="61" t="n">
        <v>1</v>
      </c>
    </row>
    <row r="11" customFormat="false" ht="15.75" hidden="false" customHeight="false" outlineLevel="0" collapsed="false">
      <c r="D11" s="46" t="s">
        <v>922</v>
      </c>
      <c r="E11" s="61" t="n">
        <v>1</v>
      </c>
      <c r="G11" s="46" t="n">
        <v>12</v>
      </c>
      <c r="H11" s="62" t="n">
        <v>2</v>
      </c>
    </row>
    <row r="12" customFormat="false" ht="15.75" hidden="false" customHeight="false" outlineLevel="0" collapsed="false">
      <c r="D12" s="46" t="s">
        <v>867</v>
      </c>
      <c r="E12" s="61" t="n">
        <v>1</v>
      </c>
      <c r="G12" s="51" t="s">
        <v>1331</v>
      </c>
      <c r="H12" s="60" t="n">
        <v>68</v>
      </c>
    </row>
    <row r="13" customFormat="false" ht="15.75" hidden="false" customHeight="false" outlineLevel="0" collapsed="false">
      <c r="D13" s="46" t="s">
        <v>919</v>
      </c>
      <c r="E13" s="61" t="n">
        <v>1</v>
      </c>
    </row>
    <row r="14" customFormat="false" ht="15.75" hidden="false" customHeight="false" outlineLevel="0" collapsed="false">
      <c r="D14" s="46" t="s">
        <v>307</v>
      </c>
      <c r="E14" s="61" t="n">
        <v>1</v>
      </c>
    </row>
    <row r="15" customFormat="false" ht="15.75" hidden="false" customHeight="false" outlineLevel="0" collapsed="false">
      <c r="D15" s="46" t="s">
        <v>912</v>
      </c>
      <c r="E15" s="61" t="n">
        <v>4</v>
      </c>
    </row>
    <row r="16" customFormat="false" ht="15.75" hidden="false" customHeight="false" outlineLevel="0" collapsed="false">
      <c r="D16" s="46" t="s">
        <v>888</v>
      </c>
      <c r="E16" s="62" t="n">
        <v>1</v>
      </c>
    </row>
    <row r="17" customFormat="false" ht="15.75" hidden="false" customHeight="false" outlineLevel="0" collapsed="false">
      <c r="D17" s="51" t="s">
        <v>1331</v>
      </c>
      <c r="E17" s="60" t="n">
        <v>38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LibreOffice/6.4.5.2$Windows_X86_64 LibreOffice_project/a726b36747cf2001e06b58ad5db1aa3a9a1872d6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2020-07-18T04:08:01Z</dcterms:modified>
  <cp:revision>3</cp:revision>
  <dc:subject/>
  <dc:title/>
</cp:coreProperties>
</file>