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C:\Users\Azrai Mahadan\AI_ML_DL\Excel\Excel Fundamentals for Data Analysis\Week 4\"/>
    </mc:Choice>
  </mc:AlternateContent>
  <xr:revisionPtr revIDLastSave="0" documentId="13_ncr:1_{C96DEC78-E370-46E9-AD36-023725362618}" xr6:coauthVersionLast="47" xr6:coauthVersionMax="47" xr10:uidLastSave="{00000000-0000-0000-0000-000000000000}"/>
  <bookViews>
    <workbookView xWindow="-108" yWindow="-108" windowWidth="23256" windowHeight="12576"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Statement'!$A$1:$O$37</definedName>
    <definedName name="Amount_Paid">'MC Invoice Report'!$J$5:$J$88</definedName>
    <definedName name="Bank_Details">'MC Invoice Report'!$F$5:$F$88</definedName>
    <definedName name="Due_Date">'MC Invoice Report'!$E$5:$E$88</definedName>
    <definedName name="Flat_Rate">5</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Locations">Table4[Locations]</definedName>
    <definedName name="Over_Due_By">'MC Invoice Report'!$M$5:$M$88</definedName>
    <definedName name="Payment_Date">'MC Invoice Report'!$G$5:$G$88</definedName>
    <definedName name="Payment_No.">'MC Invoice Report'!$C$5:$C$88</definedName>
    <definedName name="Payment_Ref">'MC Invoice Report'!$A$5:$A$88</definedName>
    <definedName name="Penalty_Rate">'MC Invoice Report'!$N$2</definedName>
    <definedName name="PO_Number">'MC Invoice Report'!$H$5:$H$88</definedName>
    <definedName name="Slicer_Invoice_Month">#N/A</definedName>
    <definedName name="Slicer_Location">#N/A</definedName>
    <definedName name="Supplier_Code">'MC Invoice Report'!$B$5:$B$88</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4" l="1"/>
  <c r="E8" i="4"/>
  <c r="E9" i="4"/>
  <c r="D9" i="4"/>
  <c r="D8" i="4"/>
  <c r="W2" i="2"/>
  <c r="E12" i="1"/>
  <c r="M12" i="1" s="1"/>
  <c r="N12" i="1" s="1"/>
  <c r="K12" i="1"/>
  <c r="L12" i="1"/>
  <c r="E13" i="1"/>
  <c r="M13" i="1" s="1"/>
  <c r="N13" i="1" s="1"/>
  <c r="K13" i="1"/>
  <c r="L13" i="1"/>
  <c r="E14" i="1"/>
  <c r="M14" i="1" s="1"/>
  <c r="N14" i="1" s="1"/>
  <c r="K14" i="1"/>
  <c r="L14" i="1"/>
  <c r="E15" i="1"/>
  <c r="M15" i="1" s="1"/>
  <c r="N15" i="1" s="1"/>
  <c r="K15" i="1"/>
  <c r="L15" i="1"/>
  <c r="E16" i="1"/>
  <c r="M16" i="1" s="1"/>
  <c r="N16" i="1" s="1"/>
  <c r="K16" i="1"/>
  <c r="L16" i="1"/>
  <c r="W1" i="2"/>
  <c r="C9" i="4" l="1"/>
  <c r="C8" i="4"/>
  <c r="B9" i="4"/>
  <c r="B8" i="4"/>
  <c r="B4" i="4"/>
  <c r="E6" i="1" l="1"/>
  <c r="M6" i="1" s="1"/>
  <c r="N6" i="1" s="1"/>
  <c r="E7" i="1"/>
  <c r="M7" i="1" s="1"/>
  <c r="N7" i="1" s="1"/>
  <c r="E8" i="1"/>
  <c r="M8" i="1" s="1"/>
  <c r="N8" i="1" s="1"/>
  <c r="E9" i="1"/>
  <c r="M9" i="1" s="1"/>
  <c r="N9" i="1" s="1"/>
  <c r="E10" i="1"/>
  <c r="M10" i="1" s="1"/>
  <c r="N10" i="1" s="1"/>
  <c r="E11" i="1"/>
  <c r="M11" i="1" s="1"/>
  <c r="N11" i="1" s="1"/>
  <c r="E17" i="1"/>
  <c r="M17" i="1" s="1"/>
  <c r="N17" i="1" s="1"/>
  <c r="E18" i="1"/>
  <c r="M18" i="1" s="1"/>
  <c r="N18" i="1" s="1"/>
  <c r="E19" i="1"/>
  <c r="M19" i="1" s="1"/>
  <c r="N19" i="1" s="1"/>
  <c r="E20" i="1"/>
  <c r="M20" i="1" s="1"/>
  <c r="N20" i="1" s="1"/>
  <c r="E21" i="1"/>
  <c r="M21" i="1" s="1"/>
  <c r="N21" i="1" s="1"/>
  <c r="E22" i="1"/>
  <c r="M22" i="1" s="1"/>
  <c r="N22" i="1" s="1"/>
  <c r="E23" i="1"/>
  <c r="M23" i="1" s="1"/>
  <c r="N23" i="1" s="1"/>
  <c r="E24" i="1"/>
  <c r="M24" i="1" s="1"/>
  <c r="N24" i="1" s="1"/>
  <c r="E25" i="1"/>
  <c r="M25" i="1" s="1"/>
  <c r="N25" i="1" s="1"/>
  <c r="E26" i="1"/>
  <c r="M26" i="1" s="1"/>
  <c r="N26" i="1" s="1"/>
  <c r="E27" i="1"/>
  <c r="M27" i="1" s="1"/>
  <c r="N27" i="1" s="1"/>
  <c r="E28" i="1"/>
  <c r="M28" i="1" s="1"/>
  <c r="N28" i="1" s="1"/>
  <c r="E29" i="1"/>
  <c r="M29" i="1" s="1"/>
  <c r="N29" i="1" s="1"/>
  <c r="E30" i="1"/>
  <c r="M30" i="1" s="1"/>
  <c r="N30" i="1" s="1"/>
  <c r="E31" i="1"/>
  <c r="M31" i="1" s="1"/>
  <c r="N31" i="1" s="1"/>
  <c r="E32" i="1"/>
  <c r="M32" i="1" s="1"/>
  <c r="N32" i="1" s="1"/>
  <c r="E33" i="1"/>
  <c r="M33" i="1" s="1"/>
  <c r="N33" i="1" s="1"/>
  <c r="E34" i="1"/>
  <c r="M34" i="1" s="1"/>
  <c r="N34" i="1" s="1"/>
  <c r="E35" i="1"/>
  <c r="M35" i="1" s="1"/>
  <c r="N35" i="1" s="1"/>
  <c r="E36" i="1"/>
  <c r="M36" i="1" s="1"/>
  <c r="N36" i="1" s="1"/>
  <c r="E37" i="1"/>
  <c r="M37" i="1" s="1"/>
  <c r="N37" i="1" s="1"/>
  <c r="E38" i="1"/>
  <c r="M38" i="1" s="1"/>
  <c r="N38" i="1" s="1"/>
  <c r="E39" i="1"/>
  <c r="M39" i="1" s="1"/>
  <c r="N39" i="1" s="1"/>
  <c r="E40" i="1"/>
  <c r="M40" i="1" s="1"/>
  <c r="N40" i="1" s="1"/>
  <c r="E41" i="1"/>
  <c r="M41" i="1" s="1"/>
  <c r="N41" i="1" s="1"/>
  <c r="E42" i="1"/>
  <c r="M42" i="1" s="1"/>
  <c r="N42" i="1" s="1"/>
  <c r="E43" i="1"/>
  <c r="M43" i="1" s="1"/>
  <c r="N43" i="1" s="1"/>
  <c r="E44" i="1"/>
  <c r="M44" i="1" s="1"/>
  <c r="N44" i="1" s="1"/>
  <c r="E45" i="1"/>
  <c r="M45" i="1" s="1"/>
  <c r="N45" i="1" s="1"/>
  <c r="E46" i="1"/>
  <c r="M46" i="1" s="1"/>
  <c r="N46" i="1" s="1"/>
  <c r="E47" i="1"/>
  <c r="M47" i="1" s="1"/>
  <c r="N47" i="1" s="1"/>
  <c r="E48" i="1"/>
  <c r="M48" i="1" s="1"/>
  <c r="N48" i="1" s="1"/>
  <c r="E49" i="1"/>
  <c r="M49" i="1" s="1"/>
  <c r="N49" i="1" s="1"/>
  <c r="E50" i="1"/>
  <c r="M50" i="1" s="1"/>
  <c r="N50" i="1" s="1"/>
  <c r="E51" i="1"/>
  <c r="M51" i="1" s="1"/>
  <c r="N51" i="1" s="1"/>
  <c r="E52" i="1"/>
  <c r="M52" i="1" s="1"/>
  <c r="N52" i="1" s="1"/>
  <c r="E53" i="1"/>
  <c r="M53" i="1" s="1"/>
  <c r="N53" i="1" s="1"/>
  <c r="E54" i="1"/>
  <c r="M54" i="1" s="1"/>
  <c r="N54" i="1" s="1"/>
  <c r="E55" i="1"/>
  <c r="M55" i="1" s="1"/>
  <c r="N55" i="1" s="1"/>
  <c r="E56" i="1"/>
  <c r="M56" i="1" s="1"/>
  <c r="N56" i="1" s="1"/>
  <c r="E57" i="1"/>
  <c r="M57" i="1" s="1"/>
  <c r="N57" i="1" s="1"/>
  <c r="E58" i="1"/>
  <c r="M58" i="1" s="1"/>
  <c r="N58" i="1" s="1"/>
  <c r="E59" i="1"/>
  <c r="M59" i="1" s="1"/>
  <c r="N59" i="1" s="1"/>
  <c r="E60" i="1"/>
  <c r="M60" i="1" s="1"/>
  <c r="N60" i="1" s="1"/>
  <c r="E61" i="1"/>
  <c r="M61" i="1" s="1"/>
  <c r="N61" i="1" s="1"/>
  <c r="E62" i="1"/>
  <c r="M62" i="1" s="1"/>
  <c r="N62" i="1" s="1"/>
  <c r="E63" i="1"/>
  <c r="M63" i="1" s="1"/>
  <c r="N63" i="1" s="1"/>
  <c r="E64" i="1"/>
  <c r="M64" i="1" s="1"/>
  <c r="N64" i="1" s="1"/>
  <c r="E65" i="1"/>
  <c r="M65" i="1" s="1"/>
  <c r="N65" i="1" s="1"/>
  <c r="E66" i="1"/>
  <c r="M66" i="1" s="1"/>
  <c r="N66" i="1" s="1"/>
  <c r="E67" i="1"/>
  <c r="M67" i="1" s="1"/>
  <c r="N67" i="1" s="1"/>
  <c r="E68" i="1"/>
  <c r="M68" i="1" s="1"/>
  <c r="N68" i="1" s="1"/>
  <c r="E69" i="1"/>
  <c r="M69" i="1" s="1"/>
  <c r="N69" i="1" s="1"/>
  <c r="E70" i="1"/>
  <c r="M70" i="1" s="1"/>
  <c r="N70" i="1" s="1"/>
  <c r="E71" i="1"/>
  <c r="M71" i="1" s="1"/>
  <c r="N71" i="1" s="1"/>
  <c r="E72" i="1"/>
  <c r="M72" i="1" s="1"/>
  <c r="N72" i="1" s="1"/>
  <c r="E73" i="1"/>
  <c r="M73" i="1" s="1"/>
  <c r="N73" i="1" s="1"/>
  <c r="E74" i="1"/>
  <c r="M74" i="1" s="1"/>
  <c r="N74" i="1" s="1"/>
  <c r="E75" i="1"/>
  <c r="M75" i="1" s="1"/>
  <c r="N75" i="1" s="1"/>
  <c r="E76" i="1"/>
  <c r="M76" i="1" s="1"/>
  <c r="N76" i="1" s="1"/>
  <c r="E77" i="1"/>
  <c r="M77" i="1" s="1"/>
  <c r="N77" i="1" s="1"/>
  <c r="E78" i="1"/>
  <c r="M78" i="1" s="1"/>
  <c r="N78" i="1" s="1"/>
  <c r="E79" i="1"/>
  <c r="M79" i="1" s="1"/>
  <c r="N79" i="1" s="1"/>
  <c r="E80" i="1"/>
  <c r="M80" i="1" s="1"/>
  <c r="N80" i="1" s="1"/>
  <c r="E81" i="1"/>
  <c r="M81" i="1" s="1"/>
  <c r="N81" i="1" s="1"/>
  <c r="E82" i="1"/>
  <c r="M82" i="1" s="1"/>
  <c r="N82" i="1" s="1"/>
  <c r="E83" i="1"/>
  <c r="M83" i="1" s="1"/>
  <c r="N83" i="1" s="1"/>
  <c r="E84" i="1"/>
  <c r="M84" i="1" s="1"/>
  <c r="N84" i="1" s="1"/>
  <c r="E85" i="1"/>
  <c r="M85" i="1" s="1"/>
  <c r="N85" i="1" s="1"/>
  <c r="E86" i="1"/>
  <c r="M86" i="1" s="1"/>
  <c r="N86" i="1" s="1"/>
  <c r="E87" i="1"/>
  <c r="M87" i="1" s="1"/>
  <c r="N87" i="1" s="1"/>
  <c r="E88" i="1"/>
  <c r="M88" i="1" s="1"/>
  <c r="N88" i="1" s="1"/>
  <c r="E5" i="1"/>
  <c r="M5" i="1" s="1"/>
  <c r="N5" i="1" l="1"/>
  <c r="N89" i="1" s="1"/>
  <c r="M89" i="1"/>
  <c r="B5" i="5"/>
  <c r="B6" i="5"/>
  <c r="B7" i="5"/>
  <c r="B8" i="5"/>
  <c r="B9" i="5"/>
  <c r="B10" i="5"/>
  <c r="B11" i="5"/>
  <c r="B12" i="5"/>
  <c r="B13" i="5"/>
  <c r="B14" i="5"/>
  <c r="B15" i="5"/>
  <c r="B4" i="5"/>
  <c r="L6" i="1" l="1"/>
  <c r="L7" i="1"/>
  <c r="L8" i="1"/>
  <c r="L9" i="1"/>
  <c r="L10" i="1"/>
  <c r="L11"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K6" i="1" l="1"/>
  <c r="K7" i="1"/>
  <c r="K8" i="1"/>
  <c r="K9" i="1"/>
  <c r="K10" i="1"/>
  <c r="K11"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B5" i="4" l="1"/>
  <c r="C5" i="1" l="1"/>
</calcChain>
</file>

<file path=xl/sharedStrings.xml><?xml version="1.0" encoding="utf-8"?>
<sst xmlns="http://schemas.openxmlformats.org/spreadsheetml/2006/main" count="748" uniqueCount="239">
  <si>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</si>
  <si>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</si>
  <si>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</si>
  <si>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</si>
  <si>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</si>
  <si>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</si>
  <si>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</si>
  <si>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</si>
  <si>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</si>
  <si>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</si>
  <si>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</si>
  <si>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</si>
  <si>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</si>
  <si>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</si>
  <si>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</si>
  <si>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</si>
  <si>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</si>
  <si>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</si>
  <si>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</si>
  <si>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</si>
  <si>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</si>
  <si>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</si>
  <si>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</si>
  <si>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</si>
  <si>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</si>
  <si>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Apr 06</t>
  </si>
  <si>
    <t>PO-Sydney-223809</t>
  </si>
  <si>
    <t>PO-Melbourne-327600</t>
  </si>
  <si>
    <t>PO-Melbourne-332589</t>
  </si>
  <si>
    <t>PO-Melbourne-337131</t>
  </si>
  <si>
    <t>PO-Melbourne-319376</t>
  </si>
  <si>
    <t>PO-Melbourne-334724</t>
  </si>
  <si>
    <t>PO-Melbourne-310607</t>
  </si>
  <si>
    <t>PO-Sydney-226225</t>
  </si>
  <si>
    <t>PO-Sydney-223858</t>
  </si>
  <si>
    <t>Mar 09</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</si>
  <si>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</si>
  <si>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</si>
  <si>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</si>
  <si>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</si>
  <si>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</si>
  <si>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</si>
  <si>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</si>
  <si>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</si>
  <si>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</si>
  <si>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</si>
  <si>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</si>
  <si>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</si>
  <si>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</si>
  <si>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</si>
  <si>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</si>
  <si>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</si>
  <si>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</si>
  <si>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</si>
  <si>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</si>
  <si>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</si>
  <si>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</si>
  <si>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</si>
  <si>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</si>
  <si>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</si>
  <si>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</si>
  <si>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</si>
  <si>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</si>
  <si>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</si>
  <si>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</si>
  <si>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</si>
  <si>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</si>
  <si>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</si>
  <si>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</si>
  <si>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</si>
  <si>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</si>
  <si>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</si>
  <si>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</si>
  <si>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</si>
  <si>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</si>
  <si>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</si>
  <si>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</si>
  <si>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</si>
  <si>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</si>
  <si>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</si>
  <si>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</si>
  <si>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</si>
  <si>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</si>
  <si>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</si>
  <si>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</si>
  <si>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</si>
  <si>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</si>
  <si>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</si>
  <si>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</si>
  <si>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</si>
  <si>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</si>
  <si>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</si>
  <si>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</si>
  <si>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</si>
  <si>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</si>
  <si>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</si>
  <si>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</si>
  <si>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</si>
  <si>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</si>
  <si>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</si>
  <si>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</si>
  <si>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</si>
  <si>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</si>
  <si>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</si>
  <si>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</si>
  <si>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</si>
  <si>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</si>
  <si>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</si>
  <si>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</si>
  <si>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</si>
  <si>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</si>
  <si>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</si>
  <si>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</si>
  <si>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</si>
  <si>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</si>
  <si>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</si>
  <si>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</si>
  <si>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</si>
  <si>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</si>
  <si>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</si>
  <si>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</si>
  <si>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</si>
  <si>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</si>
  <si>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</si>
  <si>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</si>
  <si>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</si>
  <si>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</si>
  <si>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</si>
  <si>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</si>
  <si>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</si>
  <si>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</si>
  <si>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</si>
  <si>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</si>
  <si>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</si>
  <si>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</si>
  <si>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</si>
  <si>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</si>
  <si>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</si>
  <si>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</si>
  <si>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</si>
  <si>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</si>
  <si>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</si>
  <si>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</si>
  <si>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</si>
  <si>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</si>
  <si>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</si>
  <si>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</si>
  <si>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</si>
  <si>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</si>
  <si>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</si>
  <si>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</si>
  <si>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</si>
  <si>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</si>
  <si>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</si>
  <si>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</si>
  <si>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</si>
  <si>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</si>
  <si>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</si>
  <si>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</si>
  <si>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</si>
  <si>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</si>
  <si>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</si>
  <si>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</si>
  <si>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</si>
  <si>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</si>
  <si>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</si>
  <si>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</si>
  <si>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</si>
  <si>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</si>
  <si>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</si>
  <si>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</si>
  <si>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</si>
  <si>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</si>
  <si>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</si>
  <si>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</si>
  <si>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</si>
  <si>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</si>
  <si>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</si>
  <si>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</si>
  <si>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</si>
  <si>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</si>
  <si>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</si>
  <si>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</si>
  <si>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</si>
  <si>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</si>
  <si>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</si>
  <si>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</si>
  <si>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</si>
  <si>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</si>
  <si>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</si>
  <si>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</si>
  <si>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</si>
  <si>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</si>
  <si>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</si>
  <si>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</si>
  <si>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</si>
  <si>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</si>
  <si>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</si>
  <si>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</si>
  <si>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</si>
  <si>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</si>
  <si>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</si>
  <si>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</si>
  <si>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</si>
  <si>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</si>
  <si>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</si>
  <si>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</si>
  <si>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</si>
  <si>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</si>
  <si>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</si>
  <si>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</si>
  <si>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</si>
  <si>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</si>
  <si>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</si>
  <si>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</si>
  <si>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</si>
  <si>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Total</t>
  </si>
  <si>
    <t>Days to Pay</t>
  </si>
  <si>
    <t>Perth</t>
  </si>
  <si>
    <t>S 297.28</t>
  </si>
  <si>
    <t>PO-Sydney-223810</t>
  </si>
  <si>
    <t>S 932.56</t>
  </si>
  <si>
    <t>S 827.47</t>
  </si>
  <si>
    <t>S 306.35</t>
  </si>
  <si>
    <t>S 561.89</t>
  </si>
  <si>
    <t>S 1098.71</t>
  </si>
  <si>
    <t>S 1370.16</t>
  </si>
  <si>
    <t>S 663.15</t>
  </si>
  <si>
    <t>S 139.86</t>
  </si>
  <si>
    <t>S 343.21</t>
  </si>
  <si>
    <t>S 1427.30</t>
  </si>
  <si>
    <t>S 1286.66</t>
  </si>
  <si>
    <t>S 1357.14</t>
  </si>
  <si>
    <t>S 317.12</t>
  </si>
  <si>
    <t>S 662.33</t>
  </si>
  <si>
    <t>S 1229.67</t>
  </si>
  <si>
    <t>S 96.11</t>
  </si>
  <si>
    <t>S 783.73</t>
  </si>
  <si>
    <t>S 702.88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</si>
</sst>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quot;$&quot;* #,##0.00_-;_-&quot;$&quot;* &quot;-&quot;??_-;_-@_-"/>
    <numFmt numFmtId="165" formatCode="&quot;$&quot;#,##0.00"/>
    <numFmt numFmtId="166" formatCode="yyyy\-mm\-dd;@"/>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color theme="0"/>
      <name val="Calibri"/>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1" fillId="2" borderId="0" applyNumberFormat="0" applyBorder="0" applyAlignment="0" applyProtection="0"/>
    <xf numFmtId="0" fontId="3" fillId="0" borderId="0"/>
    <xf numFmtId="43" fontId="3" fillId="0" borderId="0" applyFont="0" applyFill="0" applyBorder="0" applyAlignment="0" applyProtection="0"/>
    <xf numFmtId="164" fontId="3" fillId="0" borderId="0" applyFont="0" applyFill="0" applyBorder="0" applyAlignment="0" applyProtection="0"/>
    <xf numFmtId="0" fontId="1" fillId="0" borderId="0"/>
    <xf numFmtId="0" fontId="1" fillId="0" borderId="0"/>
    <xf numFmtId="0" fontId="1" fillId="0" borderId="0"/>
    <xf numFmtId="16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1" fillId="0" borderId="0" applyFont="0" applyFill="0" applyBorder="0" applyAlignment="0" applyProtection="0"/>
  </cellStyleXfs>
  <cellXfs count="39">
    <xf numFmtId="0" fontId="0" fillId="0" borderId="0" xfId="0"/>
    <xf numFmtId="165" fontId="0" fillId="0" borderId="0" xfId="0" applyNumberFormat="1"/>
    <xf numFmtId="166" fontId="0" fillId="0" borderId="0" xfId="0" applyNumberFormat="1"/>
    <xf numFmtId="0" fontId="2" fillId="0" borderId="0" xfId="0" applyFont="1"/>
    <xf numFmtId="0" fontId="0" fillId="0" borderId="0" xfId="0" applyAlignment="1">
      <alignment horizontal="center"/>
    </xf>
    <xf numFmtId="0" fontId="0" fillId="0" borderId="0" xfId="0" applyNumberFormat="1"/>
    <xf numFmtId="166" fontId="0" fillId="3" borderId="2" xfId="0" applyNumberFormat="1" applyFill="1" applyBorder="1"/>
    <xf numFmtId="10" fontId="0" fillId="3" borderId="3" xfId="0" applyNumberFormat="1" applyFill="1" applyBorder="1"/>
    <xf numFmtId="0" fontId="2" fillId="0" borderId="0" xfId="0" applyFont="1" applyAlignment="1">
      <alignment horizontal="right"/>
    </xf>
    <xf numFmtId="165" fontId="0" fillId="0" borderId="0" xfId="8" applyNumberFormat="1" applyFont="1"/>
    <xf numFmtId="0" fontId="5" fillId="0" borderId="1" xfId="9"/>
    <xf numFmtId="166" fontId="0" fillId="3" borderId="3" xfId="0" applyNumberFormat="1" applyFill="1" applyBorder="1" applyAlignment="1">
      <alignment horizontal="right"/>
    </xf>
    <xf numFmtId="0" fontId="6" fillId="0" borderId="0" xfId="10"/>
    <xf numFmtId="14" fontId="0" fillId="0" borderId="0" xfId="0" applyNumberFormat="1"/>
    <xf numFmtId="14" fontId="7" fillId="4" borderId="0" xfId="11" applyNumberFormat="1" applyAlignment="1">
      <alignment horizontal="right"/>
    </xf>
    <xf numFmtId="0" fontId="7" fillId="4" borderId="0" xfId="11" applyAlignment="1">
      <alignment horizontal="center"/>
    </xf>
    <xf numFmtId="0" fontId="7" fillId="4" borderId="0" xfId="11"/>
    <xf numFmtId="14" fontId="5" fillId="0" borderId="1" xfId="9" applyNumberFormat="1"/>
    <xf numFmtId="0" fontId="0" fillId="0" borderId="0" xfId="0" applyFill="1" applyAlignment="1">
      <alignment horizontal="center"/>
    </xf>
    <xf numFmtId="0" fontId="2" fillId="0" borderId="0" xfId="0" applyFont="1" applyFill="1" applyAlignment="1">
      <alignment horizontal="center"/>
    </xf>
    <xf numFmtId="165" fontId="0" fillId="0" borderId="0" xfId="0" applyNumberFormat="1" applyFill="1" applyAlignment="1">
      <alignment horizontal="center"/>
    </xf>
    <xf numFmtId="0" fontId="0" fillId="0" borderId="0" xfId="0" applyFill="1"/>
    <xf numFmtId="165" fontId="0" fillId="0" borderId="0" xfId="0" applyNumberFormat="1" applyFill="1"/>
    <xf numFmtId="0" fontId="0" fillId="0" borderId="0" xfId="0" applyNumberFormat="1" applyFill="1"/>
    <xf numFmtId="0" fontId="0" fillId="0" borderId="0" xfId="0" applyNumberFormat="1" applyFill="1" applyAlignment="1">
      <alignment horizontal="center"/>
    </xf>
    <xf numFmtId="165" fontId="0" fillId="0" borderId="0" xfId="12" applyNumberFormat="1" applyFont="1"/>
    <xf numFmtId="0" fontId="2" fillId="0" borderId="0" xfId="0" applyFont="1" applyFill="1" applyBorder="1" applyAlignment="1">
      <alignment horizontal="center"/>
    </xf>
    <xf numFmtId="0" fontId="2"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0" fontId="1" fillId="0" borderId="0" xfId="1" applyFill="1" applyBorder="1"/>
    <xf numFmtId="0" fontId="1" fillId="0" borderId="0" xfId="1" applyNumberFormat="1" applyFill="1" applyBorder="1"/>
    <xf numFmtId="0" fontId="0" fillId="0" borderId="0" xfId="0" applyFill="1" applyBorder="1"/>
    <xf numFmtId="165" fontId="0" fillId="0" borderId="0" xfId="0" applyNumberFormat="1" applyFill="1" applyBorder="1"/>
    <xf numFmtId="14" fontId="0" fillId="0" borderId="0" xfId="0" applyNumberFormat="1" applyFill="1" applyBorder="1"/>
    <xf numFmtId="0" fontId="1" fillId="0" borderId="0" xfId="1" applyFill="1"/>
    <xf numFmtId="0" fontId="1" fillId="0" borderId="0" xfId="1" applyNumberFormat="1" applyFill="1"/>
    <xf numFmtId="14" fontId="0" fillId="0" borderId="0" xfId="0" applyNumberFormat="1" applyFill="1"/>
    <xf numFmtId="14" fontId="0" fillId="0" borderId="0" xfId="0" applyNumberFormat="1" applyFill="1" applyAlignment="1">
      <alignment horizontal="center"/>
    </xf>
    <xf numFmtId="165" fontId="0" fillId="0" borderId="0" xfId="0" applyNumberFormat="1" applyFont="1"/>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cent" xfId="12" builtinId="5"/>
    <cellStyle name="Title" xfId="10" builtinId="15"/>
  </cellStyles>
  <dxfs count="32">
    <dxf>
      <font>
        <color theme="1"/>
      </font>
      <fill>
        <patternFill>
          <bgColor theme="8" tint="0.79998168889431442"/>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quot;$&quot;#,##0.00"/>
    </dxf>
    <dxf>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65" formatCode="&quot;$&quot;#,##0.00"/>
    </dxf>
    <dxf>
      <font>
        <b val="0"/>
        <i val="0"/>
        <strike val="0"/>
        <condense val="0"/>
        <extend val="0"/>
        <outline val="0"/>
        <shadow val="0"/>
        <u val="none"/>
        <vertAlign val="baseline"/>
        <sz val="11"/>
        <color theme="1"/>
        <name val="Calibri"/>
        <family val="2"/>
        <scheme val="minor"/>
      </font>
      <numFmt numFmtId="165" formatCode="&quot;$&quot;#,##0.00"/>
    </dxf>
    <dxf>
      <numFmt numFmtId="165" formatCode="&quot;$&quot;#,##0.00"/>
    </dxf>
    <dxf>
      <numFmt numFmtId="19" formatCode="m/d/yyyy"/>
    </dxf>
    <dxf>
      <numFmt numFmtId="19" formatCode="m/d/yyyy"/>
    </dxf>
    <dxf>
      <numFmt numFmtId="19" formatCode="m/d/yyyy"/>
    </dxf>
    <dxf>
      <numFmt numFmtId="19" formatCode="m/d/yyyy"/>
    </dxf>
    <dxf>
      <alignment horizontal="center" vertical="bottom" textRotation="0" wrapText="0" indent="0" justifyLastLine="0" shrinkToFit="0" readingOrder="0"/>
    </dxf>
    <dxf>
      <numFmt numFmtId="19" formatCode="m/d/yyyy"/>
      <fill>
        <patternFill patternType="none">
          <fgColor indexed="64"/>
          <bgColor indexed="65"/>
        </patternFill>
      </fill>
    </dxf>
    <dxf>
      <numFmt numFmtId="19" formatCode="m/d/yyyy"/>
      <fill>
        <patternFill patternType="none">
          <fgColor indexed="64"/>
          <bgColor indexed="65"/>
        </patternFill>
      </fill>
    </dxf>
    <dxf>
      <numFmt numFmtId="165"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199291</xdr:colOff>
      <xdr:row>4</xdr:row>
      <xdr:rowOff>152399</xdr:rowOff>
    </xdr:from>
    <xdr:to>
      <xdr:col>15</xdr:col>
      <xdr:colOff>532226</xdr:colOff>
      <xdr:row>13</xdr:row>
      <xdr:rowOff>84259</xdr:rowOff>
    </xdr:to>
    <mc:AlternateContent xmlns:mc="http://schemas.openxmlformats.org/markup-compatibility/2006">
      <mc:Choice xmlns:sle15="http://schemas.microsoft.com/office/drawing/2012/slicer" Requires="sle15">
        <xdr:graphicFrame macro="">
          <xdr:nvGraphicFramePr>
            <xdr:cNvPr id="2" name="Location">
              <a:extLst>
                <a:ext uri="{FF2B5EF4-FFF2-40B4-BE49-F238E27FC236}">
                  <a16:creationId xmlns:a16="http://schemas.microsoft.com/office/drawing/2014/main" id="{BF2C1CDF-490F-47D8-BA4C-863A69485AB3}"/>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3293968" y="996461"/>
              <a:ext cx="942535" cy="1567229"/>
            </a:xfrm>
            <a:prstGeom prst="rect">
              <a:avLst/>
            </a:prstGeom>
            <a:solidFill>
              <a:prstClr val="white"/>
            </a:solidFill>
            <a:ln w="1">
              <a:solidFill>
                <a:prstClr val="green"/>
              </a:solidFill>
            </a:ln>
          </xdr:spPr>
          <xdr:txBody>
            <a:bodyPr vertOverflow="clip" horzOverflow="clip"/>
            <a:lstStyle/>
            <a:p>
              <a:r>
                <a:rPr lang="en-MY"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16997</xdr:colOff>
      <xdr:row>4</xdr:row>
      <xdr:rowOff>116644</xdr:rowOff>
    </xdr:from>
    <xdr:to>
      <xdr:col>17</xdr:col>
      <xdr:colOff>349932</xdr:colOff>
      <xdr:row>13</xdr:row>
      <xdr:rowOff>48504</xdr:rowOff>
    </xdr:to>
    <mc:AlternateContent xmlns:mc="http://schemas.openxmlformats.org/markup-compatibility/2006">
      <mc:Choice xmlns:sle15="http://schemas.microsoft.com/office/drawing/2012/slicer" Requires="sle15">
        <xdr:graphicFrame macro="">
          <xdr:nvGraphicFramePr>
            <xdr:cNvPr id="3" name="Invoice Month">
              <a:extLst>
                <a:ext uri="{FF2B5EF4-FFF2-40B4-BE49-F238E27FC236}">
                  <a16:creationId xmlns:a16="http://schemas.microsoft.com/office/drawing/2014/main" id="{3759C7A2-98B0-48BC-922B-B0C1E953A1E8}"/>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dr:sp macro="" textlink="">
          <xdr:nvSpPr>
            <xdr:cNvPr id="0" name=""/>
            <xdr:cNvSpPr>
              <a:spLocks noTextEdit="1"/>
            </xdr:cNvSpPr>
          </xdr:nvSpPr>
          <xdr:spPr>
            <a:xfrm>
              <a:off x="14330874" y="960706"/>
              <a:ext cx="942535" cy="1567229"/>
            </a:xfrm>
            <a:prstGeom prst="rect">
              <a:avLst/>
            </a:prstGeom>
            <a:solidFill>
              <a:prstClr val="white"/>
            </a:solidFill>
            <a:ln w="1">
              <a:solidFill>
                <a:prstClr val="green"/>
              </a:solidFill>
            </a:ln>
          </xdr:spPr>
          <xdr:txBody>
            <a:bodyPr vertOverflow="clip" horzOverflow="clip"/>
            <a:lstStyle/>
            <a:p>
              <a:r>
                <a:rPr lang="en-MY"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BFA742D-C2D5-4472-B45A-25B08230E185}"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697C8252-73E1-4F4C-BB30-E3C7B3853230}"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947F4415-9498-4855-BFFB-F263FD6EFCA3}" cache="Slicer_Location" caption="Location" rowHeight="234950"/>
  <slicer name="Invoice Month" xr10:uid="{BD76FDA6-4AD9-4238-ACFA-D0678A7B5593}" cache="Slicer_Invoice_Month" caption="Invoice Month"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BDC807-2741-4213-822E-F4DB240AFA2A}" name="Table2" displayName="Table2" ref="A1:T86" totalsRowShown="0" dataDxfId="31">
  <autoFilter ref="A1:T86" xr:uid="{48BDC807-2741-4213-822E-F4DB240AFA2A}"/>
  <tableColumns count="20">
    <tableColumn id="1" xr3:uid="{7E4D0530-9963-46C3-A08F-653E7FD0DD51}" name="Document No" dataDxfId="13" dataCellStyle="20% - Accent3"/>
    <tableColumn id="2" xr3:uid="{3A245FD4-3ABC-4CA3-B442-982877C3247A}" name="Payment No." dataDxfId="12" dataCellStyle="20% - Accent3"/>
    <tableColumn id="3" xr3:uid="{A7DD2205-0A5F-4084-9791-939AB2B3B891}" name="Paid" dataDxfId="11" dataCellStyle="20% - Accent3"/>
    <tableColumn id="4" xr3:uid="{A2E0DD00-4735-4410-B52B-5CF36FB8FE0C}" name="Invoiced" dataDxfId="10" dataCellStyle="20% - Accent3"/>
    <tableColumn id="5" xr3:uid="{DE205C1A-7E9F-45E6-A95B-BB4B1ED60020}" name="Inv/cr" dataDxfId="9" dataCellStyle="20% - Accent3"/>
    <tableColumn id="6" xr3:uid="{9CC00D86-9DF7-4246-BEC2-7900D449B949}" name="Paid Amount" dataDxfId="8" dataCellStyle="20% - Accent3"/>
    <tableColumn id="7" xr3:uid="{B1E6C6D3-0042-407A-8067-07603EF1B6EF}" name="Customer PO" dataDxfId="7" dataCellStyle="20% - Accent3"/>
    <tableColumn id="8" xr3:uid="{26A1BB05-53E4-49BC-8020-06102D59148A}" name="ABN" dataDxfId="6" dataCellStyle="20% - Accent3"/>
    <tableColumn id="9" xr3:uid="{DE26B859-92CC-4BCB-A9EA-096509FDE2D5}" name="Acct" dataDxfId="5" dataCellStyle="20% - Accent3"/>
    <tableColumn id="10" xr3:uid="{02E958E1-C01B-4117-971F-96D9F7D33574}" name="Check" dataDxfId="4" dataCellStyle="20% - Accent3"/>
    <tableColumn id="11" xr3:uid="{4B40A7A6-9138-4BCB-A67E-53932CD32961}" name="Payment No" dataDxfId="3">
      <calculatedColumnFormula>CONCATENATE(A2,"_",B2)</calculatedColumnFormula>
    </tableColumn>
    <tableColumn id="12" xr3:uid="{A559538D-F27B-4E02-B68F-B44B2AABA0CF}" name="Bank Details" dataDxfId="2">
      <calculatedColumnFormula>H2&amp;"-"&amp;I2&amp;"-"&amp;J2</calculatedColumnFormula>
    </tableColumn>
    <tableColumn id="13" xr3:uid="{6B1D662D-74A4-416A-BBB7-A44E7CE4F006}" name="Inv Month" dataDxfId="1">
      <calculatedColumnFormula>LEFT(D2,3)</calculatedColumnFormula>
    </tableColumn>
    <tableColumn id="14" xr3:uid="{BCAC778E-1226-464E-AA32-97F881369193}" name="PO Number" dataDxfId="14">
      <calculatedColumnFormula>RIGHT(G2,6)</calculatedColumnFormula>
    </tableColumn>
    <tableColumn id="15" xr3:uid="{7B18C52E-C72F-4027-8E9C-CF533B442949}" name="Location" dataDxfId="30">
      <calculatedColumnFormula>MID(G2,4,FIND("-",G2,4)-4)</calculatedColumnFormula>
    </tableColumn>
    <tableColumn id="16" xr3:uid="{10CB7ED0-D120-48FA-BDD0-980ED617C504}" name="Type" dataDxfId="29">
      <calculatedColumnFormula>UPPER(TRIM(CLEAN(E2)))</calculatedColumnFormula>
    </tableColumn>
    <tableColumn id="17" xr3:uid="{0E116BED-0710-4B13-B57F-DCC50F037D4F}" name="$ Amount" dataDxfId="28">
      <calculatedColumnFormula>VALUE(SUBSTITUTE(SUBSTITUTE(F2,"S","$"),CHAR(160),""))</calculatedColumnFormula>
    </tableColumn>
    <tableColumn id="18" xr3:uid="{D1E739CC-ABBA-400D-A1F1-551616E96AC4}" name="Invoice Date" dataDxfId="27">
      <calculatedColumnFormula>DATE(2020,MONTH(1&amp;M2),RIGHT(D2,2))</calculatedColumnFormula>
    </tableColumn>
    <tableColumn id="19" xr3:uid="{FC60A054-C989-4BAE-9F00-582D46B896ED}" name="Paid Date" dataDxfId="26">
      <calculatedColumnFormula>DATE(2020,4,RIGHT(C2,2))</calculatedColumnFormula>
    </tableColumn>
    <tableColumn id="20" xr3:uid="{EC1F31A5-5C84-4717-B066-D5D910394EC1}" name="Days to Pay" dataDxfId="17">
      <calculatedColumnFormula>Table2[[#This Row],[Paid Date]]-Table2[[#This Row],[Invoice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C0AE70-B481-4FAE-9C32-58CFFF2B801A}" name="tbl_MC" displayName="tbl_MC" ref="A4:N89" totalsRowCount="1" headerRowDxfId="25">
  <autoFilter ref="A4:N88" xr:uid="{65C0AE70-B481-4FAE-9C32-58CFFF2B801A}"/>
  <tableColumns count="14">
    <tableColumn id="1" xr3:uid="{A72D178C-3487-4C0E-82BC-E3634DAC0E1E}" name="Payment Ref" totalsRowLabel="Total"/>
    <tableColumn id="2" xr3:uid="{22D2A376-4D81-4BC1-8513-6DB751B8AFEC}" name="Supplier Code"/>
    <tableColumn id="3" xr3:uid="{9E95D8B6-D88D-4D91-94E5-CE9D25BC2E26}" name="Payment No."/>
    <tableColumn id="4" xr3:uid="{D5058BA6-D4F1-4505-918F-3E21E148672A}" name="Invoice Date" dataDxfId="24"/>
    <tableColumn id="5" xr3:uid="{26D405AA-0490-4191-A0DE-0AA41716E816}" name="Due Date" dataDxfId="23">
      <calculatedColumnFormula>WORKDAY(EDATE(D5,1)-1,1)</calculatedColumnFormula>
    </tableColumn>
    <tableColumn id="7" xr3:uid="{94D006AF-0A48-4BAA-925B-A68979F43C8C}" name="Bank Details" dataDxfId="22"/>
    <tableColumn id="6" xr3:uid="{6F68283A-78EE-48F8-B3F0-CA58E25955A4}" name="Payment Date" dataDxfId="21"/>
    <tableColumn id="8" xr3:uid="{3B09FDA2-FDC8-4DAB-9453-FCB67B6D1219}" name="PO Number"/>
    <tableColumn id="9" xr3:uid="{88A7168D-15EB-412F-824B-D52DAE4723ED}" name="Location"/>
    <tableColumn id="10" xr3:uid="{A66651C6-BD2C-48E8-8C3C-2B8CDA32E322}" name="Amount" dataDxfId="20"/>
    <tableColumn id="11" xr3:uid="{878EFDFE-30E6-4E27-8A49-C895EBEF2629}" name="Invoice Month">
      <calculatedColumnFormula>TEXT(D5,"MMM")</calculatedColumnFormula>
    </tableColumn>
    <tableColumn id="12" xr3:uid="{17E187F0-A6B0-49F1-99F4-4B245D933A30}" name="Invoice Day">
      <calculatedColumnFormula>DAY(D5)</calculatedColumnFormula>
    </tableColumn>
    <tableColumn id="13" xr3:uid="{A7AC904E-44CC-4DEB-9343-5BF3AE4EE22D}" name="Over Due By" totalsRowFunction="average">
      <calculatedColumnFormula>IF(G5&gt;E5,NETWORKDAYS(E5,G5,'NSW Holidays 2020'!$A$4:$A$15),0)</calculatedColumnFormula>
    </tableColumn>
    <tableColumn id="14" xr3:uid="{CD227F7C-96B7-4AB5-967B-75E372C71097}" name="Late Charge" totalsRowFunction="sum" dataDxfId="19" totalsRowDxfId="18" dataCellStyle="Percent">
      <calculatedColumnFormula>J5*M5*Penalty_Rate+Flat_Rate</calculatedColumnFormula>
    </tableColumn>
  </tableColumns>
  <tableStyleInfo name="TableStyleMedium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6AB8C5-89A0-4605-A68C-8E1E31ABC7D4}" name="Table4" displayName="Table4" ref="A7:E10" totalsRowShown="0" headerRowDxfId="15">
  <autoFilter ref="A7:E10" xr:uid="{B76AB8C5-89A0-4605-A68C-8E1E31ABC7D4}"/>
  <tableColumns count="5">
    <tableColumn id="1" xr3:uid="{7A497FA2-A290-41A3-AB19-F15A04729AD5}" name="Locations"/>
    <tableColumn id="2" xr3:uid="{C2DD1C64-602F-440C-AECB-BD8698F5970E}" name="Number of Invoices"/>
    <tableColumn id="3" xr3:uid="{AE89E1D8-9D01-4ADD-9C72-20A9B4F4AFC5}" name="Total Paid" dataDxfId="16" dataCellStyle="Currency"/>
    <tableColumn id="4" xr3:uid="{E8FBA4B6-323E-4688-99BD-348296F7E682}" name="Days Overdue"/>
    <tableColumn id="5" xr3:uid="{1C73CE3E-39BF-4F88-8A74-A3790974906D}" name="Late Char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86"/>
  <sheetViews>
    <sheetView tabSelected="1" zoomScale="130" zoomScaleNormal="130" workbookViewId="0">
      <selection activeCell="A2" sqref="A2:M15"/>
    </sheetView>
  </sheetViews>
  <sheetFormatPr defaultColWidth="9.109375" defaultRowHeight="14.4" x14ac:dyDescent="0.3"/>
  <cols>
    <col min="1" max="1" width="14" style="21" customWidth="1"/>
    <col min="2" max="2" width="13.21875" style="21" customWidth="1"/>
    <col min="3" max="3" width="11.77734375" style="23" customWidth="1"/>
    <col min="4" max="4" width="12.109375" style="23" customWidth="1"/>
    <col min="5" max="5" width="9.33203125" style="21" hidden="1" customWidth="1"/>
    <col min="6" max="6" width="12.21875" style="21" hidden="1" customWidth="1"/>
    <col min="7" max="7" width="19.77734375" style="21" hidden="1" customWidth="1"/>
    <col min="8" max="8" width="5.6640625" style="21" hidden="1" customWidth="1"/>
    <col min="9" max="9" width="70.88671875" style="21" hidden="1" customWidth="1"/>
    <col min="10" max="10" width="1.6640625" style="21" hidden="1" customWidth="1"/>
    <col min="11" max="11" width="12.77734375" style="21" customWidth="1"/>
    <col min="12" max="12" width="17.5546875" style="21" customWidth="1"/>
    <col min="13" max="13" width="11" style="21" customWidth="1"/>
    <col min="14" max="14" width="12.21875" style="21" customWidth="1"/>
    <col min="15" max="15" width="11.21875" style="21" customWidth="1"/>
    <col min="16" max="16" width="8.109375" style="21" customWidth="1"/>
    <col min="17" max="17" width="10.77734375" style="22" customWidth="1"/>
    <col min="18" max="18" width="12.77734375" style="23" customWidth="1"/>
    <col min="19" max="19" width="11.77734375" style="24" customWidth="1"/>
    <col min="20" max="20" width="11.21875" style="21" customWidth="1"/>
    <col min="21" max="21" width="3.21875" style="21" customWidth="1"/>
    <col min="22" max="22" width="12.109375" style="21" customWidth="1"/>
    <col min="23" max="23" width="15.77734375" style="21" customWidth="1"/>
    <col min="24" max="16384" width="9.109375" style="21"/>
  </cols>
  <sheetData>
    <row r="1" spans="1:23" s="18" customFormat="1" ht="22.95" customHeight="1" x14ac:dyDescent="0.3">
      <c r="A1" s="26" t="s">
        <v>3</v>
      </c>
      <c r="B1" s="26" t="s">
        <v>5</v>
      </c>
      <c r="C1" s="27" t="s">
        <v>151</v>
      </c>
      <c r="D1" s="27" t="s">
        <v>150</v>
      </c>
      <c r="E1" s="26" t="s">
        <v>152</v>
      </c>
      <c r="F1" s="26" t="s">
        <v>139</v>
      </c>
      <c r="G1" s="26" t="s">
        <v>4</v>
      </c>
      <c r="H1" s="26" t="s">
        <v>11</v>
      </c>
      <c r="I1" s="26" t="s">
        <v>6</v>
      </c>
      <c r="J1" s="26" t="s">
        <v>9</v>
      </c>
      <c r="K1" s="26" t="s">
        <v>133</v>
      </c>
      <c r="L1" s="26" t="s">
        <v>8</v>
      </c>
      <c r="M1" s="26" t="s">
        <v>19</v>
      </c>
      <c r="N1" s="26" t="s">
        <v>21</v>
      </c>
      <c r="O1" s="26" t="s">
        <v>7</v>
      </c>
      <c r="P1" s="26" t="s">
        <v>10</v>
      </c>
      <c r="Q1" s="28" t="s">
        <v>20</v>
      </c>
      <c r="R1" s="27" t="s">
        <v>0</v>
      </c>
      <c r="S1" s="27" t="s">
        <v>154</v>
      </c>
      <c r="T1" s="18" t="s">
        <v>217</v>
      </c>
      <c r="V1" s="19" t="s">
        <v>193</v>
      </c>
      <c r="W1" s="20">
        <f>SUM(Table2[$ Amount])</f>
        <v>0</v>
      </c>
    </row>
    <row r="2" spans="1:23" x14ac:dyDescent="0.3">
      <c r="A2"/>
      <c r="B2">
        <v>1</v>
      </c>
      <c r="C2" t="s">
        <v>196</v>
      </c>
      <c r="D2" t="s">
        <v>23</v>
      </c>
      <c r="E2" t="s">
        <v>12</v>
      </c>
      <c r="F2" t="s">
        <v>197</v>
      </c>
      <c r="G2" t="s">
        <v>26</v>
      </c>
      <c r="H2">
        <v>1641</v>
      </c>
      <c r="I2">
        <v>7654320</v>
      </c>
      <c r="J2">
        <v>72</v>
      </c>
      <c r="K2" t="s">
        <v>46</v>
      </c>
      <c r="L2">
        <v>-24671</v>
      </c>
      <c r="M2">
        <v>-49343</v>
      </c>
      <c r="N2" t="s">
        <v>196</v>
      </c>
      <c r="O2" t="s">
        <v>25</v>
      </c>
      <c r="P2" t="s">
        <v>12</v>
      </c>
      <c r="Q2" t="s">
        <v>219</v>
      </c>
      <c r="R2" t="s">
        <v>220</v>
      </c>
      <c r="S2">
        <v>2550442</v>
      </c>
      <c r="T2">
        <v>2549657.5</v>
      </c>
      <c r="V2" s="19" t="s">
        <v>194</v>
      </c>
      <c r="W2" s="21">
        <f>ROWS(Table2[Payment No])</f>
        <v>85</v>
      </c>
    </row>
    <row r="3" spans="1:23" x14ac:dyDescent="0.3">
      <c r="A3">
        <v>24673</v>
      </c>
      <c r="B3">
        <v>1</v>
      </c>
      <c r="C3" t="s">
        <v>196</v>
      </c>
      <c r="D3" t="s">
        <v>196</v>
      </c>
      <c r="E3" t="s">
        <v>13</v>
      </c>
      <c r="F3" t="s">
        <v>198</v>
      </c>
      <c r="G3" t="s">
        <v>27</v>
      </c>
      <c r="H3">
        <v>2554</v>
      </c>
      <c r="I3">
        <v>4551221</v>
      </c>
      <c r="J3">
        <v>33</v>
      </c>
      <c r="K3" t="s">
        <v>46</v>
      </c>
      <c r="L3">
        <v>-24671</v>
      </c>
      <c r="M3">
        <v>-49343</v>
      </c>
      <c r="N3" t="s">
        <v>196</v>
      </c>
      <c r="O3" t="s">
        <v>196</v>
      </c>
      <c r="P3" t="s">
        <v>13</v>
      </c>
      <c r="Q3" t="s">
        <v>221</v>
      </c>
      <c r="R3" t="s">
        <v>27</v>
      </c>
      <c r="S3">
        <v>1515415</v>
      </c>
      <c r="T3">
        <v>1514154.5</v>
      </c>
    </row>
    <row r="4" spans="1:23" x14ac:dyDescent="0.3">
      <c r="A4">
        <v>24675</v>
      </c>
      <c r="B4">
        <v>1</v>
      </c>
      <c r="C4" t="s">
        <v>196</v>
      </c>
      <c r="D4" t="s">
        <v>23</v>
      </c>
      <c r="E4" t="s">
        <v>12</v>
      </c>
      <c r="F4" t="s">
        <v>199</v>
      </c>
      <c r="G4" t="s">
        <v>28</v>
      </c>
      <c r="H4">
        <v>2554</v>
      </c>
      <c r="I4">
        <v>4551221</v>
      </c>
      <c r="J4">
        <v>33</v>
      </c>
      <c r="K4" t="s">
        <v>51</v>
      </c>
      <c r="L4">
        <v>-24673</v>
      </c>
      <c r="M4">
        <v>-49347</v>
      </c>
      <c r="N4" t="s">
        <v>196</v>
      </c>
      <c r="O4" t="s">
        <v>23</v>
      </c>
      <c r="P4" t="s">
        <v>12</v>
      </c>
      <c r="Q4" t="s">
        <v>222</v>
      </c>
      <c r="R4" t="s">
        <v>28</v>
      </c>
      <c r="S4">
        <v>1515415</v>
      </c>
      <c r="T4">
        <v>1514154.5</v>
      </c>
    </row>
    <row r="5" spans="1:23" x14ac:dyDescent="0.3">
      <c r="A5">
        <v>24676</v>
      </c>
      <c r="B5">
        <v>1</v>
      </c>
      <c r="C5" t="s">
        <v>196</v>
      </c>
      <c r="D5" t="s">
        <v>23</v>
      </c>
      <c r="E5" t="s">
        <v>14</v>
      </c>
      <c r="F5" t="s">
        <v>200</v>
      </c>
      <c r="G5" t="s">
        <v>29</v>
      </c>
      <c r="H5">
        <v>2554</v>
      </c>
      <c r="I5">
        <v>4551221</v>
      </c>
      <c r="J5">
        <v>33</v>
      </c>
      <c r="K5" t="s">
        <v>52</v>
      </c>
      <c r="L5">
        <v>-24674</v>
      </c>
      <c r="M5">
        <v>-49349</v>
      </c>
      <c r="N5" t="s">
        <v>196</v>
      </c>
      <c r="O5" t="s">
        <v>23</v>
      </c>
      <c r="P5" t="s">
        <v>14</v>
      </c>
      <c r="Q5" t="s">
        <v>223</v>
      </c>
      <c r="R5" t="s">
        <v>29</v>
      </c>
      <c r="S5">
        <v>1515415</v>
      </c>
      <c r="T5">
        <v>1514154.5</v>
      </c>
    </row>
    <row r="6" spans="1:23" x14ac:dyDescent="0.3">
      <c r="A6">
        <v>24677</v>
      </c>
      <c r="B6">
        <v>1</v>
      </c>
      <c r="C6" t="s">
        <v>196</v>
      </c>
      <c r="D6" t="s">
        <v>23</v>
      </c>
      <c r="E6" t="s">
        <v>15</v>
      </c>
      <c r="F6" t="s">
        <v>201</v>
      </c>
      <c r="G6" t="s">
        <v>30</v>
      </c>
      <c r="H6">
        <v>2554</v>
      </c>
      <c r="I6">
        <v>4551221</v>
      </c>
      <c r="J6">
        <v>33</v>
      </c>
      <c r="K6" t="s">
        <v>53</v>
      </c>
      <c r="L6">
        <v>-24675</v>
      </c>
      <c r="M6">
        <v>-49351</v>
      </c>
      <c r="N6" t="s">
        <v>196</v>
      </c>
      <c r="O6" t="s">
        <v>23</v>
      </c>
      <c r="P6" t="s">
        <v>15</v>
      </c>
      <c r="Q6" t="s">
        <v>224</v>
      </c>
      <c r="R6" t="s">
        <v>30</v>
      </c>
      <c r="S6">
        <v>1515415</v>
      </c>
      <c r="T6">
        <v>1514154.5</v>
      </c>
    </row>
    <row r="7" spans="1:23" x14ac:dyDescent="0.3">
      <c r="A7">
        <v>24679</v>
      </c>
      <c r="B7">
        <v>1</v>
      </c>
      <c r="C7" t="s">
        <v>196</v>
      </c>
      <c r="D7" t="s">
        <v>196</v>
      </c>
      <c r="E7" t="s">
        <v>13</v>
      </c>
      <c r="F7" t="s">
        <v>202</v>
      </c>
      <c r="G7" t="s">
        <v>31</v>
      </c>
      <c r="H7">
        <v>2554</v>
      </c>
      <c r="I7">
        <v>4551221</v>
      </c>
      <c r="J7">
        <v>33</v>
      </c>
      <c r="K7" t="s">
        <v>54</v>
      </c>
      <c r="L7">
        <v>-24677</v>
      </c>
      <c r="M7">
        <v>-49355</v>
      </c>
      <c r="N7" t="s">
        <v>196</v>
      </c>
      <c r="O7" t="s">
        <v>196</v>
      </c>
      <c r="P7" t="s">
        <v>13</v>
      </c>
      <c r="Q7" t="s">
        <v>225</v>
      </c>
      <c r="R7" t="s">
        <v>31</v>
      </c>
      <c r="S7">
        <v>1515415</v>
      </c>
      <c r="T7">
        <v>1514154.5</v>
      </c>
    </row>
    <row r="8" spans="1:23" x14ac:dyDescent="0.3">
      <c r="A8">
        <v>24679</v>
      </c>
      <c r="B8">
        <v>2</v>
      </c>
      <c r="C8" t="s">
        <v>196</v>
      </c>
      <c r="D8" t="s">
        <v>23</v>
      </c>
      <c r="E8" t="s">
        <v>16</v>
      </c>
      <c r="F8" t="s">
        <v>203</v>
      </c>
      <c r="G8" t="s">
        <v>32</v>
      </c>
      <c r="H8">
        <v>2554</v>
      </c>
      <c r="I8">
        <v>4551221</v>
      </c>
      <c r="J8">
        <v>33</v>
      </c>
      <c r="K8" t="s">
        <v>55</v>
      </c>
      <c r="L8">
        <v>-24675</v>
      </c>
      <c r="M8">
        <v>-49352</v>
      </c>
      <c r="N8" t="s">
        <v>196</v>
      </c>
      <c r="O8" t="s">
        <v>23</v>
      </c>
      <c r="P8" t="s">
        <v>16</v>
      </c>
      <c r="Q8" t="s">
        <v>226</v>
      </c>
      <c r="R8" t="s">
        <v>32</v>
      </c>
      <c r="S8">
        <v>1515415</v>
      </c>
      <c r="T8">
        <v>1514154.5</v>
      </c>
    </row>
    <row r="9" spans="1:23" x14ac:dyDescent="0.3">
      <c r="A9">
        <v>24680</v>
      </c>
      <c r="B9">
        <v>1</v>
      </c>
      <c r="C9" t="s">
        <v>196</v>
      </c>
      <c r="D9" t="s">
        <v>23</v>
      </c>
      <c r="E9" t="s">
        <v>17</v>
      </c>
      <c r="F9" t="s">
        <v>204</v>
      </c>
      <c r="G9" t="s">
        <v>33</v>
      </c>
      <c r="H9">
        <v>1641</v>
      </c>
      <c r="I9">
        <v>7654320</v>
      </c>
      <c r="J9">
        <v>72</v>
      </c>
      <c r="K9" t="s">
        <v>56</v>
      </c>
      <c r="L9">
        <v>-24678</v>
      </c>
      <c r="M9">
        <v>-49357</v>
      </c>
      <c r="N9" t="s">
        <v>196</v>
      </c>
      <c r="O9" t="s">
        <v>23</v>
      </c>
      <c r="P9" t="s">
        <v>17</v>
      </c>
      <c r="Q9" t="s">
        <v>227</v>
      </c>
      <c r="R9" t="s">
        <v>33</v>
      </c>
      <c r="S9">
        <v>2550442</v>
      </c>
      <c r="T9">
        <v>2549657.5</v>
      </c>
    </row>
    <row r="10" spans="1:23" x14ac:dyDescent="0.3">
      <c r="A10">
        <v>24683</v>
      </c>
      <c r="B10">
        <v>1</v>
      </c>
      <c r="C10" t="s">
        <v>196</v>
      </c>
      <c r="D10" t="s">
        <v>23</v>
      </c>
      <c r="E10" t="s">
        <v>13</v>
      </c>
      <c r="F10" t="s">
        <v>205</v>
      </c>
      <c r="G10" t="s">
        <v>34</v>
      </c>
      <c r="H10">
        <v>1641</v>
      </c>
      <c r="I10">
        <v>7654320</v>
      </c>
      <c r="J10">
        <v>72</v>
      </c>
      <c r="K10" t="s">
        <v>57</v>
      </c>
      <c r="L10">
        <v>-24681</v>
      </c>
      <c r="M10">
        <v>-49363</v>
      </c>
      <c r="N10" t="s">
        <v>196</v>
      </c>
      <c r="O10" t="s">
        <v>23</v>
      </c>
      <c r="P10" t="s">
        <v>13</v>
      </c>
      <c r="Q10" t="s">
        <v>228</v>
      </c>
      <c r="R10" t="s">
        <v>34</v>
      </c>
      <c r="S10">
        <v>2550442</v>
      </c>
      <c r="T10">
        <v>2549657.5</v>
      </c>
    </row>
    <row r="11" spans="1:23" x14ac:dyDescent="0.3">
      <c r="A11">
        <v>24685</v>
      </c>
      <c r="B11">
        <v>1</v>
      </c>
      <c r="C11" t="s">
        <v>196</v>
      </c>
      <c r="D11" t="s">
        <v>23</v>
      </c>
      <c r="E11" t="s">
        <v>12</v>
      </c>
      <c r="F11" t="s">
        <v>206</v>
      </c>
      <c r="G11" t="s">
        <v>36</v>
      </c>
      <c r="H11">
        <v>1641</v>
      </c>
      <c r="I11">
        <v>7654320</v>
      </c>
      <c r="J11">
        <v>72</v>
      </c>
      <c r="K11" t="s">
        <v>58</v>
      </c>
      <c r="L11">
        <v>-24683</v>
      </c>
      <c r="M11">
        <v>-49367</v>
      </c>
      <c r="N11" t="s">
        <v>196</v>
      </c>
      <c r="O11" t="s">
        <v>23</v>
      </c>
      <c r="P11" t="s">
        <v>12</v>
      </c>
      <c r="Q11" t="s">
        <v>229</v>
      </c>
      <c r="R11" t="s">
        <v>36</v>
      </c>
      <c r="S11">
        <v>2550442</v>
      </c>
      <c r="T11">
        <v>2549657.5</v>
      </c>
    </row>
    <row r="12" spans="1:23" x14ac:dyDescent="0.3">
      <c r="A12">
        <v>24690</v>
      </c>
      <c r="B12">
        <v>1</v>
      </c>
      <c r="C12" t="s">
        <v>196</v>
      </c>
      <c r="D12" t="s">
        <v>196</v>
      </c>
      <c r="E12" t="s">
        <v>13</v>
      </c>
      <c r="F12" t="s">
        <v>207</v>
      </c>
      <c r="G12" t="s">
        <v>37</v>
      </c>
      <c r="H12">
        <v>1641</v>
      </c>
      <c r="I12">
        <v>7654320</v>
      </c>
      <c r="J12">
        <v>72</v>
      </c>
      <c r="K12" t="s">
        <v>59</v>
      </c>
      <c r="L12">
        <v>-24688</v>
      </c>
      <c r="M12">
        <v>-49377</v>
      </c>
      <c r="N12" t="s">
        <v>196</v>
      </c>
      <c r="O12" t="s">
        <v>196</v>
      </c>
      <c r="P12" t="s">
        <v>13</v>
      </c>
      <c r="Q12" t="s">
        <v>230</v>
      </c>
      <c r="R12" t="s">
        <v>37</v>
      </c>
      <c r="S12">
        <v>2550442</v>
      </c>
      <c r="T12">
        <v>2549657.5</v>
      </c>
    </row>
    <row r="13" spans="1:23" x14ac:dyDescent="0.3">
      <c r="A13">
        <v>24693</v>
      </c>
      <c r="B13">
        <v>1</v>
      </c>
      <c r="C13" t="s">
        <v>196</v>
      </c>
      <c r="D13" t="s">
        <v>24</v>
      </c>
      <c r="E13" t="s">
        <v>18</v>
      </c>
      <c r="F13" t="s">
        <v>208</v>
      </c>
      <c r="G13" t="s">
        <v>38</v>
      </c>
      <c r="H13">
        <v>2554</v>
      </c>
      <c r="I13">
        <v>4551221</v>
      </c>
      <c r="J13">
        <v>33</v>
      </c>
      <c r="K13" t="s">
        <v>60</v>
      </c>
      <c r="L13">
        <v>-24691</v>
      </c>
      <c r="M13">
        <v>-49383</v>
      </c>
      <c r="N13" t="s">
        <v>196</v>
      </c>
      <c r="O13" t="s">
        <v>22</v>
      </c>
      <c r="P13" t="s">
        <v>18</v>
      </c>
      <c r="Q13" t="s">
        <v>231</v>
      </c>
      <c r="R13" t="s">
        <v>38</v>
      </c>
      <c r="S13">
        <v>1515415</v>
      </c>
      <c r="T13">
        <v>1514154.5</v>
      </c>
    </row>
    <row r="14" spans="1:23" x14ac:dyDescent="0.3">
      <c r="A14">
        <v>24697</v>
      </c>
      <c r="B14">
        <v>1</v>
      </c>
      <c r="C14" t="s">
        <v>196</v>
      </c>
      <c r="D14" t="s">
        <v>23</v>
      </c>
      <c r="E14" t="s">
        <v>13</v>
      </c>
      <c r="F14" t="s">
        <v>209</v>
      </c>
      <c r="G14" t="s">
        <v>39</v>
      </c>
      <c r="H14">
        <v>2554</v>
      </c>
      <c r="I14">
        <v>4551221</v>
      </c>
      <c r="J14">
        <v>33</v>
      </c>
      <c r="K14" t="s">
        <v>61</v>
      </c>
      <c r="L14">
        <v>-24695</v>
      </c>
      <c r="M14">
        <v>-49391</v>
      </c>
      <c r="N14" t="s">
        <v>196</v>
      </c>
      <c r="O14" t="s">
        <v>25</v>
      </c>
      <c r="P14" t="s">
        <v>13</v>
      </c>
      <c r="Q14" t="s">
        <v>232</v>
      </c>
      <c r="R14" t="s">
        <v>39</v>
      </c>
      <c r="S14">
        <v>1515415</v>
      </c>
      <c r="T14">
        <v>1514154.5</v>
      </c>
    </row>
    <row r="15" spans="1:23" x14ac:dyDescent="0.3">
      <c r="A15">
        <v>24698</v>
      </c>
      <c r="B15">
        <v>1</v>
      </c>
      <c r="C15" t="s">
        <v>196</v>
      </c>
      <c r="D15" t="s">
        <v>196</v>
      </c>
      <c r="E15" t="s">
        <v>13</v>
      </c>
      <c r="F15" t="s">
        <v>210</v>
      </c>
      <c r="G15" t="s">
        <v>40</v>
      </c>
      <c r="H15">
        <v>2554</v>
      </c>
      <c r="I15">
        <v>4551221</v>
      </c>
      <c r="J15">
        <v>33</v>
      </c>
      <c r="K15" t="s">
        <v>62</v>
      </c>
      <c r="L15">
        <v>-24696</v>
      </c>
      <c r="M15">
        <v>-49393</v>
      </c>
      <c r="N15" t="s">
        <v>196</v>
      </c>
      <c r="O15" t="s">
        <v>196</v>
      </c>
      <c r="P15" t="s">
        <v>13</v>
      </c>
      <c r="Q15" t="s">
        <v>233</v>
      </c>
      <c r="R15" t="s">
        <v>40</v>
      </c>
      <c r="S15">
        <v>1515415</v>
      </c>
      <c r="T15">
        <v>1514154.5</v>
      </c>
    </row>
    <row r="16" spans="1:23" x14ac:dyDescent="0.3">
      <c r="A16">
        <v>24699</v>
      </c>
      <c r="B16">
        <v>1</v>
      </c>
      <c r="C16" t="s">
        <v>196</v>
      </c>
      <c r="D16" t="s">
        <v>23</v>
      </c>
      <c r="E16" t="s">
        <v>13</v>
      </c>
      <c r="F16" t="s">
        <v>211</v>
      </c>
      <c r="G16" t="s">
        <v>41</v>
      </c>
      <c r="H16">
        <v>2554</v>
      </c>
      <c r="I16">
        <v>4551221</v>
      </c>
      <c r="J16">
        <v>33</v>
      </c>
      <c r="K16" t="s">
        <v>63</v>
      </c>
      <c r="L16">
        <v>-24697</v>
      </c>
      <c r="M16">
        <v>-49395</v>
      </c>
      <c r="N16" t="s">
        <v>196</v>
      </c>
      <c r="O16" t="s">
        <v>23</v>
      </c>
      <c r="P16" t="s">
        <v>13</v>
      </c>
      <c r="Q16" t="s">
        <v>234</v>
      </c>
      <c r="R16" t="s">
        <v>41</v>
      </c>
      <c r="S16">
        <v>1515415</v>
      </c>
      <c r="T16">
        <v>1514154.5</v>
      </c>
    </row>
    <row r="17" spans="1:20" x14ac:dyDescent="0.3">
      <c r="A17">
        <v>24704</v>
      </c>
      <c r="B17">
        <v>1</v>
      </c>
      <c r="C17" t="s">
        <v>196</v>
      </c>
      <c r="D17" t="s">
        <v>23</v>
      </c>
      <c r="E17" t="s">
        <v>12</v>
      </c>
      <c r="F17" t="s">
        <v>212</v>
      </c>
      <c r="G17" t="s">
        <v>42</v>
      </c>
      <c r="H17">
        <v>2554</v>
      </c>
      <c r="I17">
        <v>4551221</v>
      </c>
      <c r="J17">
        <v>33</v>
      </c>
      <c r="K17" t="s">
        <v>64</v>
      </c>
      <c r="L17">
        <v>-24702</v>
      </c>
      <c r="M17">
        <v>-49405</v>
      </c>
      <c r="N17" t="s">
        <v>196</v>
      </c>
      <c r="O17" t="s">
        <v>23</v>
      </c>
      <c r="P17" t="s">
        <v>12</v>
      </c>
      <c r="Q17" t="s">
        <v>235</v>
      </c>
      <c r="R17" t="s">
        <v>42</v>
      </c>
      <c r="S17">
        <v>1515415</v>
      </c>
      <c r="T17">
        <v>1514154.5</v>
      </c>
    </row>
    <row r="18" spans="1:20" x14ac:dyDescent="0.3">
      <c r="A18">
        <v>24707</v>
      </c>
      <c r="B18">
        <v>1</v>
      </c>
      <c r="C18" t="s">
        <v>196</v>
      </c>
      <c r="D18" t="s">
        <v>22</v>
      </c>
      <c r="E18" t="s">
        <v>12</v>
      </c>
      <c r="F18" t="s">
        <v>213</v>
      </c>
      <c r="G18" t="s">
        <v>43</v>
      </c>
      <c r="H18">
        <v>2554</v>
      </c>
      <c r="I18">
        <v>4551221</v>
      </c>
      <c r="J18">
        <v>33</v>
      </c>
      <c r="K18" t="s">
        <v>65</v>
      </c>
      <c r="L18">
        <v>-24705</v>
      </c>
      <c r="M18">
        <v>-49411</v>
      </c>
      <c r="N18" t="s">
        <v>196</v>
      </c>
      <c r="O18" t="s">
        <v>35</v>
      </c>
      <c r="P18" t="s">
        <v>12</v>
      </c>
      <c r="Q18" t="s">
        <v>236</v>
      </c>
      <c r="R18" t="s">
        <v>43</v>
      </c>
      <c r="S18">
        <v>1515415</v>
      </c>
      <c r="T18">
        <v>1514154.5</v>
      </c>
    </row>
    <row r="19" spans="1:20" x14ac:dyDescent="0.3">
      <c r="A19">
        <v>24712</v>
      </c>
      <c r="B19">
        <v>1</v>
      </c>
      <c r="C19" t="s">
        <v>196</v>
      </c>
      <c r="D19" t="s">
        <v>23</v>
      </c>
      <c r="E19" t="s">
        <v>12</v>
      </c>
      <c r="F19" t="s">
        <v>214</v>
      </c>
      <c r="G19" t="s">
        <v>44</v>
      </c>
      <c r="H19">
        <v>1641</v>
      </c>
      <c r="I19">
        <v>7654320</v>
      </c>
      <c r="J19">
        <v>72</v>
      </c>
      <c r="K19" t="s">
        <v>66</v>
      </c>
      <c r="L19">
        <v>-24710</v>
      </c>
      <c r="M19">
        <v>-49421</v>
      </c>
      <c r="N19" t="s">
        <v>196</v>
      </c>
      <c r="O19" t="s">
        <v>23</v>
      </c>
      <c r="P19" t="s">
        <v>12</v>
      </c>
      <c r="Q19" t="s">
        <v>237</v>
      </c>
      <c r="R19" t="s">
        <v>44</v>
      </c>
      <c r="S19">
        <v>2550442</v>
      </c>
      <c r="T19">
        <v>2549657.5</v>
      </c>
    </row>
    <row r="20" spans="1:20" x14ac:dyDescent="0.3">
      <c r="A20">
        <v>24717</v>
      </c>
      <c r="B20">
        <v>1</v>
      </c>
      <c r="C20" t="s">
        <v>196</v>
      </c>
      <c r="D20" t="s">
        <v>23</v>
      </c>
      <c r="E20" t="s">
        <v>13</v>
      </c>
      <c r="F20" t="s">
        <v>215</v>
      </c>
      <c r="G20" t="s">
        <v>45</v>
      </c>
      <c r="H20">
        <v>1641</v>
      </c>
      <c r="I20">
        <v>7654320</v>
      </c>
      <c r="J20">
        <v>72</v>
      </c>
      <c r="K20" t="s">
        <v>67</v>
      </c>
      <c r="L20">
        <v>-24715</v>
      </c>
      <c r="M20">
        <v>-49431</v>
      </c>
      <c r="N20" t="s">
        <v>196</v>
      </c>
      <c r="O20" t="s">
        <v>23</v>
      </c>
      <c r="P20" t="s">
        <v>13</v>
      </c>
      <c r="Q20" t="s">
        <v>238</v>
      </c>
      <c r="R20" t="s">
        <v>45</v>
      </c>
      <c r="S20">
        <v>2550442</v>
      </c>
      <c r="T20">
        <v>2549657.5</v>
      </c>
    </row>
    <row r="21" spans="1:20" x14ac:dyDescent="0.3">
      <c r="A21" s="29"/>
      <c r="B21" s="29"/>
      <c r="C21" s="30"/>
      <c r="D21" s="30"/>
      <c r="E21" s="29"/>
      <c r="F21" s="29"/>
      <c r="G21" s="29"/>
      <c r="H21" s="29"/>
      <c r="I21" s="29"/>
      <c r="J21" s="29"/>
      <c r="K21" s="31"/>
      <c r="L21" s="31"/>
      <c r="M21" s="31"/>
      <c r="N21" s="31"/>
      <c r="O21" s="31"/>
      <c r="P21" s="31"/>
      <c r="Q21" s="32"/>
      <c r="R21" s="33"/>
      <c r="S21" s="33"/>
    </row>
    <row r="22" spans="1:20" x14ac:dyDescent="0.3">
      <c r="A22" s="29"/>
      <c r="B22" s="29"/>
      <c r="C22" s="30"/>
      <c r="D22" s="30"/>
      <c r="E22" s="29"/>
      <c r="F22" s="29"/>
      <c r="G22" s="29"/>
      <c r="H22" s="29"/>
      <c r="I22" s="29"/>
      <c r="J22" s="29"/>
      <c r="K22" s="31"/>
      <c r="L22" s="31"/>
      <c r="M22" s="31"/>
      <c r="N22" s="31"/>
      <c r="O22" s="31"/>
      <c r="P22" s="31"/>
      <c r="Q22" s="32"/>
      <c r="R22" s="33"/>
      <c r="S22" s="33"/>
    </row>
    <row r="23" spans="1:20" x14ac:dyDescent="0.3">
      <c r="A23" s="29"/>
      <c r="B23" s="29"/>
      <c r="C23" s="30"/>
      <c r="D23" s="30"/>
      <c r="E23" s="29"/>
      <c r="F23" s="29"/>
      <c r="G23" s="29"/>
      <c r="H23" s="29"/>
      <c r="I23" s="29"/>
      <c r="J23" s="29"/>
      <c r="K23" s="31"/>
      <c r="L23" s="31"/>
      <c r="M23" s="31"/>
      <c r="N23" s="31"/>
      <c r="O23" s="31"/>
      <c r="P23" s="31"/>
      <c r="Q23" s="32"/>
      <c r="R23" s="33"/>
      <c r="S23" s="33"/>
    </row>
    <row r="24" spans="1:20" x14ac:dyDescent="0.3">
      <c r="A24" s="29"/>
      <c r="B24" s="29"/>
      <c r="C24" s="30"/>
      <c r="D24" s="30"/>
      <c r="E24" s="29"/>
      <c r="F24" s="29"/>
      <c r="G24" s="29"/>
      <c r="H24" s="29"/>
      <c r="I24" s="29"/>
      <c r="J24" s="29"/>
      <c r="K24" s="31"/>
      <c r="L24" s="31"/>
      <c r="M24" s="31"/>
      <c r="N24" s="31"/>
      <c r="O24" s="31"/>
      <c r="P24" s="31"/>
      <c r="Q24" s="32"/>
      <c r="R24" s="33"/>
      <c r="S24" s="33"/>
    </row>
    <row r="25" spans="1:20" x14ac:dyDescent="0.3">
      <c r="A25" s="29"/>
      <c r="B25" s="29"/>
      <c r="C25" s="30"/>
      <c r="D25" s="30"/>
      <c r="E25" s="29"/>
      <c r="F25" s="29"/>
      <c r="G25" s="29"/>
      <c r="H25" s="29"/>
      <c r="I25" s="29"/>
      <c r="J25" s="29"/>
      <c r="K25" s="31"/>
      <c r="L25" s="31"/>
      <c r="M25" s="31"/>
      <c r="N25" s="31"/>
      <c r="O25" s="31"/>
      <c r="P25" s="31"/>
      <c r="Q25" s="32"/>
      <c r="R25" s="33"/>
      <c r="S25" s="33"/>
    </row>
    <row r="26" spans="1:20" x14ac:dyDescent="0.3">
      <c r="A26" s="29"/>
      <c r="B26" s="29"/>
      <c r="C26" s="30"/>
      <c r="D26" s="30"/>
      <c r="E26" s="29"/>
      <c r="F26" s="29"/>
      <c r="G26" s="29"/>
      <c r="H26" s="29"/>
      <c r="I26" s="29"/>
      <c r="J26" s="29"/>
      <c r="K26" s="31"/>
      <c r="L26" s="31"/>
      <c r="M26" s="31"/>
      <c r="N26" s="31"/>
      <c r="O26" s="31"/>
      <c r="P26" s="31"/>
      <c r="Q26" s="32"/>
      <c r="R26" s="33"/>
      <c r="S26" s="33"/>
    </row>
    <row r="27" spans="1:20" x14ac:dyDescent="0.3">
      <c r="A27" s="29"/>
      <c r="B27" s="29"/>
      <c r="C27" s="30"/>
      <c r="D27" s="30"/>
      <c r="E27" s="29"/>
      <c r="F27" s="29"/>
      <c r="G27" s="29"/>
      <c r="H27" s="29"/>
      <c r="I27" s="29"/>
      <c r="J27" s="29"/>
      <c r="K27" s="31"/>
      <c r="L27" s="31"/>
      <c r="M27" s="31"/>
      <c r="N27" s="31"/>
      <c r="O27" s="31"/>
      <c r="P27" s="31"/>
      <c r="Q27" s="32"/>
      <c r="R27" s="33"/>
      <c r="S27" s="33"/>
    </row>
    <row r="28" spans="1:20" x14ac:dyDescent="0.3">
      <c r="A28" s="29"/>
      <c r="B28" s="29"/>
      <c r="C28" s="30"/>
      <c r="D28" s="30"/>
      <c r="E28" s="29"/>
      <c r="F28" s="29"/>
      <c r="G28" s="29"/>
      <c r="H28" s="29"/>
      <c r="I28" s="29"/>
      <c r="J28" s="29"/>
      <c r="K28" s="31"/>
      <c r="L28" s="31"/>
      <c r="M28" s="31"/>
      <c r="N28" s="31"/>
      <c r="O28" s="31"/>
      <c r="P28" s="31"/>
      <c r="Q28" s="32"/>
      <c r="R28" s="33"/>
      <c r="S28" s="33"/>
    </row>
    <row r="29" spans="1:20" x14ac:dyDescent="0.3">
      <c r="A29" s="29"/>
      <c r="B29" s="29"/>
      <c r="C29" s="30"/>
      <c r="D29" s="30"/>
      <c r="E29" s="29"/>
      <c r="F29" s="29"/>
      <c r="G29" s="29"/>
      <c r="H29" s="29"/>
      <c r="I29" s="29"/>
      <c r="J29" s="29"/>
      <c r="K29" s="31"/>
      <c r="L29" s="31"/>
      <c r="M29" s="31"/>
      <c r="N29" s="31"/>
      <c r="O29" s="31"/>
      <c r="P29" s="31"/>
      <c r="Q29" s="32"/>
      <c r="R29" s="33"/>
      <c r="S29" s="33"/>
    </row>
    <row r="30" spans="1:20" x14ac:dyDescent="0.3">
      <c r="A30" s="29"/>
      <c r="B30" s="29"/>
      <c r="C30" s="30"/>
      <c r="D30" s="30"/>
      <c r="E30" s="29"/>
      <c r="F30" s="29"/>
      <c r="G30" s="29"/>
      <c r="H30" s="29"/>
      <c r="I30" s="29"/>
      <c r="J30" s="29"/>
      <c r="K30" s="31"/>
      <c r="L30" s="31"/>
      <c r="M30" s="31"/>
      <c r="N30" s="31"/>
      <c r="O30" s="31"/>
      <c r="P30" s="31"/>
      <c r="Q30" s="32"/>
      <c r="R30" s="33"/>
      <c r="S30" s="33"/>
    </row>
    <row r="31" spans="1:20" x14ac:dyDescent="0.3">
      <c r="A31" s="29"/>
      <c r="B31" s="29"/>
      <c r="C31" s="30"/>
      <c r="D31" s="30"/>
      <c r="E31" s="29"/>
      <c r="F31" s="29"/>
      <c r="G31" s="29"/>
      <c r="H31" s="29"/>
      <c r="I31" s="29"/>
      <c r="J31" s="29"/>
      <c r="K31" s="31"/>
      <c r="L31" s="31"/>
      <c r="M31" s="31"/>
      <c r="N31" s="31"/>
      <c r="O31" s="31"/>
      <c r="P31" s="31"/>
      <c r="Q31" s="32"/>
      <c r="R31" s="33"/>
      <c r="S31" s="33"/>
    </row>
    <row r="32" spans="1:20" x14ac:dyDescent="0.3">
      <c r="A32" s="29"/>
      <c r="B32" s="29"/>
      <c r="C32" s="30"/>
      <c r="D32" s="30"/>
      <c r="E32" s="29"/>
      <c r="F32" s="29"/>
      <c r="G32" s="29"/>
      <c r="H32" s="29"/>
      <c r="I32" s="29"/>
      <c r="J32" s="29"/>
      <c r="K32" s="31"/>
      <c r="L32" s="31"/>
      <c r="M32" s="31"/>
      <c r="N32" s="31"/>
      <c r="O32" s="31"/>
      <c r="P32" s="31"/>
      <c r="Q32" s="32"/>
      <c r="R32" s="33"/>
      <c r="S32" s="33"/>
    </row>
    <row r="33" spans="1:19" x14ac:dyDescent="0.3">
      <c r="A33" s="29"/>
      <c r="B33" s="29"/>
      <c r="C33" s="30"/>
      <c r="D33" s="30"/>
      <c r="E33" s="29"/>
      <c r="F33" s="29"/>
      <c r="G33" s="29"/>
      <c r="H33" s="29"/>
      <c r="I33" s="29"/>
      <c r="J33" s="29"/>
      <c r="K33" s="31"/>
      <c r="L33" s="31"/>
      <c r="M33" s="31"/>
      <c r="N33" s="31"/>
      <c r="O33" s="31"/>
      <c r="P33" s="31"/>
      <c r="Q33" s="32"/>
      <c r="R33" s="33"/>
      <c r="S33" s="33"/>
    </row>
    <row r="34" spans="1:19" x14ac:dyDescent="0.3">
      <c r="A34" s="29"/>
      <c r="B34" s="29"/>
      <c r="C34" s="30"/>
      <c r="D34" s="30"/>
      <c r="E34" s="29"/>
      <c r="F34" s="29"/>
      <c r="G34" s="29"/>
      <c r="H34" s="29"/>
      <c r="I34" s="29"/>
      <c r="J34" s="29"/>
      <c r="K34" s="31"/>
      <c r="L34" s="31"/>
      <c r="M34" s="31"/>
      <c r="N34" s="31"/>
      <c r="O34" s="31"/>
      <c r="P34" s="31"/>
      <c r="Q34" s="32"/>
      <c r="R34" s="33"/>
      <c r="S34" s="33"/>
    </row>
    <row r="35" spans="1:19" x14ac:dyDescent="0.3">
      <c r="A35" s="29"/>
      <c r="B35" s="29"/>
      <c r="C35" s="30"/>
      <c r="D35" s="30"/>
      <c r="E35" s="29"/>
      <c r="F35" s="29"/>
      <c r="G35" s="29"/>
      <c r="H35" s="29"/>
      <c r="I35" s="29"/>
      <c r="J35" s="29"/>
      <c r="K35" s="31"/>
      <c r="L35" s="31"/>
      <c r="M35" s="31"/>
      <c r="N35" s="31"/>
      <c r="O35" s="31"/>
      <c r="P35" s="31"/>
      <c r="Q35" s="32"/>
      <c r="R35" s="33"/>
      <c r="S35" s="33"/>
    </row>
    <row r="36" spans="1:19" x14ac:dyDescent="0.3">
      <c r="A36" s="29"/>
      <c r="B36" s="29"/>
      <c r="C36" s="30"/>
      <c r="D36" s="30"/>
      <c r="E36" s="29"/>
      <c r="F36" s="29"/>
      <c r="G36" s="29"/>
      <c r="H36" s="29"/>
      <c r="I36" s="29"/>
      <c r="J36" s="29"/>
      <c r="K36" s="31"/>
      <c r="L36" s="31"/>
      <c r="M36" s="31"/>
      <c r="N36" s="31"/>
      <c r="O36" s="31"/>
      <c r="P36" s="31"/>
      <c r="Q36" s="32"/>
      <c r="R36" s="33"/>
      <c r="S36" s="33"/>
    </row>
    <row r="37" spans="1:19" x14ac:dyDescent="0.3">
      <c r="A37" s="29"/>
      <c r="B37" s="29"/>
      <c r="C37" s="30"/>
      <c r="D37" s="30"/>
      <c r="E37" s="29"/>
      <c r="F37" s="29"/>
      <c r="G37" s="29"/>
      <c r="H37" s="29"/>
      <c r="I37" s="29"/>
      <c r="J37" s="29"/>
      <c r="K37" s="31"/>
      <c r="L37" s="31"/>
      <c r="M37" s="31"/>
      <c r="N37" s="31"/>
      <c r="O37" s="31"/>
      <c r="P37" s="31"/>
      <c r="Q37" s="32"/>
      <c r="R37" s="33"/>
      <c r="S37" s="33"/>
    </row>
    <row r="38" spans="1:19" x14ac:dyDescent="0.3">
      <c r="A38" s="29"/>
      <c r="B38" s="29"/>
      <c r="C38" s="30"/>
      <c r="D38" s="30"/>
      <c r="E38" s="29"/>
      <c r="F38" s="29"/>
      <c r="G38" s="29"/>
      <c r="H38" s="29"/>
      <c r="I38" s="29"/>
      <c r="J38" s="29"/>
      <c r="K38" s="31"/>
      <c r="L38" s="31"/>
      <c r="M38" s="31"/>
      <c r="N38" s="31"/>
      <c r="O38" s="31"/>
      <c r="P38" s="31"/>
      <c r="Q38" s="32"/>
      <c r="R38" s="33"/>
      <c r="S38" s="33"/>
    </row>
    <row r="39" spans="1:19" x14ac:dyDescent="0.3">
      <c r="A39" s="29"/>
      <c r="B39" s="29"/>
      <c r="C39" s="30"/>
      <c r="D39" s="30"/>
      <c r="E39" s="29"/>
      <c r="F39" s="29"/>
      <c r="G39" s="29"/>
      <c r="H39" s="29"/>
      <c r="I39" s="29"/>
      <c r="J39" s="29"/>
      <c r="K39" s="31"/>
      <c r="L39" s="31"/>
      <c r="M39" s="31"/>
      <c r="N39" s="31"/>
      <c r="O39" s="31"/>
      <c r="P39" s="31"/>
      <c r="Q39" s="32"/>
      <c r="R39" s="33"/>
      <c r="S39" s="33"/>
    </row>
    <row r="40" spans="1:19" x14ac:dyDescent="0.3">
      <c r="A40" s="29"/>
      <c r="B40" s="29"/>
      <c r="C40" s="30"/>
      <c r="D40" s="30"/>
      <c r="E40" s="29"/>
      <c r="F40" s="29"/>
      <c r="G40" s="29"/>
      <c r="H40" s="29"/>
      <c r="I40" s="29"/>
      <c r="J40" s="29"/>
      <c r="K40" s="31"/>
      <c r="L40" s="31"/>
      <c r="M40" s="31"/>
      <c r="N40" s="31"/>
      <c r="O40" s="31"/>
      <c r="P40" s="31"/>
      <c r="Q40" s="32"/>
      <c r="R40" s="33"/>
      <c r="S40" s="33"/>
    </row>
    <row r="41" spans="1:19" x14ac:dyDescent="0.3">
      <c r="A41" s="29"/>
      <c r="B41" s="29"/>
      <c r="C41" s="30"/>
      <c r="D41" s="30"/>
      <c r="E41" s="29"/>
      <c r="F41" s="29"/>
      <c r="G41" s="29"/>
      <c r="H41" s="29"/>
      <c r="I41" s="29"/>
      <c r="J41" s="29"/>
      <c r="K41" s="31"/>
      <c r="L41" s="31"/>
      <c r="M41" s="31"/>
      <c r="N41" s="31"/>
      <c r="O41" s="31"/>
      <c r="P41" s="31"/>
      <c r="Q41" s="32"/>
      <c r="R41" s="33"/>
      <c r="S41" s="33"/>
    </row>
    <row r="42" spans="1:19" x14ac:dyDescent="0.3">
      <c r="A42" s="29"/>
      <c r="B42" s="29"/>
      <c r="C42" s="30"/>
      <c r="D42" s="30"/>
      <c r="E42" s="29"/>
      <c r="F42" s="29"/>
      <c r="G42" s="29"/>
      <c r="H42" s="29"/>
      <c r="I42" s="29"/>
      <c r="J42" s="29"/>
      <c r="K42" s="31"/>
      <c r="L42" s="31"/>
      <c r="M42" s="31"/>
      <c r="N42" s="31"/>
      <c r="O42" s="31"/>
      <c r="P42" s="31"/>
      <c r="Q42" s="32"/>
      <c r="R42" s="33"/>
      <c r="S42" s="33"/>
    </row>
    <row r="43" spans="1:19" x14ac:dyDescent="0.3">
      <c r="A43" s="29"/>
      <c r="B43" s="29"/>
      <c r="C43" s="30"/>
      <c r="D43" s="30"/>
      <c r="E43" s="29"/>
      <c r="F43" s="29"/>
      <c r="G43" s="29"/>
      <c r="H43" s="29"/>
      <c r="I43" s="29"/>
      <c r="J43" s="29"/>
      <c r="K43" s="31"/>
      <c r="L43" s="31"/>
      <c r="M43" s="31"/>
      <c r="N43" s="31"/>
      <c r="O43" s="31"/>
      <c r="P43" s="31"/>
      <c r="Q43" s="32"/>
      <c r="R43" s="33"/>
      <c r="S43" s="33"/>
    </row>
    <row r="44" spans="1:19" x14ac:dyDescent="0.3">
      <c r="A44" s="29"/>
      <c r="B44" s="29"/>
      <c r="C44" s="30"/>
      <c r="D44" s="30"/>
      <c r="E44" s="29"/>
      <c r="F44" s="29"/>
      <c r="G44" s="29"/>
      <c r="H44" s="29"/>
      <c r="I44" s="29"/>
      <c r="J44" s="29"/>
      <c r="K44" s="31"/>
      <c r="L44" s="31"/>
      <c r="M44" s="31"/>
      <c r="N44" s="31"/>
      <c r="O44" s="31"/>
      <c r="P44" s="31"/>
      <c r="Q44" s="32"/>
      <c r="R44" s="33"/>
      <c r="S44" s="33"/>
    </row>
    <row r="45" spans="1:19" x14ac:dyDescent="0.3">
      <c r="A45" s="29"/>
      <c r="B45" s="29"/>
      <c r="C45" s="30"/>
      <c r="D45" s="30"/>
      <c r="E45" s="29"/>
      <c r="F45" s="29"/>
      <c r="G45" s="29"/>
      <c r="H45" s="29"/>
      <c r="I45" s="29"/>
      <c r="J45" s="29"/>
      <c r="K45" s="31"/>
      <c r="L45" s="31"/>
      <c r="M45" s="31"/>
      <c r="N45" s="31"/>
      <c r="O45" s="31"/>
      <c r="P45" s="31"/>
      <c r="Q45" s="32"/>
      <c r="R45" s="33"/>
      <c r="S45" s="33"/>
    </row>
    <row r="46" spans="1:19" x14ac:dyDescent="0.3">
      <c r="A46" s="29"/>
      <c r="B46" s="29"/>
      <c r="C46" s="30"/>
      <c r="D46" s="30"/>
      <c r="E46" s="29"/>
      <c r="F46" s="29"/>
      <c r="G46" s="29"/>
      <c r="H46" s="29"/>
      <c r="I46" s="29"/>
      <c r="J46" s="29"/>
      <c r="K46" s="31"/>
      <c r="L46" s="31"/>
      <c r="M46" s="31"/>
      <c r="N46" s="31"/>
      <c r="O46" s="31"/>
      <c r="P46" s="31"/>
      <c r="Q46" s="32"/>
      <c r="R46" s="33"/>
      <c r="S46" s="33"/>
    </row>
    <row r="47" spans="1:19" x14ac:dyDescent="0.3">
      <c r="A47" s="29"/>
      <c r="B47" s="29"/>
      <c r="C47" s="30"/>
      <c r="D47" s="30"/>
      <c r="E47" s="29"/>
      <c r="F47" s="29"/>
      <c r="G47" s="29"/>
      <c r="H47" s="29"/>
      <c r="I47" s="29"/>
      <c r="J47" s="29"/>
      <c r="K47" s="31"/>
      <c r="L47" s="31"/>
      <c r="M47" s="31"/>
      <c r="N47" s="31"/>
      <c r="O47" s="31"/>
      <c r="P47" s="31"/>
      <c r="Q47" s="32"/>
      <c r="R47" s="33"/>
      <c r="S47" s="33"/>
    </row>
    <row r="48" spans="1:19" x14ac:dyDescent="0.3">
      <c r="A48" s="29"/>
      <c r="B48" s="29"/>
      <c r="C48" s="30"/>
      <c r="D48" s="30"/>
      <c r="E48" s="29"/>
      <c r="F48" s="29"/>
      <c r="G48" s="29"/>
      <c r="H48" s="29"/>
      <c r="I48" s="29"/>
      <c r="J48" s="29"/>
      <c r="K48" s="31"/>
      <c r="L48" s="31"/>
      <c r="M48" s="31"/>
      <c r="N48" s="31"/>
      <c r="O48" s="31"/>
      <c r="P48" s="31"/>
      <c r="Q48" s="32"/>
      <c r="R48" s="33"/>
      <c r="S48" s="33"/>
    </row>
    <row r="49" spans="1:19" x14ac:dyDescent="0.3">
      <c r="A49" s="29"/>
      <c r="B49" s="29"/>
      <c r="C49" s="30"/>
      <c r="D49" s="30"/>
      <c r="E49" s="29"/>
      <c r="F49" s="29"/>
      <c r="G49" s="29"/>
      <c r="H49" s="29"/>
      <c r="I49" s="29"/>
      <c r="J49" s="29"/>
      <c r="K49" s="31"/>
      <c r="L49" s="31"/>
      <c r="M49" s="31"/>
      <c r="N49" s="31"/>
      <c r="O49" s="31"/>
      <c r="P49" s="31"/>
      <c r="Q49" s="32"/>
      <c r="R49" s="33"/>
      <c r="S49" s="33"/>
    </row>
    <row r="50" spans="1:19" x14ac:dyDescent="0.3">
      <c r="A50" s="29"/>
      <c r="B50" s="29"/>
      <c r="C50" s="30"/>
      <c r="D50" s="30"/>
      <c r="E50" s="29"/>
      <c r="F50" s="29"/>
      <c r="G50" s="29"/>
      <c r="H50" s="29"/>
      <c r="I50" s="29"/>
      <c r="J50" s="29"/>
      <c r="K50" s="31"/>
      <c r="L50" s="31"/>
      <c r="M50" s="31"/>
      <c r="N50" s="31"/>
      <c r="O50" s="31"/>
      <c r="P50" s="31"/>
      <c r="Q50" s="32"/>
      <c r="R50" s="33"/>
      <c r="S50" s="33"/>
    </row>
    <row r="51" spans="1:19" x14ac:dyDescent="0.3">
      <c r="A51" s="29"/>
      <c r="B51" s="29"/>
      <c r="C51" s="30"/>
      <c r="D51" s="30"/>
      <c r="E51" s="29"/>
      <c r="F51" s="29"/>
      <c r="G51" s="29"/>
      <c r="H51" s="29"/>
      <c r="I51" s="29"/>
      <c r="J51" s="29"/>
      <c r="K51" s="31"/>
      <c r="L51" s="31"/>
      <c r="M51" s="31"/>
      <c r="N51" s="31"/>
      <c r="O51" s="31"/>
      <c r="P51" s="31"/>
      <c r="Q51" s="32"/>
      <c r="R51" s="33"/>
      <c r="S51" s="33"/>
    </row>
    <row r="52" spans="1:19" x14ac:dyDescent="0.3">
      <c r="A52" s="29"/>
      <c r="B52" s="29"/>
      <c r="C52" s="30"/>
      <c r="D52" s="30"/>
      <c r="E52" s="29"/>
      <c r="F52" s="29"/>
      <c r="G52" s="29"/>
      <c r="H52" s="29"/>
      <c r="I52" s="29"/>
      <c r="J52" s="29"/>
      <c r="K52" s="31"/>
      <c r="L52" s="31"/>
      <c r="M52" s="31"/>
      <c r="N52" s="31"/>
      <c r="O52" s="31"/>
      <c r="P52" s="31"/>
      <c r="Q52" s="32"/>
      <c r="R52" s="33"/>
      <c r="S52" s="33"/>
    </row>
    <row r="53" spans="1:19" x14ac:dyDescent="0.3">
      <c r="A53" s="29"/>
      <c r="B53" s="29"/>
      <c r="C53" s="30"/>
      <c r="D53" s="30"/>
      <c r="E53" s="29"/>
      <c r="F53" s="29"/>
      <c r="G53" s="29"/>
      <c r="H53" s="29"/>
      <c r="I53" s="29"/>
      <c r="J53" s="29"/>
      <c r="K53" s="31"/>
      <c r="L53" s="31"/>
      <c r="M53" s="31"/>
      <c r="N53" s="31"/>
      <c r="O53" s="31"/>
      <c r="P53" s="31"/>
      <c r="Q53" s="32"/>
      <c r="R53" s="33"/>
      <c r="S53" s="33"/>
    </row>
    <row r="54" spans="1:19" x14ac:dyDescent="0.3">
      <c r="A54" s="29"/>
      <c r="B54" s="29"/>
      <c r="C54" s="30"/>
      <c r="D54" s="30"/>
      <c r="E54" s="29"/>
      <c r="F54" s="29"/>
      <c r="G54" s="29"/>
      <c r="H54" s="29"/>
      <c r="I54" s="29"/>
      <c r="J54" s="29"/>
      <c r="K54" s="31"/>
      <c r="L54" s="31"/>
      <c r="M54" s="31"/>
      <c r="N54" s="31"/>
      <c r="O54" s="31"/>
      <c r="P54" s="31"/>
      <c r="Q54" s="32"/>
      <c r="R54" s="33"/>
      <c r="S54" s="33"/>
    </row>
    <row r="55" spans="1:19" x14ac:dyDescent="0.3">
      <c r="A55" s="29"/>
      <c r="B55" s="29"/>
      <c r="C55" s="30"/>
      <c r="D55" s="30"/>
      <c r="E55" s="29"/>
      <c r="F55" s="29"/>
      <c r="G55" s="29"/>
      <c r="H55" s="29"/>
      <c r="I55" s="29"/>
      <c r="J55" s="29"/>
      <c r="K55" s="31"/>
      <c r="L55" s="31"/>
      <c r="M55" s="31"/>
      <c r="N55" s="31"/>
      <c r="O55" s="31"/>
      <c r="P55" s="31"/>
      <c r="Q55" s="32"/>
      <c r="R55" s="33"/>
      <c r="S55" s="33"/>
    </row>
    <row r="56" spans="1:19" x14ac:dyDescent="0.3">
      <c r="A56" s="29"/>
      <c r="B56" s="29"/>
      <c r="C56" s="30"/>
      <c r="D56" s="30"/>
      <c r="E56" s="29"/>
      <c r="F56" s="29"/>
      <c r="G56" s="29"/>
      <c r="H56" s="29"/>
      <c r="I56" s="29"/>
      <c r="J56" s="29"/>
      <c r="K56" s="31"/>
      <c r="L56" s="31"/>
      <c r="M56" s="31"/>
      <c r="N56" s="31"/>
      <c r="O56" s="31"/>
      <c r="P56" s="31"/>
      <c r="Q56" s="32"/>
      <c r="R56" s="33"/>
      <c r="S56" s="33"/>
    </row>
    <row r="57" spans="1:19" x14ac:dyDescent="0.3">
      <c r="A57" s="29"/>
      <c r="B57" s="29"/>
      <c r="C57" s="30"/>
      <c r="D57" s="30"/>
      <c r="E57" s="29"/>
      <c r="F57" s="29"/>
      <c r="G57" s="29"/>
      <c r="H57" s="29"/>
      <c r="I57" s="29"/>
      <c r="J57" s="29"/>
      <c r="K57" s="31"/>
      <c r="L57" s="31"/>
      <c r="M57" s="31"/>
      <c r="N57" s="31"/>
      <c r="O57" s="31"/>
      <c r="P57" s="31"/>
      <c r="Q57" s="32"/>
      <c r="R57" s="33"/>
      <c r="S57" s="33"/>
    </row>
    <row r="58" spans="1:19" x14ac:dyDescent="0.3">
      <c r="A58" s="29"/>
      <c r="B58" s="29"/>
      <c r="C58" s="30"/>
      <c r="D58" s="30"/>
      <c r="E58" s="29"/>
      <c r="F58" s="29"/>
      <c r="G58" s="29"/>
      <c r="H58" s="29"/>
      <c r="I58" s="29"/>
      <c r="J58" s="29"/>
      <c r="K58" s="31"/>
      <c r="L58" s="31"/>
      <c r="M58" s="31"/>
      <c r="N58" s="31"/>
      <c r="O58" s="31"/>
      <c r="P58" s="31"/>
      <c r="Q58" s="32"/>
      <c r="R58" s="33"/>
      <c r="S58" s="33"/>
    </row>
    <row r="59" spans="1:19" x14ac:dyDescent="0.3">
      <c r="A59" s="29"/>
      <c r="B59" s="29"/>
      <c r="C59" s="30"/>
      <c r="D59" s="30"/>
      <c r="E59" s="29"/>
      <c r="F59" s="29"/>
      <c r="G59" s="29"/>
      <c r="H59" s="29"/>
      <c r="I59" s="29"/>
      <c r="J59" s="29"/>
      <c r="K59" s="31"/>
      <c r="L59" s="31"/>
      <c r="M59" s="31"/>
      <c r="N59" s="31"/>
      <c r="O59" s="31"/>
      <c r="P59" s="31"/>
      <c r="Q59" s="32"/>
      <c r="R59" s="33"/>
      <c r="S59" s="33"/>
    </row>
    <row r="60" spans="1:19" x14ac:dyDescent="0.3">
      <c r="A60" s="29"/>
      <c r="B60" s="29"/>
      <c r="C60" s="30"/>
      <c r="D60" s="30"/>
      <c r="E60" s="29"/>
      <c r="F60" s="29"/>
      <c r="G60" s="29"/>
      <c r="H60" s="29"/>
      <c r="I60" s="29"/>
      <c r="J60" s="29"/>
      <c r="K60" s="31"/>
      <c r="L60" s="31"/>
      <c r="M60" s="31"/>
      <c r="N60" s="31"/>
      <c r="O60" s="31"/>
      <c r="P60" s="31"/>
      <c r="Q60" s="32"/>
      <c r="R60" s="33"/>
      <c r="S60" s="33"/>
    </row>
    <row r="61" spans="1:19" x14ac:dyDescent="0.3">
      <c r="A61" s="29"/>
      <c r="B61" s="29"/>
      <c r="C61" s="30"/>
      <c r="D61" s="30"/>
      <c r="E61" s="29"/>
      <c r="F61" s="29"/>
      <c r="G61" s="29"/>
      <c r="H61" s="29"/>
      <c r="I61" s="29"/>
      <c r="J61" s="29"/>
      <c r="K61" s="31"/>
      <c r="L61" s="31"/>
      <c r="M61" s="31"/>
      <c r="N61" s="31"/>
      <c r="O61" s="31"/>
      <c r="P61" s="31"/>
      <c r="Q61" s="32"/>
      <c r="R61" s="33"/>
      <c r="S61" s="33"/>
    </row>
    <row r="62" spans="1:19" x14ac:dyDescent="0.3">
      <c r="A62" s="29"/>
      <c r="B62" s="29"/>
      <c r="C62" s="30"/>
      <c r="D62" s="30"/>
      <c r="E62" s="29"/>
      <c r="F62" s="29"/>
      <c r="G62" s="29"/>
      <c r="H62" s="29"/>
      <c r="I62" s="29"/>
      <c r="J62" s="29"/>
      <c r="K62" s="31"/>
      <c r="L62" s="31"/>
      <c r="M62" s="31"/>
      <c r="N62" s="31"/>
      <c r="O62" s="31"/>
      <c r="P62" s="31"/>
      <c r="Q62" s="32"/>
      <c r="R62" s="33"/>
      <c r="S62" s="33"/>
    </row>
    <row r="63" spans="1:19" x14ac:dyDescent="0.3">
      <c r="A63" s="29"/>
      <c r="B63" s="29"/>
      <c r="C63" s="30"/>
      <c r="D63" s="30"/>
      <c r="E63" s="29"/>
      <c r="F63" s="29"/>
      <c r="G63" s="29"/>
      <c r="H63" s="29"/>
      <c r="I63" s="29"/>
      <c r="J63" s="29"/>
      <c r="K63" s="31"/>
      <c r="L63" s="31"/>
      <c r="M63" s="31"/>
      <c r="N63" s="31"/>
      <c r="O63" s="31"/>
      <c r="P63" s="31"/>
      <c r="Q63" s="32"/>
      <c r="R63" s="33"/>
      <c r="S63" s="33"/>
    </row>
    <row r="64" spans="1:19" x14ac:dyDescent="0.3">
      <c r="A64" s="29"/>
      <c r="B64" s="29"/>
      <c r="C64" s="30"/>
      <c r="D64" s="30"/>
      <c r="E64" s="29"/>
      <c r="F64" s="29"/>
      <c r="G64" s="29"/>
      <c r="H64" s="29"/>
      <c r="I64" s="29"/>
      <c r="J64" s="29"/>
      <c r="K64" s="31"/>
      <c r="L64" s="31"/>
      <c r="M64" s="31"/>
      <c r="N64" s="31"/>
      <c r="O64" s="31"/>
      <c r="P64" s="31"/>
      <c r="Q64" s="32"/>
      <c r="R64" s="33"/>
      <c r="S64" s="33"/>
    </row>
    <row r="65" spans="1:19" x14ac:dyDescent="0.3">
      <c r="A65" s="29"/>
      <c r="B65" s="29"/>
      <c r="C65" s="30"/>
      <c r="D65" s="30"/>
      <c r="E65" s="29"/>
      <c r="F65" s="29"/>
      <c r="G65" s="29"/>
      <c r="H65" s="29"/>
      <c r="I65" s="29"/>
      <c r="J65" s="29"/>
      <c r="K65" s="31"/>
      <c r="L65" s="31"/>
      <c r="M65" s="31"/>
      <c r="N65" s="31"/>
      <c r="O65" s="31"/>
      <c r="P65" s="31"/>
      <c r="Q65" s="32"/>
      <c r="R65" s="33"/>
      <c r="S65" s="33"/>
    </row>
    <row r="66" spans="1:19" x14ac:dyDescent="0.3">
      <c r="A66" s="29"/>
      <c r="B66" s="29"/>
      <c r="C66" s="30"/>
      <c r="D66" s="30"/>
      <c r="E66" s="29"/>
      <c r="F66" s="29"/>
      <c r="G66" s="29"/>
      <c r="H66" s="29"/>
      <c r="I66" s="29"/>
      <c r="J66" s="29"/>
      <c r="K66" s="31"/>
      <c r="L66" s="31"/>
      <c r="M66" s="31"/>
      <c r="N66" s="31"/>
      <c r="O66" s="31"/>
      <c r="P66" s="31"/>
      <c r="Q66" s="32"/>
      <c r="R66" s="33"/>
      <c r="S66" s="33"/>
    </row>
    <row r="67" spans="1:19" x14ac:dyDescent="0.3">
      <c r="A67" s="29"/>
      <c r="B67" s="29"/>
      <c r="C67" s="30"/>
      <c r="D67" s="30"/>
      <c r="E67" s="29"/>
      <c r="F67" s="29"/>
      <c r="G67" s="29"/>
      <c r="H67" s="29"/>
      <c r="I67" s="29"/>
      <c r="J67" s="29"/>
      <c r="K67" s="31"/>
      <c r="L67" s="31"/>
      <c r="M67" s="31"/>
      <c r="N67" s="31"/>
      <c r="O67" s="31"/>
      <c r="P67" s="31"/>
      <c r="Q67" s="32"/>
      <c r="R67" s="33"/>
      <c r="S67" s="33"/>
    </row>
    <row r="68" spans="1:19" x14ac:dyDescent="0.3">
      <c r="A68" s="29"/>
      <c r="B68" s="29"/>
      <c r="C68" s="30"/>
      <c r="D68" s="30"/>
      <c r="E68" s="29"/>
      <c r="F68" s="29"/>
      <c r="G68" s="29"/>
      <c r="H68" s="29"/>
      <c r="I68" s="29"/>
      <c r="J68" s="29"/>
      <c r="K68" s="31"/>
      <c r="L68" s="31"/>
      <c r="M68" s="31"/>
      <c r="N68" s="31"/>
      <c r="O68" s="31"/>
      <c r="P68" s="31"/>
      <c r="Q68" s="32"/>
      <c r="R68" s="33"/>
      <c r="S68" s="33"/>
    </row>
    <row r="69" spans="1:19" x14ac:dyDescent="0.3">
      <c r="A69" s="29"/>
      <c r="B69" s="29"/>
      <c r="C69" s="30"/>
      <c r="D69" s="30"/>
      <c r="E69" s="29"/>
      <c r="F69" s="29"/>
      <c r="G69" s="29"/>
      <c r="H69" s="29"/>
      <c r="I69" s="29"/>
      <c r="J69" s="29"/>
      <c r="K69" s="31"/>
      <c r="L69" s="31"/>
      <c r="M69" s="31"/>
      <c r="N69" s="31"/>
      <c r="O69" s="31"/>
      <c r="P69" s="31"/>
      <c r="Q69" s="32"/>
      <c r="R69" s="33"/>
      <c r="S69" s="33"/>
    </row>
    <row r="70" spans="1:19" x14ac:dyDescent="0.3">
      <c r="A70" s="29"/>
      <c r="B70" s="29"/>
      <c r="C70" s="30"/>
      <c r="D70" s="30"/>
      <c r="E70" s="29"/>
      <c r="F70" s="29"/>
      <c r="G70" s="29"/>
      <c r="H70" s="29"/>
      <c r="I70" s="29"/>
      <c r="J70" s="29"/>
      <c r="K70" s="31"/>
      <c r="L70" s="31"/>
      <c r="M70" s="31"/>
      <c r="N70" s="31"/>
      <c r="O70" s="31"/>
      <c r="P70" s="31"/>
      <c r="Q70" s="32"/>
      <c r="R70" s="33"/>
      <c r="S70" s="33"/>
    </row>
    <row r="71" spans="1:19" x14ac:dyDescent="0.3">
      <c r="A71" s="29"/>
      <c r="B71" s="29"/>
      <c r="C71" s="30"/>
      <c r="D71" s="30"/>
      <c r="E71" s="29"/>
      <c r="F71" s="29"/>
      <c r="G71" s="29"/>
      <c r="H71" s="29"/>
      <c r="I71" s="29"/>
      <c r="J71" s="29"/>
      <c r="K71" s="31"/>
      <c r="L71" s="31"/>
      <c r="M71" s="31"/>
      <c r="N71" s="31"/>
      <c r="O71" s="31"/>
      <c r="P71" s="31"/>
      <c r="Q71" s="32"/>
      <c r="R71" s="33"/>
      <c r="S71" s="33"/>
    </row>
    <row r="72" spans="1:19" x14ac:dyDescent="0.3">
      <c r="A72" s="29"/>
      <c r="B72" s="29"/>
      <c r="C72" s="30"/>
      <c r="D72" s="30"/>
      <c r="E72" s="29"/>
      <c r="F72" s="29"/>
      <c r="G72" s="29"/>
      <c r="H72" s="29"/>
      <c r="I72" s="29"/>
      <c r="J72" s="29"/>
      <c r="K72" s="31"/>
      <c r="L72" s="31"/>
      <c r="M72" s="31"/>
      <c r="N72" s="31"/>
      <c r="O72" s="31"/>
      <c r="P72" s="31"/>
      <c r="Q72" s="32"/>
      <c r="R72" s="33"/>
      <c r="S72" s="33"/>
    </row>
    <row r="73" spans="1:19" x14ac:dyDescent="0.3">
      <c r="A73" s="29"/>
      <c r="B73" s="29"/>
      <c r="C73" s="30"/>
      <c r="D73" s="30"/>
      <c r="E73" s="29"/>
      <c r="F73" s="29"/>
      <c r="G73" s="29"/>
      <c r="H73" s="29"/>
      <c r="I73" s="29"/>
      <c r="J73" s="29"/>
      <c r="K73" s="31"/>
      <c r="L73" s="31"/>
      <c r="M73" s="31"/>
      <c r="N73" s="31"/>
      <c r="O73" s="31"/>
      <c r="P73" s="31"/>
      <c r="Q73" s="32"/>
      <c r="R73" s="33"/>
      <c r="S73" s="33"/>
    </row>
    <row r="74" spans="1:19" x14ac:dyDescent="0.3">
      <c r="A74" s="29"/>
      <c r="B74" s="29"/>
      <c r="C74" s="30"/>
      <c r="D74" s="30"/>
      <c r="E74" s="29"/>
      <c r="F74" s="29"/>
      <c r="G74" s="29"/>
      <c r="H74" s="29"/>
      <c r="I74" s="29"/>
      <c r="J74" s="29"/>
      <c r="K74" s="31"/>
      <c r="L74" s="31"/>
      <c r="M74" s="31"/>
      <c r="N74" s="31"/>
      <c r="O74" s="31"/>
      <c r="P74" s="31"/>
      <c r="Q74" s="32"/>
      <c r="R74" s="33"/>
      <c r="S74" s="33"/>
    </row>
    <row r="75" spans="1:19" x14ac:dyDescent="0.3">
      <c r="A75" s="29"/>
      <c r="B75" s="29"/>
      <c r="C75" s="30"/>
      <c r="D75" s="30"/>
      <c r="E75" s="29"/>
      <c r="F75" s="29"/>
      <c r="G75" s="29"/>
      <c r="H75" s="29"/>
      <c r="I75" s="29"/>
      <c r="J75" s="29"/>
      <c r="K75" s="31"/>
      <c r="L75" s="31"/>
      <c r="M75" s="31"/>
      <c r="N75" s="31"/>
      <c r="O75" s="31"/>
      <c r="P75" s="31"/>
      <c r="Q75" s="32"/>
      <c r="R75" s="33"/>
      <c r="S75" s="33"/>
    </row>
    <row r="76" spans="1:19" x14ac:dyDescent="0.3">
      <c r="A76" s="29"/>
      <c r="B76" s="29"/>
      <c r="C76" s="30"/>
      <c r="D76" s="30"/>
      <c r="E76" s="29"/>
      <c r="F76" s="29"/>
      <c r="G76" s="29"/>
      <c r="H76" s="29"/>
      <c r="I76" s="29"/>
      <c r="J76" s="29"/>
      <c r="K76" s="31"/>
      <c r="L76" s="31"/>
      <c r="M76" s="31"/>
      <c r="N76" s="31"/>
      <c r="O76" s="31"/>
      <c r="P76" s="31"/>
      <c r="Q76" s="32"/>
      <c r="R76" s="33"/>
      <c r="S76" s="33"/>
    </row>
    <row r="77" spans="1:19" x14ac:dyDescent="0.3">
      <c r="A77" s="29"/>
      <c r="B77" s="29"/>
      <c r="C77" s="30"/>
      <c r="D77" s="30"/>
      <c r="E77" s="29"/>
      <c r="F77" s="29"/>
      <c r="G77" s="29"/>
      <c r="H77" s="29"/>
      <c r="I77" s="29"/>
      <c r="J77" s="29"/>
      <c r="K77" s="31"/>
      <c r="L77" s="31"/>
      <c r="M77" s="31"/>
      <c r="N77" s="31"/>
      <c r="O77" s="31"/>
      <c r="P77" s="31"/>
      <c r="Q77" s="32"/>
      <c r="R77" s="33"/>
      <c r="S77" s="33"/>
    </row>
    <row r="78" spans="1:19" x14ac:dyDescent="0.3">
      <c r="A78" s="29"/>
      <c r="B78" s="29"/>
      <c r="C78" s="30"/>
      <c r="D78" s="30"/>
      <c r="E78" s="29"/>
      <c r="F78" s="29"/>
      <c r="G78" s="29"/>
      <c r="H78" s="29"/>
      <c r="I78" s="29"/>
      <c r="J78" s="29"/>
      <c r="K78" s="31"/>
      <c r="L78" s="31"/>
      <c r="M78" s="31"/>
      <c r="N78" s="31"/>
      <c r="O78" s="31"/>
      <c r="P78" s="31"/>
      <c r="Q78" s="32"/>
      <c r="R78" s="33"/>
      <c r="S78" s="33"/>
    </row>
    <row r="79" spans="1:19" x14ac:dyDescent="0.3">
      <c r="A79" s="29"/>
      <c r="B79" s="29"/>
      <c r="C79" s="30"/>
      <c r="D79" s="30"/>
      <c r="E79" s="29"/>
      <c r="F79" s="29"/>
      <c r="G79" s="29"/>
      <c r="H79" s="29"/>
      <c r="I79" s="29"/>
      <c r="J79" s="29"/>
      <c r="K79" s="31"/>
      <c r="L79" s="31"/>
      <c r="M79" s="31"/>
      <c r="N79" s="31"/>
      <c r="O79" s="31"/>
      <c r="P79" s="31"/>
      <c r="Q79" s="32"/>
      <c r="R79" s="33"/>
      <c r="S79" s="33"/>
    </row>
    <row r="80" spans="1:19" x14ac:dyDescent="0.3">
      <c r="A80" s="29"/>
      <c r="B80" s="29"/>
      <c r="C80" s="30"/>
      <c r="D80" s="30"/>
      <c r="E80" s="29"/>
      <c r="F80" s="29"/>
      <c r="G80" s="29"/>
      <c r="H80" s="29"/>
      <c r="I80" s="29"/>
      <c r="J80" s="29"/>
      <c r="K80" s="31"/>
      <c r="L80" s="31"/>
      <c r="M80" s="31"/>
      <c r="N80" s="31"/>
      <c r="O80" s="31"/>
      <c r="P80" s="31"/>
      <c r="Q80" s="32"/>
      <c r="R80" s="33"/>
      <c r="S80" s="33"/>
    </row>
    <row r="81" spans="1:20" x14ac:dyDescent="0.3">
      <c r="A81" s="29"/>
      <c r="B81" s="29"/>
      <c r="C81" s="30"/>
      <c r="D81" s="30"/>
      <c r="E81" s="29"/>
      <c r="F81" s="29"/>
      <c r="G81" s="29"/>
      <c r="H81" s="29"/>
      <c r="I81" s="29"/>
      <c r="J81" s="29"/>
      <c r="K81" s="31"/>
      <c r="L81" s="31"/>
      <c r="M81" s="31"/>
      <c r="N81" s="31"/>
      <c r="O81" s="31"/>
      <c r="P81" s="31"/>
      <c r="Q81" s="32"/>
      <c r="R81" s="33"/>
      <c r="S81" s="33"/>
    </row>
    <row r="82" spans="1:20" x14ac:dyDescent="0.3">
      <c r="A82" s="29"/>
      <c r="B82" s="29"/>
      <c r="C82" s="30"/>
      <c r="D82" s="30"/>
      <c r="E82" s="29"/>
      <c r="F82" s="29"/>
      <c r="G82" s="29"/>
      <c r="H82" s="29"/>
      <c r="I82" s="29"/>
      <c r="J82" s="29"/>
      <c r="K82" s="31"/>
      <c r="L82" s="31"/>
      <c r="M82" s="31"/>
      <c r="N82" s="31"/>
      <c r="O82" s="31"/>
      <c r="P82" s="31"/>
      <c r="Q82" s="32"/>
      <c r="R82" s="33"/>
      <c r="S82" s="33"/>
    </row>
    <row r="83" spans="1:20" x14ac:dyDescent="0.3">
      <c r="A83" s="29"/>
      <c r="B83" s="29"/>
      <c r="C83" s="30"/>
      <c r="D83" s="30"/>
      <c r="E83" s="29"/>
      <c r="F83" s="29"/>
      <c r="G83" s="29"/>
      <c r="H83" s="29"/>
      <c r="I83" s="29"/>
      <c r="J83" s="29"/>
      <c r="K83" s="31"/>
      <c r="L83" s="31"/>
      <c r="M83" s="31"/>
      <c r="N83" s="31"/>
      <c r="O83" s="31"/>
      <c r="P83" s="31"/>
      <c r="Q83" s="32"/>
      <c r="R83" s="33"/>
      <c r="S83" s="33"/>
    </row>
    <row r="84" spans="1:20" x14ac:dyDescent="0.3">
      <c r="A84" s="29"/>
      <c r="B84" s="29"/>
      <c r="C84" s="30"/>
      <c r="D84" s="30"/>
      <c r="E84" s="29"/>
      <c r="F84" s="29"/>
      <c r="G84" s="29"/>
      <c r="H84" s="29"/>
      <c r="I84" s="29"/>
      <c r="J84" s="29"/>
      <c r="K84" s="31"/>
      <c r="L84" s="31"/>
      <c r="M84" s="31"/>
      <c r="N84" s="31"/>
      <c r="O84" s="31"/>
      <c r="P84" s="31"/>
      <c r="Q84" s="32"/>
      <c r="R84" s="33"/>
      <c r="S84" s="33"/>
    </row>
    <row r="85" spans="1:20" x14ac:dyDescent="0.3">
      <c r="A85" s="29"/>
      <c r="B85" s="29"/>
      <c r="C85" s="30"/>
      <c r="D85" s="30"/>
      <c r="E85" s="29"/>
      <c r="F85" s="29"/>
      <c r="G85" s="29"/>
      <c r="H85" s="29"/>
      <c r="I85" s="29"/>
      <c r="J85" s="29"/>
      <c r="K85" s="31"/>
      <c r="L85" s="31"/>
      <c r="M85" s="31"/>
      <c r="N85" s="31"/>
      <c r="O85" s="31"/>
      <c r="P85" s="31"/>
      <c r="Q85" s="32"/>
      <c r="R85" s="33"/>
      <c r="S85" s="33"/>
    </row>
    <row r="86" spans="1:20" x14ac:dyDescent="0.3">
      <c r="A86" s="34"/>
      <c r="B86" s="34"/>
      <c r="C86" s="35"/>
      <c r="D86" s="35"/>
      <c r="E86" s="34"/>
      <c r="F86" s="34"/>
      <c r="G86" s="34"/>
      <c r="H86" s="34"/>
      <c r="I86" s="34"/>
      <c r="J86" s="34"/>
      <c r="R86" s="36"/>
      <c r="S86" s="37"/>
      <c r="T86" s="23"/>
    </row>
  </sheetData>
  <phoneticPr fontId="4"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9"/>
  <sheetViews>
    <sheetView zoomScale="130" zoomScaleNormal="130" workbookViewId="0">
      <selection activeCell="K2" sqref="K2"/>
    </sheetView>
  </sheetViews>
  <sheetFormatPr defaultRowHeight="14.4" x14ac:dyDescent="0.3"/>
  <cols>
    <col min="1" max="1" width="13.109375" customWidth="1"/>
    <col min="2" max="2" width="14.109375" customWidth="1"/>
    <col min="3" max="3" width="13.21875" customWidth="1"/>
    <col min="4" max="4" width="13.77734375" style="2" bestFit="1" customWidth="1"/>
    <col min="5" max="5" width="13.77734375" style="2" customWidth="1"/>
    <col min="6" max="6" width="15.6640625" style="2" bestFit="1" customWidth="1"/>
    <col min="7" max="7" width="17.21875" customWidth="1"/>
    <col min="8" max="8" width="12.21875" customWidth="1"/>
    <col min="9" max="9" width="13.109375" customWidth="1"/>
    <col min="10" max="10" width="13.21875" customWidth="1"/>
    <col min="11" max="11" width="14.5546875" style="5" customWidth="1"/>
    <col min="12" max="12" width="12" style="5" customWidth="1"/>
    <col min="13" max="13" width="12.77734375" style="5" customWidth="1"/>
    <col min="14" max="14" width="12.21875" style="5" customWidth="1"/>
  </cols>
  <sheetData>
    <row r="1" spans="1:14" ht="23.4" x14ac:dyDescent="0.45">
      <c r="A1" s="12" t="s">
        <v>136</v>
      </c>
      <c r="N1"/>
    </row>
    <row r="2" spans="1:14" x14ac:dyDescent="0.3">
      <c r="A2" t="s">
        <v>156</v>
      </c>
      <c r="B2" s="13">
        <f ca="1">TODAY()</f>
        <v>44570</v>
      </c>
      <c r="D2" s="5"/>
      <c r="E2" s="13"/>
      <c r="J2" s="6" t="s">
        <v>149</v>
      </c>
      <c r="K2" s="11" t="s">
        <v>50</v>
      </c>
      <c r="M2" s="6" t="s">
        <v>141</v>
      </c>
      <c r="N2" s="7">
        <v>3.5999999999999999E-3</v>
      </c>
    </row>
    <row r="3" spans="1:14" x14ac:dyDescent="0.3">
      <c r="K3" s="2"/>
      <c r="M3" s="2"/>
      <c r="N3"/>
    </row>
    <row r="4" spans="1:14" s="4" customFormat="1" x14ac:dyDescent="0.3">
      <c r="A4" s="4" t="s">
        <v>135</v>
      </c>
      <c r="B4" s="4" t="s">
        <v>134</v>
      </c>
      <c r="C4" s="4" t="s">
        <v>5</v>
      </c>
      <c r="D4" s="4" t="s">
        <v>0</v>
      </c>
      <c r="E4" s="4" t="s">
        <v>1</v>
      </c>
      <c r="F4" s="4" t="s">
        <v>8</v>
      </c>
      <c r="G4" s="4" t="s">
        <v>2</v>
      </c>
      <c r="H4" s="4" t="s">
        <v>21</v>
      </c>
      <c r="I4" s="4" t="s">
        <v>7</v>
      </c>
      <c r="J4" s="4" t="s">
        <v>153</v>
      </c>
      <c r="K4" s="4" t="s">
        <v>138</v>
      </c>
      <c r="L4" s="4" t="s">
        <v>155</v>
      </c>
      <c r="M4" s="4" t="s">
        <v>142</v>
      </c>
      <c r="N4" s="4" t="s">
        <v>140</v>
      </c>
    </row>
    <row r="5" spans="1:14" x14ac:dyDescent="0.3">
      <c r="A5" t="s">
        <v>46</v>
      </c>
      <c r="B5" t="s">
        <v>137</v>
      </c>
      <c r="C5">
        <f>545671</f>
        <v>545671</v>
      </c>
      <c r="D5" s="13">
        <v>43892</v>
      </c>
      <c r="E5" s="13">
        <f>WORKDAY(EDATE(D5,1)-1,1)</f>
        <v>43923</v>
      </c>
      <c r="F5" t="s">
        <v>47</v>
      </c>
      <c r="G5" s="13">
        <v>43938</v>
      </c>
      <c r="H5">
        <v>223809</v>
      </c>
      <c r="I5" t="s">
        <v>48</v>
      </c>
      <c r="J5" s="1">
        <v>742.5</v>
      </c>
      <c r="K5" t="str">
        <f>TEXT(D5,"MMM")</f>
        <v>3</v>
      </c>
      <c r="L5">
        <f>DAY(D5)</f>
        <v>2</v>
      </c>
      <c r="M5">
        <f>IF(G5&gt;E5,NETWORKDAYS(E5,G5,'NSW Holidays 2020'!$A$4:$A$15),0)</f>
        <v>10</v>
      </c>
      <c r="N5" s="25">
        <f t="shared" ref="N5:N36" si="0">J5*M5*Penalty_Rate+Flat_Rate</f>
        <v>31.73</v>
      </c>
    </row>
    <row r="6" spans="1:14" x14ac:dyDescent="0.3">
      <c r="A6" t="s">
        <v>46</v>
      </c>
      <c r="B6" t="s">
        <v>137</v>
      </c>
      <c r="C6">
        <v>545672</v>
      </c>
      <c r="D6" s="13">
        <v>43923</v>
      </c>
      <c r="E6" s="13">
        <f t="shared" ref="E6:E69" si="1">WORKDAY(EDATE(D6,1)-1,1)</f>
        <v>43955</v>
      </c>
      <c r="F6" t="s">
        <v>49</v>
      </c>
      <c r="G6" s="13">
        <v>43941</v>
      </c>
      <c r="H6">
        <v>327600</v>
      </c>
      <c r="I6" t="s">
        <v>50</v>
      </c>
      <c r="J6" s="1">
        <v>1021.02</v>
      </c>
      <c r="K6" t="str">
        <f>TEXT(D6,"MMM")</f>
        <v>4</v>
      </c>
      <c r="L6">
        <f>DAY(D6)</f>
        <v>2</v>
      </c>
      <c r="M6">
        <f>IF(G6&gt;E6,NETWORKDAYS(E6,G6,'NSW Holidays 2020'!$A$4:$A$15),0)</f>
        <v>0</v>
      </c>
      <c r="N6" s="25">
        <f t="shared" si="0"/>
        <v>5</v>
      </c>
    </row>
    <row r="7" spans="1:14" x14ac:dyDescent="0.3">
      <c r="A7" t="s">
        <v>51</v>
      </c>
      <c r="B7" t="s">
        <v>137</v>
      </c>
      <c r="C7">
        <v>545674</v>
      </c>
      <c r="D7" s="13">
        <v>43906</v>
      </c>
      <c r="E7" s="13">
        <f>WORKDAY(EDATE(D7,1)-1,1)</f>
        <v>43937</v>
      </c>
      <c r="F7" t="s">
        <v>49</v>
      </c>
      <c r="G7" s="13">
        <v>43926</v>
      </c>
      <c r="H7">
        <v>332589</v>
      </c>
      <c r="I7" t="s">
        <v>50</v>
      </c>
      <c r="J7" s="1">
        <v>409.53</v>
      </c>
      <c r="K7" t="str">
        <f>TEXT(D7,"MMM")</f>
        <v>3</v>
      </c>
      <c r="L7">
        <f>DAY(D7)</f>
        <v>16</v>
      </c>
      <c r="M7">
        <f>IF(G7&gt;E7,NETWORKDAYS(E7,G7,'NSW Holidays 2020'!$A$4:$A$15),0)</f>
        <v>0</v>
      </c>
      <c r="N7" s="25">
        <f>J7*M7*Penalty_Rate+Flat_Rate</f>
        <v>5</v>
      </c>
    </row>
    <row r="8" spans="1:14" x14ac:dyDescent="0.3">
      <c r="A8" t="s">
        <v>52</v>
      </c>
      <c r="B8" t="s">
        <v>137</v>
      </c>
      <c r="C8">
        <v>545676</v>
      </c>
      <c r="D8" s="13">
        <v>43915</v>
      </c>
      <c r="E8" s="13">
        <f>WORKDAY(EDATE(D8,1)-1,1)</f>
        <v>43948</v>
      </c>
      <c r="F8" t="s">
        <v>49</v>
      </c>
      <c r="G8" s="13">
        <v>43941</v>
      </c>
      <c r="H8">
        <v>337131</v>
      </c>
      <c r="I8" t="s">
        <v>50</v>
      </c>
      <c r="J8" s="1">
        <v>-234.96</v>
      </c>
      <c r="K8" t="str">
        <f>TEXT(D8,"MMM")</f>
        <v>3</v>
      </c>
      <c r="L8">
        <f>DAY(D8)</f>
        <v>25</v>
      </c>
      <c r="M8">
        <f>IF(G8&gt;E8,NETWORKDAYS(E8,G8,'NSW Holidays 2020'!$A$4:$A$15),0)</f>
        <v>0</v>
      </c>
      <c r="N8" s="25">
        <f>J8*M8*Penalty_Rate+Flat_Rate</f>
        <v>5</v>
      </c>
    </row>
    <row r="9" spans="1:14" x14ac:dyDescent="0.3">
      <c r="A9" t="s">
        <v>53</v>
      </c>
      <c r="B9" t="s">
        <v>137</v>
      </c>
      <c r="C9">
        <v>545677</v>
      </c>
      <c r="D9" s="13">
        <v>43907</v>
      </c>
      <c r="E9" s="13">
        <f>WORKDAY(EDATE(D9,1)-1,1)</f>
        <v>43938</v>
      </c>
      <c r="F9" t="s">
        <v>49</v>
      </c>
      <c r="G9" s="13">
        <v>43931</v>
      </c>
      <c r="H9">
        <v>319376</v>
      </c>
      <c r="I9" t="s">
        <v>50</v>
      </c>
      <c r="J9" s="1">
        <v>-450.12</v>
      </c>
      <c r="K9" t="str">
        <f>TEXT(D9,"MMM")</f>
        <v>3</v>
      </c>
      <c r="L9">
        <f>DAY(D9)</f>
        <v>17</v>
      </c>
      <c r="M9">
        <f>IF(G9&gt;E9,NETWORKDAYS(E9,G9,'NSW Holidays 2020'!$A$4:$A$15),0)</f>
        <v>0</v>
      </c>
      <c r="N9" s="25">
        <f>J9*M9*Penalty_Rate+Flat_Rate</f>
        <v>5</v>
      </c>
    </row>
    <row r="10" spans="1:14" x14ac:dyDescent="0.3">
      <c r="A10" t="s">
        <v>54</v>
      </c>
      <c r="B10" t="s">
        <v>137</v>
      </c>
      <c r="C10">
        <v>545678</v>
      </c>
      <c r="D10" s="13">
        <v>43930</v>
      </c>
      <c r="E10" s="13">
        <f>WORKDAY(EDATE(D10,1)-1,1)</f>
        <v>43962</v>
      </c>
      <c r="F10" t="s">
        <v>49</v>
      </c>
      <c r="G10" s="13">
        <v>43951</v>
      </c>
      <c r="H10">
        <v>334724</v>
      </c>
      <c r="I10" t="s">
        <v>50</v>
      </c>
      <c r="J10" s="1">
        <v>114.18</v>
      </c>
      <c r="K10" t="str">
        <f>TEXT(D10,"MMM")</f>
        <v>4</v>
      </c>
      <c r="L10">
        <f>DAY(D10)</f>
        <v>9</v>
      </c>
      <c r="M10">
        <f>IF(G10&gt;E10,NETWORKDAYS(E10,G10,'NSW Holidays 2020'!$A$4:$A$15),0)</f>
        <v>0</v>
      </c>
      <c r="N10" s="25">
        <f>J10*M10*Penalty_Rate+Flat_Rate</f>
        <v>5</v>
      </c>
    </row>
    <row r="11" spans="1:14" x14ac:dyDescent="0.3">
      <c r="A11" t="s">
        <v>55</v>
      </c>
      <c r="B11" t="s">
        <v>137</v>
      </c>
      <c r="C11">
        <v>545679</v>
      </c>
      <c r="D11" s="13">
        <v>43913</v>
      </c>
      <c r="E11" s="13">
        <f>WORKDAY(EDATE(D11,1)-1,1)</f>
        <v>43944</v>
      </c>
      <c r="F11" t="s">
        <v>49</v>
      </c>
      <c r="G11" s="13">
        <v>43951</v>
      </c>
      <c r="H11">
        <v>310607</v>
      </c>
      <c r="I11" t="s">
        <v>50</v>
      </c>
      <c r="J11" s="1">
        <v>930.93</v>
      </c>
      <c r="K11" t="str">
        <f>TEXT(D11,"MMM")</f>
        <v>3</v>
      </c>
      <c r="L11">
        <f>DAY(D11)</f>
        <v>23</v>
      </c>
      <c r="M11">
        <f>IF(G11&gt;E11,NETWORKDAYS(E11,G11,'NSW Holidays 2020'!$A$4:$A$15),0)</f>
        <v>6</v>
      </c>
      <c r="N11" s="25">
        <f>J11*M11*Penalty_Rate+Flat_Rate</f>
        <v>25.108087999999999</v>
      </c>
    </row>
    <row r="12" spans="1:14" x14ac:dyDescent="0.3">
      <c r="A12" t="s">
        <v>56</v>
      </c>
      <c r="B12" t="s">
        <v>137</v>
      </c>
      <c r="C12">
        <v>545681</v>
      </c>
      <c r="D12" s="13">
        <v>43917</v>
      </c>
      <c r="E12" s="13">
        <f t="shared" si="1"/>
        <v>43948</v>
      </c>
      <c r="F12" t="s">
        <v>47</v>
      </c>
      <c r="G12" s="13">
        <v>43935</v>
      </c>
      <c r="H12">
        <v>226225</v>
      </c>
      <c r="I12" t="s">
        <v>48</v>
      </c>
      <c r="J12" s="1">
        <v>466.29</v>
      </c>
      <c r="K12" t="str">
        <f>TEXT(D12,"MMM")</f>
        <v>3</v>
      </c>
      <c r="L12">
        <f>DAY(D12)</f>
        <v>27</v>
      </c>
      <c r="M12">
        <f>IF(G12&gt;E12,NETWORKDAYS(E12,G12,'NSW Holidays 2020'!$A$4:$A$15),0)</f>
        <v>0</v>
      </c>
      <c r="N12" s="25">
        <f t="shared" si="0"/>
        <v>5</v>
      </c>
    </row>
    <row r="13" spans="1:14" x14ac:dyDescent="0.3">
      <c r="A13" t="s">
        <v>57</v>
      </c>
      <c r="B13" t="s">
        <v>137</v>
      </c>
      <c r="C13">
        <v>545682</v>
      </c>
      <c r="D13" s="13">
        <v>43912</v>
      </c>
      <c r="E13" s="13">
        <f t="shared" si="1"/>
        <v>43943</v>
      </c>
      <c r="F13" t="s">
        <v>47</v>
      </c>
      <c r="G13" s="13">
        <v>43948</v>
      </c>
      <c r="H13">
        <v>223858</v>
      </c>
      <c r="I13" t="s">
        <v>48</v>
      </c>
      <c r="J13" s="1">
        <v>222.42</v>
      </c>
      <c r="K13" t="str">
        <f>TEXT(D13,"MMM")</f>
        <v>3</v>
      </c>
      <c r="L13">
        <f>DAY(D13)</f>
        <v>22</v>
      </c>
      <c r="M13">
        <f>IF(G13&gt;E13,NETWORKDAYS(E13,G13,'NSW Holidays 2020'!$A$4:$A$15),0)</f>
        <v>4</v>
      </c>
      <c r="N13" s="25">
        <f t="shared" si="0"/>
        <v>8.2028479999999995</v>
      </c>
    </row>
    <row r="14" spans="1:14" x14ac:dyDescent="0.3">
      <c r="A14" t="s">
        <v>58</v>
      </c>
      <c r="B14" t="s">
        <v>137</v>
      </c>
      <c r="C14">
        <v>545683</v>
      </c>
      <c r="D14" s="13">
        <v>43899</v>
      </c>
      <c r="E14" s="13">
        <f t="shared" si="1"/>
        <v>43930</v>
      </c>
      <c r="F14" t="s">
        <v>47</v>
      </c>
      <c r="G14" s="13">
        <v>43932</v>
      </c>
      <c r="H14">
        <v>211781</v>
      </c>
      <c r="I14" t="s">
        <v>48</v>
      </c>
      <c r="J14" s="1">
        <v>679.8</v>
      </c>
      <c r="K14" t="str">
        <f>TEXT(D14,"MMM")</f>
        <v>3</v>
      </c>
      <c r="L14">
        <f>DAY(D14)</f>
        <v>9</v>
      </c>
      <c r="M14">
        <f>IF(G14&gt;E14,NETWORKDAYS(E14,G14,'NSW Holidays 2020'!$A$4:$A$15),0)</f>
        <v>1</v>
      </c>
      <c r="N14" s="25">
        <f t="shared" si="0"/>
        <v>7.4472799999999992</v>
      </c>
    </row>
    <row r="15" spans="1:14" x14ac:dyDescent="0.3">
      <c r="A15" t="s">
        <v>59</v>
      </c>
      <c r="B15" t="s">
        <v>137</v>
      </c>
      <c r="C15">
        <v>545685</v>
      </c>
      <c r="D15" s="13">
        <v>43925</v>
      </c>
      <c r="E15" s="13">
        <f t="shared" si="1"/>
        <v>43955</v>
      </c>
      <c r="F15" t="s">
        <v>47</v>
      </c>
      <c r="G15" s="13">
        <v>43944</v>
      </c>
      <c r="H15">
        <v>232805</v>
      </c>
      <c r="I15" t="s">
        <v>48</v>
      </c>
      <c r="J15" s="1">
        <v>171.93</v>
      </c>
      <c r="K15" t="str">
        <f>TEXT(D15,"MMM")</f>
        <v>4</v>
      </c>
      <c r="L15">
        <f>DAY(D15)</f>
        <v>4</v>
      </c>
      <c r="M15">
        <f>IF(G15&gt;E15,NETWORKDAYS(E15,G15,'NSW Holidays 2020'!$A$4:$A$15),0)</f>
        <v>0</v>
      </c>
      <c r="N15" s="25">
        <f t="shared" si="0"/>
        <v>5</v>
      </c>
    </row>
    <row r="16" spans="1:14" x14ac:dyDescent="0.3">
      <c r="A16" t="s">
        <v>60</v>
      </c>
      <c r="B16" t="s">
        <v>137</v>
      </c>
      <c r="C16">
        <v>545687</v>
      </c>
      <c r="D16" s="13">
        <v>43885</v>
      </c>
      <c r="E16" s="13">
        <f t="shared" si="1"/>
        <v>43914</v>
      </c>
      <c r="F16" t="s">
        <v>49</v>
      </c>
      <c r="G16" s="13">
        <v>43927</v>
      </c>
      <c r="H16">
        <v>312187</v>
      </c>
      <c r="I16" t="s">
        <v>50</v>
      </c>
      <c r="J16" s="1">
        <v>623.70000000000005</v>
      </c>
      <c r="K16" t="str">
        <f>TEXT(D16,"MMM")</f>
        <v>2</v>
      </c>
      <c r="L16">
        <f>DAY(D16)</f>
        <v>24</v>
      </c>
      <c r="M16">
        <f>IF(G16&gt;E16,NETWORKDAYS(E16,G16,'NSW Holidays 2020'!$A$4:$A$15),0)</f>
        <v>10</v>
      </c>
      <c r="N16" s="25">
        <f t="shared" si="0"/>
        <v>27.453199999999999</v>
      </c>
    </row>
    <row r="17" spans="1:14" x14ac:dyDescent="0.3">
      <c r="A17" t="s">
        <v>61</v>
      </c>
      <c r="B17" t="s">
        <v>137</v>
      </c>
      <c r="C17">
        <v>545689</v>
      </c>
      <c r="D17" s="13">
        <v>43919</v>
      </c>
      <c r="E17" s="13">
        <f t="shared" si="1"/>
        <v>43950</v>
      </c>
      <c r="F17" t="s">
        <v>49</v>
      </c>
      <c r="G17" s="13">
        <v>43945</v>
      </c>
      <c r="H17">
        <v>319790</v>
      </c>
      <c r="I17" t="s">
        <v>50</v>
      </c>
      <c r="J17" s="1">
        <v>221.1</v>
      </c>
      <c r="K17" t="str">
        <f>TEXT(D17,"MMM")</f>
        <v>3</v>
      </c>
      <c r="L17">
        <f>DAY(D17)</f>
        <v>29</v>
      </c>
      <c r="M17">
        <f>IF(G17&gt;E17,NETWORKDAYS(E17,G17,'NSW Holidays 2020'!$A$4:$A$15),0)</f>
        <v>0</v>
      </c>
      <c r="N17" s="25">
        <f t="shared" si="0"/>
        <v>5</v>
      </c>
    </row>
    <row r="18" spans="1:14" x14ac:dyDescent="0.3">
      <c r="A18" t="s">
        <v>62</v>
      </c>
      <c r="B18" t="s">
        <v>137</v>
      </c>
      <c r="C18">
        <v>545690</v>
      </c>
      <c r="D18" s="13">
        <v>43930</v>
      </c>
      <c r="E18" s="13">
        <f t="shared" si="1"/>
        <v>43962</v>
      </c>
      <c r="F18" t="s">
        <v>49</v>
      </c>
      <c r="G18" s="13">
        <v>43949</v>
      </c>
      <c r="H18">
        <v>327342</v>
      </c>
      <c r="I18" t="s">
        <v>50</v>
      </c>
      <c r="J18" s="1">
        <v>393.36</v>
      </c>
      <c r="K18" t="str">
        <f>TEXT(D18,"MMM")</f>
        <v>4</v>
      </c>
      <c r="L18">
        <f>DAY(D18)</f>
        <v>9</v>
      </c>
      <c r="M18">
        <f>IF(G18&gt;E18,NETWORKDAYS(E18,G18,'NSW Holidays 2020'!$A$4:$A$15),0)</f>
        <v>0</v>
      </c>
      <c r="N18" s="25">
        <f t="shared" si="0"/>
        <v>5</v>
      </c>
    </row>
    <row r="19" spans="1:14" x14ac:dyDescent="0.3">
      <c r="A19" t="s">
        <v>63</v>
      </c>
      <c r="B19" t="s">
        <v>137</v>
      </c>
      <c r="C19">
        <v>545691</v>
      </c>
      <c r="D19" s="13">
        <v>43899</v>
      </c>
      <c r="E19" s="13">
        <f t="shared" si="1"/>
        <v>43930</v>
      </c>
      <c r="F19" t="s">
        <v>49</v>
      </c>
      <c r="G19" s="13">
        <v>43942</v>
      </c>
      <c r="H19">
        <v>335460</v>
      </c>
      <c r="I19" t="s">
        <v>50</v>
      </c>
      <c r="J19" s="1">
        <v>642.17999999999995</v>
      </c>
      <c r="K19" t="str">
        <f>TEXT(D19,"MMM")</f>
        <v>3</v>
      </c>
      <c r="L19">
        <f>DAY(D19)</f>
        <v>9</v>
      </c>
      <c r="M19">
        <f>IF(G19&gt;E19,NETWORKDAYS(E19,G19,'NSW Holidays 2020'!$A$4:$A$15),0)</f>
        <v>7</v>
      </c>
      <c r="N19" s="25">
        <f t="shared" si="0"/>
        <v>21.182935999999998</v>
      </c>
    </row>
    <row r="20" spans="1:14" x14ac:dyDescent="0.3">
      <c r="A20" t="s">
        <v>64</v>
      </c>
      <c r="B20" t="s">
        <v>137</v>
      </c>
      <c r="C20">
        <v>545692</v>
      </c>
      <c r="D20" s="13">
        <v>43909</v>
      </c>
      <c r="E20" s="13">
        <f t="shared" si="1"/>
        <v>43941</v>
      </c>
      <c r="F20" t="s">
        <v>49</v>
      </c>
      <c r="G20" s="13">
        <v>43951</v>
      </c>
      <c r="H20">
        <v>323955</v>
      </c>
      <c r="I20" t="s">
        <v>50</v>
      </c>
      <c r="J20" s="1">
        <v>499.95</v>
      </c>
      <c r="K20" t="str">
        <f>TEXT(D20,"MMM")</f>
        <v>3</v>
      </c>
      <c r="L20">
        <f>DAY(D20)</f>
        <v>19</v>
      </c>
      <c r="M20">
        <f>IF(G20&gt;E20,NETWORKDAYS(E20,G20,'NSW Holidays 2020'!$A$4:$A$15),0)</f>
        <v>9</v>
      </c>
      <c r="N20" s="25">
        <f t="shared" si="0"/>
        <v>21.19838</v>
      </c>
    </row>
    <row r="21" spans="1:14" x14ac:dyDescent="0.3">
      <c r="A21" t="s">
        <v>65</v>
      </c>
      <c r="B21" t="s">
        <v>137</v>
      </c>
      <c r="C21">
        <v>545693</v>
      </c>
      <c r="D21" s="13">
        <v>43890</v>
      </c>
      <c r="E21" s="13">
        <f t="shared" si="1"/>
        <v>43920</v>
      </c>
      <c r="F21" t="s">
        <v>49</v>
      </c>
      <c r="G21" s="13">
        <v>43928</v>
      </c>
      <c r="H21">
        <v>316515</v>
      </c>
      <c r="I21" t="s">
        <v>50</v>
      </c>
      <c r="J21" s="1">
        <v>299.64</v>
      </c>
      <c r="K21" t="str">
        <f>TEXT(D21,"MMM")</f>
        <v>2</v>
      </c>
      <c r="L21">
        <f>DAY(D21)</f>
        <v>29</v>
      </c>
      <c r="M21">
        <f>IF(G21&gt;E21,NETWORKDAYS(E21,G21,'NSW Holidays 2020'!$A$4:$A$15),0)</f>
        <v>7</v>
      </c>
      <c r="N21" s="25">
        <f t="shared" si="0"/>
        <v>12.550927999999999</v>
      </c>
    </row>
    <row r="22" spans="1:14" x14ac:dyDescent="0.3">
      <c r="A22" t="s">
        <v>66</v>
      </c>
      <c r="B22" t="s">
        <v>137</v>
      </c>
      <c r="C22">
        <v>545695</v>
      </c>
      <c r="D22" s="13">
        <v>43912</v>
      </c>
      <c r="E22" s="13">
        <f t="shared" si="1"/>
        <v>43943</v>
      </c>
      <c r="F22" t="s">
        <v>47</v>
      </c>
      <c r="G22" s="13">
        <v>43951</v>
      </c>
      <c r="H22">
        <v>231320</v>
      </c>
      <c r="I22" t="s">
        <v>48</v>
      </c>
      <c r="J22" s="1">
        <v>312.83999999999997</v>
      </c>
      <c r="K22" t="str">
        <f>TEXT(D22,"MMM")</f>
        <v>3</v>
      </c>
      <c r="L22">
        <f>DAY(D22)</f>
        <v>22</v>
      </c>
      <c r="M22">
        <f>IF(G22&gt;E22,NETWORKDAYS(E22,G22,'NSW Holidays 2020'!$A$4:$A$15),0)</f>
        <v>7</v>
      </c>
      <c r="N22" s="25">
        <f t="shared" si="0"/>
        <v>12.883567999999999</v>
      </c>
    </row>
    <row r="23" spans="1:14" x14ac:dyDescent="0.3">
      <c r="A23" t="s">
        <v>67</v>
      </c>
      <c r="B23" t="s">
        <v>137</v>
      </c>
      <c r="C23">
        <v>545696</v>
      </c>
      <c r="D23" s="13">
        <v>43904</v>
      </c>
      <c r="E23" s="13">
        <f t="shared" si="1"/>
        <v>43935</v>
      </c>
      <c r="F23" t="s">
        <v>47</v>
      </c>
      <c r="G23" s="13">
        <v>43926</v>
      </c>
      <c r="H23">
        <v>213670</v>
      </c>
      <c r="I23" t="s">
        <v>48</v>
      </c>
      <c r="J23" s="1">
        <v>993.63</v>
      </c>
      <c r="K23" t="str">
        <f>TEXT(D23,"MMM")</f>
        <v>3</v>
      </c>
      <c r="L23">
        <f>DAY(D23)</f>
        <v>14</v>
      </c>
      <c r="M23">
        <f>IF(G23&gt;E23,NETWORKDAYS(E23,G23,'NSW Holidays 2020'!$A$4:$A$15),0)</f>
        <v>0</v>
      </c>
      <c r="N23" s="25">
        <f t="shared" si="0"/>
        <v>5</v>
      </c>
    </row>
    <row r="24" spans="1:14" x14ac:dyDescent="0.3">
      <c r="A24" t="s">
        <v>68</v>
      </c>
      <c r="B24" t="s">
        <v>137</v>
      </c>
      <c r="C24">
        <v>545697</v>
      </c>
      <c r="D24" s="13">
        <v>43917</v>
      </c>
      <c r="E24" s="13">
        <f t="shared" si="1"/>
        <v>43948</v>
      </c>
      <c r="F24" t="s">
        <v>47</v>
      </c>
      <c r="G24" s="13">
        <v>43922</v>
      </c>
      <c r="H24">
        <v>226166</v>
      </c>
      <c r="I24" t="s">
        <v>48</v>
      </c>
      <c r="J24" s="1">
        <v>1053.69</v>
      </c>
      <c r="K24" t="str">
        <f>TEXT(D24,"MMM")</f>
        <v>3</v>
      </c>
      <c r="L24">
        <f>DAY(D24)</f>
        <v>27</v>
      </c>
      <c r="M24">
        <f>IF(G24&gt;E24,NETWORKDAYS(E24,G24,'NSW Holidays 2020'!$A$4:$A$15),0)</f>
        <v>0</v>
      </c>
      <c r="N24" s="25">
        <f t="shared" si="0"/>
        <v>5</v>
      </c>
    </row>
    <row r="25" spans="1:14" x14ac:dyDescent="0.3">
      <c r="A25" t="s">
        <v>69</v>
      </c>
      <c r="B25" t="s">
        <v>137</v>
      </c>
      <c r="C25">
        <v>545698</v>
      </c>
      <c r="D25" s="13">
        <v>43929</v>
      </c>
      <c r="E25" s="13">
        <f t="shared" si="1"/>
        <v>43959</v>
      </c>
      <c r="F25" t="s">
        <v>49</v>
      </c>
      <c r="G25" s="13">
        <v>43951</v>
      </c>
      <c r="H25">
        <v>316479</v>
      </c>
      <c r="I25" t="s">
        <v>50</v>
      </c>
      <c r="J25" s="1">
        <v>1047.75</v>
      </c>
      <c r="K25" t="str">
        <f>TEXT(D25,"MMM")</f>
        <v>4</v>
      </c>
      <c r="L25">
        <f>DAY(D25)</f>
        <v>8</v>
      </c>
      <c r="M25">
        <f>IF(G25&gt;E25,NETWORKDAYS(E25,G25,'NSW Holidays 2020'!$A$4:$A$15),0)</f>
        <v>0</v>
      </c>
      <c r="N25" s="25">
        <f t="shared" si="0"/>
        <v>5</v>
      </c>
    </row>
    <row r="26" spans="1:14" x14ac:dyDescent="0.3">
      <c r="A26" t="s">
        <v>70</v>
      </c>
      <c r="B26" t="s">
        <v>137</v>
      </c>
      <c r="C26">
        <v>545700</v>
      </c>
      <c r="D26" s="13">
        <v>43888</v>
      </c>
      <c r="E26" s="13">
        <f t="shared" si="1"/>
        <v>43917</v>
      </c>
      <c r="F26" t="s">
        <v>47</v>
      </c>
      <c r="G26" s="13">
        <v>43929</v>
      </c>
      <c r="H26">
        <v>230046</v>
      </c>
      <c r="I26" t="s">
        <v>48</v>
      </c>
      <c r="J26" s="1">
        <v>1096.92</v>
      </c>
      <c r="K26" t="str">
        <f>TEXT(D26,"MMM")</f>
        <v>2</v>
      </c>
      <c r="L26">
        <f>DAY(D26)</f>
        <v>27</v>
      </c>
      <c r="M26">
        <f>IF(G26&gt;E26,NETWORKDAYS(E26,G26,'NSW Holidays 2020'!$A$4:$A$15),0)</f>
        <v>9</v>
      </c>
      <c r="N26" s="25">
        <f t="shared" si="0"/>
        <v>40.540208</v>
      </c>
    </row>
    <row r="27" spans="1:14" x14ac:dyDescent="0.3">
      <c r="A27" t="s">
        <v>71</v>
      </c>
      <c r="B27" t="s">
        <v>137</v>
      </c>
      <c r="C27">
        <v>545702</v>
      </c>
      <c r="D27" s="13">
        <v>43886</v>
      </c>
      <c r="E27" s="13">
        <f t="shared" si="1"/>
        <v>43915</v>
      </c>
      <c r="F27" t="s">
        <v>47</v>
      </c>
      <c r="G27" s="13">
        <v>43928</v>
      </c>
      <c r="H27">
        <v>224680</v>
      </c>
      <c r="I27" t="s">
        <v>48</v>
      </c>
      <c r="J27" s="1">
        <v>257.07</v>
      </c>
      <c r="K27" t="str">
        <f>TEXT(D27,"MMM")</f>
        <v>2</v>
      </c>
      <c r="L27">
        <f>DAY(D27)</f>
        <v>25</v>
      </c>
      <c r="M27">
        <f>IF(G27&gt;E27,NETWORKDAYS(E27,G27,'NSW Holidays 2020'!$A$4:$A$15),0)</f>
        <v>10</v>
      </c>
      <c r="N27" s="25">
        <f t="shared" si="0"/>
        <v>14.254519999999999</v>
      </c>
    </row>
    <row r="28" spans="1:14" x14ac:dyDescent="0.3">
      <c r="A28" t="s">
        <v>72</v>
      </c>
      <c r="B28" t="s">
        <v>137</v>
      </c>
      <c r="C28">
        <v>545703</v>
      </c>
      <c r="D28" s="13">
        <v>43945</v>
      </c>
      <c r="E28" s="13">
        <f t="shared" si="1"/>
        <v>43976</v>
      </c>
      <c r="F28" t="s">
        <v>47</v>
      </c>
      <c r="G28" s="13">
        <v>43949</v>
      </c>
      <c r="H28">
        <v>238023</v>
      </c>
      <c r="I28" t="s">
        <v>48</v>
      </c>
      <c r="J28" s="1">
        <v>215.49</v>
      </c>
      <c r="K28" t="str">
        <f>TEXT(D28,"MMM")</f>
        <v>4</v>
      </c>
      <c r="L28">
        <f>DAY(D28)</f>
        <v>24</v>
      </c>
      <c r="M28">
        <f>IF(G28&gt;E28,NETWORKDAYS(E28,G28,'NSW Holidays 2020'!$A$4:$A$15),0)</f>
        <v>0</v>
      </c>
      <c r="N28" s="25">
        <f t="shared" si="0"/>
        <v>5</v>
      </c>
    </row>
    <row r="29" spans="1:14" x14ac:dyDescent="0.3">
      <c r="A29" t="s">
        <v>73</v>
      </c>
      <c r="B29" t="s">
        <v>137</v>
      </c>
      <c r="C29">
        <v>545705</v>
      </c>
      <c r="D29" s="13">
        <v>43926</v>
      </c>
      <c r="E29" s="13">
        <f t="shared" si="1"/>
        <v>43956</v>
      </c>
      <c r="F29" t="s">
        <v>47</v>
      </c>
      <c r="G29" s="13">
        <v>43945</v>
      </c>
      <c r="H29">
        <v>224184</v>
      </c>
      <c r="I29" t="s">
        <v>48</v>
      </c>
      <c r="J29" s="1">
        <v>455.07</v>
      </c>
      <c r="K29" t="str">
        <f>TEXT(D29,"MMM")</f>
        <v>4</v>
      </c>
      <c r="L29">
        <f>DAY(D29)</f>
        <v>5</v>
      </c>
      <c r="M29">
        <f>IF(G29&gt;E29,NETWORKDAYS(E29,G29,'NSW Holidays 2020'!$A$4:$A$15),0)</f>
        <v>0</v>
      </c>
      <c r="N29" s="25">
        <f t="shared" si="0"/>
        <v>5</v>
      </c>
    </row>
    <row r="30" spans="1:14" x14ac:dyDescent="0.3">
      <c r="A30" t="s">
        <v>74</v>
      </c>
      <c r="B30" t="s">
        <v>137</v>
      </c>
      <c r="C30">
        <v>545706</v>
      </c>
      <c r="D30" s="13">
        <v>43923</v>
      </c>
      <c r="E30" s="13">
        <f t="shared" si="1"/>
        <v>43955</v>
      </c>
      <c r="F30" t="s">
        <v>47</v>
      </c>
      <c r="G30" s="13">
        <v>43930</v>
      </c>
      <c r="H30">
        <v>216205</v>
      </c>
      <c r="I30" t="s">
        <v>48</v>
      </c>
      <c r="J30" s="1">
        <v>711.81</v>
      </c>
      <c r="K30" t="str">
        <f>TEXT(D30,"MMM")</f>
        <v>4</v>
      </c>
      <c r="L30">
        <f>DAY(D30)</f>
        <v>2</v>
      </c>
      <c r="M30">
        <f>IF(G30&gt;E30,NETWORKDAYS(E30,G30,'NSW Holidays 2020'!$A$4:$A$15),0)</f>
        <v>0</v>
      </c>
      <c r="N30" s="25">
        <f t="shared" si="0"/>
        <v>5</v>
      </c>
    </row>
    <row r="31" spans="1:14" x14ac:dyDescent="0.3">
      <c r="A31" t="s">
        <v>75</v>
      </c>
      <c r="B31" t="s">
        <v>137</v>
      </c>
      <c r="C31">
        <v>545707</v>
      </c>
      <c r="D31" s="13">
        <v>43911</v>
      </c>
      <c r="E31" s="13">
        <f t="shared" si="1"/>
        <v>43942</v>
      </c>
      <c r="F31" t="s">
        <v>49</v>
      </c>
      <c r="G31" s="13">
        <v>43925</v>
      </c>
      <c r="H31">
        <v>331383</v>
      </c>
      <c r="I31" t="s">
        <v>50</v>
      </c>
      <c r="J31" s="1">
        <v>78.540000000000006</v>
      </c>
      <c r="K31" t="str">
        <f>TEXT(D31,"MMM")</f>
        <v>3</v>
      </c>
      <c r="L31">
        <f>DAY(D31)</f>
        <v>21</v>
      </c>
      <c r="M31">
        <f>IF(G31&gt;E31,NETWORKDAYS(E31,G31,'NSW Holidays 2020'!$A$4:$A$15),0)</f>
        <v>0</v>
      </c>
      <c r="N31" s="25">
        <f t="shared" si="0"/>
        <v>5</v>
      </c>
    </row>
    <row r="32" spans="1:14" x14ac:dyDescent="0.3">
      <c r="A32" t="s">
        <v>76</v>
      </c>
      <c r="B32" t="s">
        <v>137</v>
      </c>
      <c r="C32">
        <v>545708</v>
      </c>
      <c r="D32" s="13">
        <v>43892</v>
      </c>
      <c r="E32" s="13">
        <f t="shared" si="1"/>
        <v>43923</v>
      </c>
      <c r="F32" t="s">
        <v>49</v>
      </c>
      <c r="G32" s="13">
        <v>43927</v>
      </c>
      <c r="H32">
        <v>335282</v>
      </c>
      <c r="I32" t="s">
        <v>50</v>
      </c>
      <c r="J32" s="1">
        <v>302.61</v>
      </c>
      <c r="K32" t="str">
        <f>TEXT(D32,"MMM")</f>
        <v>3</v>
      </c>
      <c r="L32">
        <f>DAY(D32)</f>
        <v>2</v>
      </c>
      <c r="M32">
        <f>IF(G32&gt;E32,NETWORKDAYS(E32,G32,'NSW Holidays 2020'!$A$4:$A$15),0)</f>
        <v>3</v>
      </c>
      <c r="N32" s="25">
        <f t="shared" si="0"/>
        <v>8.2681880000000003</v>
      </c>
    </row>
    <row r="33" spans="1:14" x14ac:dyDescent="0.3">
      <c r="A33" t="s">
        <v>77</v>
      </c>
      <c r="B33" t="s">
        <v>137</v>
      </c>
      <c r="C33">
        <v>545710</v>
      </c>
      <c r="D33" s="13">
        <v>43886</v>
      </c>
      <c r="E33" s="13">
        <f t="shared" si="1"/>
        <v>43915</v>
      </c>
      <c r="F33" t="s">
        <v>49</v>
      </c>
      <c r="G33" s="13">
        <v>43931</v>
      </c>
      <c r="H33">
        <v>330858</v>
      </c>
      <c r="I33" t="s">
        <v>50</v>
      </c>
      <c r="J33" s="1">
        <v>426.03</v>
      </c>
      <c r="K33" t="str">
        <f>TEXT(D33,"MMM")</f>
        <v>2</v>
      </c>
      <c r="L33">
        <f>DAY(D33)</f>
        <v>25</v>
      </c>
      <c r="M33">
        <f>IF(G33&gt;E33,NETWORKDAYS(E33,G33,'NSW Holidays 2020'!$A$4:$A$15),0)</f>
        <v>12</v>
      </c>
      <c r="N33" s="25">
        <f t="shared" si="0"/>
        <v>23.404495999999998</v>
      </c>
    </row>
    <row r="34" spans="1:14" x14ac:dyDescent="0.3">
      <c r="A34" t="s">
        <v>78</v>
      </c>
      <c r="B34" t="s">
        <v>137</v>
      </c>
      <c r="C34">
        <v>545711</v>
      </c>
      <c r="D34" s="13">
        <v>43899</v>
      </c>
      <c r="E34" s="13">
        <f t="shared" si="1"/>
        <v>43930</v>
      </c>
      <c r="F34" t="s">
        <v>47</v>
      </c>
      <c r="G34" s="13">
        <v>43932</v>
      </c>
      <c r="H34">
        <v>238202</v>
      </c>
      <c r="I34" t="s">
        <v>48</v>
      </c>
      <c r="J34" s="1">
        <v>489.72</v>
      </c>
      <c r="K34" t="str">
        <f>TEXT(D34,"MMM")</f>
        <v>3</v>
      </c>
      <c r="L34">
        <f>DAY(D34)</f>
        <v>9</v>
      </c>
      <c r="M34">
        <f>IF(G34&gt;E34,NETWORKDAYS(E34,G34,'NSW Holidays 2020'!$A$4:$A$15),0)</f>
        <v>1</v>
      </c>
      <c r="N34" s="25">
        <f t="shared" si="0"/>
        <v>6.7629920000000006</v>
      </c>
    </row>
    <row r="35" spans="1:14" x14ac:dyDescent="0.3">
      <c r="A35" t="s">
        <v>79</v>
      </c>
      <c r="B35" t="s">
        <v>137</v>
      </c>
      <c r="C35">
        <v>545713</v>
      </c>
      <c r="D35" s="13">
        <v>43915</v>
      </c>
      <c r="E35" s="13">
        <f t="shared" si="1"/>
        <v>43948</v>
      </c>
      <c r="F35" t="s">
        <v>47</v>
      </c>
      <c r="G35" s="13">
        <v>43949</v>
      </c>
      <c r="H35">
        <v>217217</v>
      </c>
      <c r="I35" t="s">
        <v>48</v>
      </c>
      <c r="J35" s="1">
        <v>352.44</v>
      </c>
      <c r="K35" t="str">
        <f>TEXT(D35,"MMM")</f>
        <v>3</v>
      </c>
      <c r="L35">
        <f>DAY(D35)</f>
        <v>25</v>
      </c>
      <c r="M35">
        <f>IF(G35&gt;E35,NETWORKDAYS(E35,G35,'NSW Holidays 2020'!$A$4:$A$15),0)</f>
        <v>2</v>
      </c>
      <c r="N35" s="25">
        <f t="shared" si="0"/>
        <v>7.5375680000000003</v>
      </c>
    </row>
    <row r="36" spans="1:14" x14ac:dyDescent="0.3">
      <c r="A36" t="s">
        <v>80</v>
      </c>
      <c r="B36" t="s">
        <v>137</v>
      </c>
      <c r="C36">
        <v>545715</v>
      </c>
      <c r="D36" s="13">
        <v>43912</v>
      </c>
      <c r="E36" s="13">
        <f t="shared" si="1"/>
        <v>43943</v>
      </c>
      <c r="F36" t="s">
        <v>47</v>
      </c>
      <c r="G36" s="13">
        <v>43937</v>
      </c>
      <c r="H36">
        <v>234637</v>
      </c>
      <c r="I36" t="s">
        <v>48</v>
      </c>
      <c r="J36" s="1">
        <v>238.59</v>
      </c>
      <c r="K36" t="str">
        <f>TEXT(D36,"MMM")</f>
        <v>3</v>
      </c>
      <c r="L36">
        <f>DAY(D36)</f>
        <v>22</v>
      </c>
      <c r="M36">
        <f>IF(G36&gt;E36,NETWORKDAYS(E36,G36,'NSW Holidays 2020'!$A$4:$A$15),0)</f>
        <v>0</v>
      </c>
      <c r="N36" s="25">
        <f t="shared" si="0"/>
        <v>5</v>
      </c>
    </row>
    <row r="37" spans="1:14" x14ac:dyDescent="0.3">
      <c r="A37" t="s">
        <v>81</v>
      </c>
      <c r="B37" t="s">
        <v>137</v>
      </c>
      <c r="C37">
        <v>545716</v>
      </c>
      <c r="D37" s="13">
        <v>43936</v>
      </c>
      <c r="E37" s="13">
        <f t="shared" si="1"/>
        <v>43966</v>
      </c>
      <c r="F37" t="s">
        <v>49</v>
      </c>
      <c r="G37" s="13">
        <v>43941</v>
      </c>
      <c r="H37">
        <v>332725</v>
      </c>
      <c r="I37" t="s">
        <v>50</v>
      </c>
      <c r="J37" s="1">
        <v>549.12</v>
      </c>
      <c r="K37" t="str">
        <f>TEXT(D37,"MMM")</f>
        <v>4</v>
      </c>
      <c r="L37">
        <f>DAY(D37)</f>
        <v>15</v>
      </c>
      <c r="M37">
        <f>IF(G37&gt;E37,NETWORKDAYS(E37,G37,'NSW Holidays 2020'!$A$4:$A$15),0)</f>
        <v>0</v>
      </c>
      <c r="N37" s="25">
        <f t="shared" ref="N37:N68" si="2">J37*M37*Penalty_Rate+Flat_Rate</f>
        <v>5</v>
      </c>
    </row>
    <row r="38" spans="1:14" x14ac:dyDescent="0.3">
      <c r="A38" t="s">
        <v>82</v>
      </c>
      <c r="B38" t="s">
        <v>137</v>
      </c>
      <c r="C38">
        <v>545718</v>
      </c>
      <c r="D38" s="13">
        <v>43893</v>
      </c>
      <c r="E38" s="13">
        <f t="shared" si="1"/>
        <v>43924</v>
      </c>
      <c r="F38" t="s">
        <v>47</v>
      </c>
      <c r="G38" s="13">
        <v>43923</v>
      </c>
      <c r="H38">
        <v>227351</v>
      </c>
      <c r="I38" t="s">
        <v>48</v>
      </c>
      <c r="J38" s="1">
        <v>322.41000000000003</v>
      </c>
      <c r="K38" t="str">
        <f>TEXT(D38,"MMM")</f>
        <v>3</v>
      </c>
      <c r="L38">
        <f>DAY(D38)</f>
        <v>3</v>
      </c>
      <c r="M38">
        <f>IF(G38&gt;E38,NETWORKDAYS(E38,G38,'NSW Holidays 2020'!$A$4:$A$15),0)</f>
        <v>0</v>
      </c>
      <c r="N38" s="25">
        <f t="shared" si="2"/>
        <v>5</v>
      </c>
    </row>
    <row r="39" spans="1:14" x14ac:dyDescent="0.3">
      <c r="A39" t="s">
        <v>83</v>
      </c>
      <c r="B39" t="s">
        <v>137</v>
      </c>
      <c r="C39">
        <v>545719</v>
      </c>
      <c r="D39" s="13">
        <v>43892</v>
      </c>
      <c r="E39" s="13">
        <f t="shared" si="1"/>
        <v>43923</v>
      </c>
      <c r="F39" t="s">
        <v>49</v>
      </c>
      <c r="G39" s="13">
        <v>43934</v>
      </c>
      <c r="H39">
        <v>336345</v>
      </c>
      <c r="I39" t="s">
        <v>50</v>
      </c>
      <c r="J39" s="1">
        <v>644.82000000000005</v>
      </c>
      <c r="K39" t="str">
        <f>TEXT(D39,"MMM")</f>
        <v>3</v>
      </c>
      <c r="L39">
        <f>DAY(D39)</f>
        <v>2</v>
      </c>
      <c r="M39">
        <f>IF(G39&gt;E39,NETWORKDAYS(E39,G39,'NSW Holidays 2020'!$A$4:$A$15),0)</f>
        <v>6</v>
      </c>
      <c r="N39" s="25">
        <f t="shared" si="2"/>
        <v>18.928111999999999</v>
      </c>
    </row>
    <row r="40" spans="1:14" x14ac:dyDescent="0.3">
      <c r="A40" t="s">
        <v>84</v>
      </c>
      <c r="B40" t="s">
        <v>137</v>
      </c>
      <c r="C40">
        <v>545721</v>
      </c>
      <c r="D40" s="13">
        <v>43923</v>
      </c>
      <c r="E40" s="13">
        <f t="shared" si="1"/>
        <v>43955</v>
      </c>
      <c r="F40" t="s">
        <v>49</v>
      </c>
      <c r="G40" s="13">
        <v>43944</v>
      </c>
      <c r="H40">
        <v>338595</v>
      </c>
      <c r="I40" t="s">
        <v>50</v>
      </c>
      <c r="J40" s="1">
        <v>113.19</v>
      </c>
      <c r="K40" t="str">
        <f>TEXT(D40,"MMM")</f>
        <v>4</v>
      </c>
      <c r="L40">
        <f>DAY(D40)</f>
        <v>2</v>
      </c>
      <c r="M40">
        <f>IF(G40&gt;E40,NETWORKDAYS(E40,G40,'NSW Holidays 2020'!$A$4:$A$15),0)</f>
        <v>0</v>
      </c>
      <c r="N40" s="25">
        <f t="shared" si="2"/>
        <v>5</v>
      </c>
    </row>
    <row r="41" spans="1:14" x14ac:dyDescent="0.3">
      <c r="A41" t="s">
        <v>85</v>
      </c>
      <c r="B41" t="s">
        <v>137</v>
      </c>
      <c r="C41">
        <v>545722</v>
      </c>
      <c r="D41" s="13">
        <v>43941</v>
      </c>
      <c r="E41" s="13">
        <f t="shared" si="1"/>
        <v>43971</v>
      </c>
      <c r="F41" t="s">
        <v>49</v>
      </c>
      <c r="G41" s="13">
        <v>43949</v>
      </c>
      <c r="H41">
        <v>325149</v>
      </c>
      <c r="I41" t="s">
        <v>50</v>
      </c>
      <c r="J41" s="1">
        <v>449.13</v>
      </c>
      <c r="K41" t="str">
        <f>TEXT(D41,"MMM")</f>
        <v>4</v>
      </c>
      <c r="L41">
        <f>DAY(D41)</f>
        <v>20</v>
      </c>
      <c r="M41">
        <f>IF(G41&gt;E41,NETWORKDAYS(E41,G41,'NSW Holidays 2020'!$A$4:$A$15),0)</f>
        <v>0</v>
      </c>
      <c r="N41" s="25">
        <f t="shared" si="2"/>
        <v>5</v>
      </c>
    </row>
    <row r="42" spans="1:14" x14ac:dyDescent="0.3">
      <c r="A42" t="s">
        <v>86</v>
      </c>
      <c r="B42" t="s">
        <v>137</v>
      </c>
      <c r="C42">
        <v>545723</v>
      </c>
      <c r="D42" s="13">
        <v>43911</v>
      </c>
      <c r="E42" s="13">
        <f t="shared" si="1"/>
        <v>43942</v>
      </c>
      <c r="F42" t="s">
        <v>47</v>
      </c>
      <c r="G42" s="13">
        <v>43933</v>
      </c>
      <c r="H42">
        <v>227994</v>
      </c>
      <c r="I42" t="s">
        <v>48</v>
      </c>
      <c r="J42" s="1">
        <v>819.06</v>
      </c>
      <c r="K42" t="str">
        <f>TEXT(D42,"MMM")</f>
        <v>3</v>
      </c>
      <c r="L42">
        <f>DAY(D42)</f>
        <v>21</v>
      </c>
      <c r="M42">
        <f>IF(G42&gt;E42,NETWORKDAYS(E42,G42,'NSW Holidays 2020'!$A$4:$A$15),0)</f>
        <v>0</v>
      </c>
      <c r="N42" s="25">
        <f t="shared" si="2"/>
        <v>5</v>
      </c>
    </row>
    <row r="43" spans="1:14" x14ac:dyDescent="0.3">
      <c r="A43" t="s">
        <v>87</v>
      </c>
      <c r="B43" t="s">
        <v>137</v>
      </c>
      <c r="C43">
        <v>545724</v>
      </c>
      <c r="D43" s="13">
        <v>43880</v>
      </c>
      <c r="E43" s="13">
        <f t="shared" si="1"/>
        <v>43909</v>
      </c>
      <c r="F43" t="s">
        <v>47</v>
      </c>
      <c r="G43" s="13">
        <v>43924</v>
      </c>
      <c r="H43">
        <v>222399</v>
      </c>
      <c r="I43" t="s">
        <v>48</v>
      </c>
      <c r="J43" s="1">
        <v>1019.04</v>
      </c>
      <c r="K43" t="str">
        <f>TEXT(D43,"MMM")</f>
        <v>2</v>
      </c>
      <c r="L43">
        <f>DAY(D43)</f>
        <v>19</v>
      </c>
      <c r="M43">
        <f>IF(G43&gt;E43,NETWORKDAYS(E43,G43,'NSW Holidays 2020'!$A$4:$A$15),0)</f>
        <v>12</v>
      </c>
      <c r="N43" s="25">
        <f t="shared" si="2"/>
        <v>49.022527999999994</v>
      </c>
    </row>
    <row r="44" spans="1:14" x14ac:dyDescent="0.3">
      <c r="A44" t="s">
        <v>88</v>
      </c>
      <c r="B44" t="s">
        <v>137</v>
      </c>
      <c r="C44">
        <v>545725</v>
      </c>
      <c r="D44" s="13">
        <v>43919</v>
      </c>
      <c r="E44" s="13">
        <f t="shared" si="1"/>
        <v>43950</v>
      </c>
      <c r="F44" t="s">
        <v>49</v>
      </c>
      <c r="G44" s="13">
        <v>43935</v>
      </c>
      <c r="H44">
        <v>316436</v>
      </c>
      <c r="I44" t="s">
        <v>50</v>
      </c>
      <c r="J44" s="1">
        <v>736.23</v>
      </c>
      <c r="K44" t="str">
        <f>TEXT(D44,"MMM")</f>
        <v>3</v>
      </c>
      <c r="L44">
        <f>DAY(D44)</f>
        <v>29</v>
      </c>
      <c r="M44">
        <f>IF(G44&gt;E44,NETWORKDAYS(E44,G44,'NSW Holidays 2020'!$A$4:$A$15),0)</f>
        <v>0</v>
      </c>
      <c r="N44" s="25">
        <f t="shared" si="2"/>
        <v>5</v>
      </c>
    </row>
    <row r="45" spans="1:14" x14ac:dyDescent="0.3">
      <c r="A45" t="s">
        <v>89</v>
      </c>
      <c r="B45" t="s">
        <v>137</v>
      </c>
      <c r="C45">
        <v>545726</v>
      </c>
      <c r="D45" s="13">
        <v>43895</v>
      </c>
      <c r="E45" s="13">
        <f t="shared" si="1"/>
        <v>43927</v>
      </c>
      <c r="F45" t="s">
        <v>49</v>
      </c>
      <c r="G45" s="13">
        <v>43937</v>
      </c>
      <c r="H45">
        <v>312603</v>
      </c>
      <c r="I45" t="s">
        <v>50</v>
      </c>
      <c r="J45" s="1">
        <v>-600.27</v>
      </c>
      <c r="K45" t="str">
        <f>TEXT(D45,"MMM")</f>
        <v>3</v>
      </c>
      <c r="L45">
        <f>DAY(D45)</f>
        <v>5</v>
      </c>
      <c r="M45">
        <f>IF(G45&gt;E45,NETWORKDAYS(E45,G45,'NSW Holidays 2020'!$A$4:$A$15),0)</f>
        <v>7</v>
      </c>
      <c r="N45" s="25">
        <f t="shared" si="2"/>
        <v>-10.126803999999998</v>
      </c>
    </row>
    <row r="46" spans="1:14" x14ac:dyDescent="0.3">
      <c r="A46" t="s">
        <v>90</v>
      </c>
      <c r="B46" t="s">
        <v>137</v>
      </c>
      <c r="C46">
        <v>545727</v>
      </c>
      <c r="D46" s="13">
        <v>43907</v>
      </c>
      <c r="E46" s="13">
        <f t="shared" si="1"/>
        <v>43938</v>
      </c>
      <c r="F46" t="s">
        <v>49</v>
      </c>
      <c r="G46" s="13">
        <v>43929</v>
      </c>
      <c r="H46">
        <v>339907</v>
      </c>
      <c r="I46" t="s">
        <v>50</v>
      </c>
      <c r="J46" s="1">
        <v>480.81</v>
      </c>
      <c r="K46" t="str">
        <f>TEXT(D46,"MMM")</f>
        <v>3</v>
      </c>
      <c r="L46">
        <f>DAY(D46)</f>
        <v>17</v>
      </c>
      <c r="M46">
        <f>IF(G46&gt;E46,NETWORKDAYS(E46,G46,'NSW Holidays 2020'!$A$4:$A$15),0)</f>
        <v>0</v>
      </c>
      <c r="N46" s="25">
        <f t="shared" si="2"/>
        <v>5</v>
      </c>
    </row>
    <row r="47" spans="1:14" x14ac:dyDescent="0.3">
      <c r="A47" t="s">
        <v>91</v>
      </c>
      <c r="B47" t="s">
        <v>137</v>
      </c>
      <c r="C47">
        <v>545729</v>
      </c>
      <c r="D47" s="13">
        <v>43908</v>
      </c>
      <c r="E47" s="13">
        <f t="shared" si="1"/>
        <v>43941</v>
      </c>
      <c r="F47" t="s">
        <v>47</v>
      </c>
      <c r="G47" s="13">
        <v>43948</v>
      </c>
      <c r="H47">
        <v>218463</v>
      </c>
      <c r="I47" t="s">
        <v>48</v>
      </c>
      <c r="J47" s="1">
        <v>253.77</v>
      </c>
      <c r="K47" t="str">
        <f>TEXT(D47,"MMM")</f>
        <v>3</v>
      </c>
      <c r="L47">
        <f>DAY(D47)</f>
        <v>18</v>
      </c>
      <c r="M47">
        <f>IF(G47&gt;E47,NETWORKDAYS(E47,G47,'NSW Holidays 2020'!$A$4:$A$15),0)</f>
        <v>6</v>
      </c>
      <c r="N47" s="25">
        <f t="shared" si="2"/>
        <v>10.481432</v>
      </c>
    </row>
    <row r="48" spans="1:14" x14ac:dyDescent="0.3">
      <c r="A48" t="s">
        <v>92</v>
      </c>
      <c r="B48" t="s">
        <v>137</v>
      </c>
      <c r="C48">
        <v>545731</v>
      </c>
      <c r="D48" s="13">
        <v>43906</v>
      </c>
      <c r="E48" s="13">
        <f t="shared" si="1"/>
        <v>43937</v>
      </c>
      <c r="F48" t="s">
        <v>49</v>
      </c>
      <c r="G48" s="13">
        <v>43949</v>
      </c>
      <c r="H48">
        <v>336345</v>
      </c>
      <c r="I48" t="s">
        <v>50</v>
      </c>
      <c r="J48" s="1">
        <v>442.86</v>
      </c>
      <c r="K48" t="str">
        <f>TEXT(D48,"MMM")</f>
        <v>3</v>
      </c>
      <c r="L48">
        <f>DAY(D48)</f>
        <v>16</v>
      </c>
      <c r="M48">
        <f>IF(G48&gt;E48,NETWORKDAYS(E48,G48,'NSW Holidays 2020'!$A$4:$A$15),0)</f>
        <v>9</v>
      </c>
      <c r="N48" s="25">
        <f t="shared" si="2"/>
        <v>19.348663999999999</v>
      </c>
    </row>
    <row r="49" spans="1:14" x14ac:dyDescent="0.3">
      <c r="A49" t="s">
        <v>93</v>
      </c>
      <c r="B49" t="s">
        <v>137</v>
      </c>
      <c r="C49">
        <v>545732</v>
      </c>
      <c r="D49" s="13">
        <v>43901</v>
      </c>
      <c r="E49" s="13">
        <f t="shared" si="1"/>
        <v>43934</v>
      </c>
      <c r="F49" t="s">
        <v>47</v>
      </c>
      <c r="G49" s="13">
        <v>43924</v>
      </c>
      <c r="H49">
        <v>227664</v>
      </c>
      <c r="I49" t="s">
        <v>48</v>
      </c>
      <c r="J49" s="1">
        <v>630.96</v>
      </c>
      <c r="K49" t="str">
        <f>TEXT(D49,"MMM")</f>
        <v>3</v>
      </c>
      <c r="L49">
        <f>DAY(D49)</f>
        <v>11</v>
      </c>
      <c r="M49">
        <f>IF(G49&gt;E49,NETWORKDAYS(E49,G49,'NSW Holidays 2020'!$A$4:$A$15),0)</f>
        <v>0</v>
      </c>
      <c r="N49" s="25">
        <f t="shared" si="2"/>
        <v>5</v>
      </c>
    </row>
    <row r="50" spans="1:14" x14ac:dyDescent="0.3">
      <c r="A50" t="s">
        <v>94</v>
      </c>
      <c r="B50" t="s">
        <v>137</v>
      </c>
      <c r="C50">
        <v>545734</v>
      </c>
      <c r="D50" s="13">
        <v>43895</v>
      </c>
      <c r="E50" s="13">
        <f t="shared" si="1"/>
        <v>43927</v>
      </c>
      <c r="F50" t="s">
        <v>49</v>
      </c>
      <c r="G50" s="13">
        <v>43925</v>
      </c>
      <c r="H50">
        <v>331460</v>
      </c>
      <c r="I50" t="s">
        <v>50</v>
      </c>
      <c r="J50" s="1">
        <v>821.37</v>
      </c>
      <c r="K50" t="str">
        <f>TEXT(D50,"MMM")</f>
        <v>3</v>
      </c>
      <c r="L50">
        <f>DAY(D50)</f>
        <v>5</v>
      </c>
      <c r="M50">
        <f>IF(G50&gt;E50,NETWORKDAYS(E50,G50,'NSW Holidays 2020'!$A$4:$A$15),0)</f>
        <v>0</v>
      </c>
      <c r="N50" s="25">
        <f t="shared" si="2"/>
        <v>5</v>
      </c>
    </row>
    <row r="51" spans="1:14" x14ac:dyDescent="0.3">
      <c r="A51" t="s">
        <v>95</v>
      </c>
      <c r="B51" t="s">
        <v>137</v>
      </c>
      <c r="C51">
        <v>545735</v>
      </c>
      <c r="D51" s="13">
        <v>43888</v>
      </c>
      <c r="E51" s="13">
        <f t="shared" si="1"/>
        <v>43917</v>
      </c>
      <c r="F51" t="s">
        <v>49</v>
      </c>
      <c r="G51" s="13">
        <v>43928</v>
      </c>
      <c r="H51">
        <v>327740</v>
      </c>
      <c r="I51" t="s">
        <v>50</v>
      </c>
      <c r="J51" s="1">
        <v>950.73</v>
      </c>
      <c r="K51" t="str">
        <f>TEXT(D51,"MMM")</f>
        <v>2</v>
      </c>
      <c r="L51">
        <f>DAY(D51)</f>
        <v>27</v>
      </c>
      <c r="M51">
        <f>IF(G51&gt;E51,NETWORKDAYS(E51,G51,'NSW Holidays 2020'!$A$4:$A$15),0)</f>
        <v>8</v>
      </c>
      <c r="N51" s="25">
        <f t="shared" si="2"/>
        <v>32.381023999999996</v>
      </c>
    </row>
    <row r="52" spans="1:14" x14ac:dyDescent="0.3">
      <c r="A52" t="s">
        <v>96</v>
      </c>
      <c r="B52" t="s">
        <v>137</v>
      </c>
      <c r="C52">
        <v>545737</v>
      </c>
      <c r="D52" s="13">
        <v>43921</v>
      </c>
      <c r="E52" s="13">
        <f t="shared" si="1"/>
        <v>43951</v>
      </c>
      <c r="F52" t="s">
        <v>47</v>
      </c>
      <c r="G52" s="13">
        <v>43931</v>
      </c>
      <c r="H52">
        <v>221183</v>
      </c>
      <c r="I52" t="s">
        <v>48</v>
      </c>
      <c r="J52" s="1">
        <v>956.34</v>
      </c>
      <c r="K52" t="str">
        <f>TEXT(D52,"MMM")</f>
        <v>3</v>
      </c>
      <c r="L52">
        <f>DAY(D52)</f>
        <v>31</v>
      </c>
      <c r="M52">
        <f>IF(G52&gt;E52,NETWORKDAYS(E52,G52,'NSW Holidays 2020'!$A$4:$A$15),0)</f>
        <v>0</v>
      </c>
      <c r="N52" s="25">
        <f t="shared" si="2"/>
        <v>5</v>
      </c>
    </row>
    <row r="53" spans="1:14" x14ac:dyDescent="0.3">
      <c r="A53" t="s">
        <v>97</v>
      </c>
      <c r="B53" t="s">
        <v>137</v>
      </c>
      <c r="C53">
        <v>545739</v>
      </c>
      <c r="D53" s="13">
        <v>43917</v>
      </c>
      <c r="E53" s="13">
        <f t="shared" si="1"/>
        <v>43948</v>
      </c>
      <c r="F53" t="s">
        <v>47</v>
      </c>
      <c r="G53" s="13">
        <v>43933</v>
      </c>
      <c r="H53">
        <v>214234</v>
      </c>
      <c r="I53" t="s">
        <v>48</v>
      </c>
      <c r="J53" s="1">
        <v>1094.28</v>
      </c>
      <c r="K53" t="str">
        <f>TEXT(D53,"MMM")</f>
        <v>3</v>
      </c>
      <c r="L53">
        <f>DAY(D53)</f>
        <v>27</v>
      </c>
      <c r="M53">
        <f>IF(G53&gt;E53,NETWORKDAYS(E53,G53,'NSW Holidays 2020'!$A$4:$A$15),0)</f>
        <v>0</v>
      </c>
      <c r="N53" s="25">
        <f t="shared" si="2"/>
        <v>5</v>
      </c>
    </row>
    <row r="54" spans="1:14" x14ac:dyDescent="0.3">
      <c r="A54" t="s">
        <v>98</v>
      </c>
      <c r="B54" t="s">
        <v>137</v>
      </c>
      <c r="C54">
        <v>545740</v>
      </c>
      <c r="D54" s="13">
        <v>43908</v>
      </c>
      <c r="E54" s="13">
        <f t="shared" si="1"/>
        <v>43941</v>
      </c>
      <c r="F54" t="s">
        <v>49</v>
      </c>
      <c r="G54" s="13">
        <v>43926</v>
      </c>
      <c r="H54">
        <v>321456</v>
      </c>
      <c r="I54" t="s">
        <v>50</v>
      </c>
      <c r="J54" s="1">
        <v>628.98</v>
      </c>
      <c r="K54" t="str">
        <f>TEXT(D54,"MMM")</f>
        <v>3</v>
      </c>
      <c r="L54">
        <f>DAY(D54)</f>
        <v>18</v>
      </c>
      <c r="M54">
        <f>IF(G54&gt;E54,NETWORKDAYS(E54,G54,'NSW Holidays 2020'!$A$4:$A$15),0)</f>
        <v>0</v>
      </c>
      <c r="N54" s="25">
        <f t="shared" si="2"/>
        <v>5</v>
      </c>
    </row>
    <row r="55" spans="1:14" x14ac:dyDescent="0.3">
      <c r="A55" t="s">
        <v>99</v>
      </c>
      <c r="B55" t="s">
        <v>137</v>
      </c>
      <c r="C55">
        <v>545742</v>
      </c>
      <c r="D55" s="13">
        <v>43929</v>
      </c>
      <c r="E55" s="13">
        <f t="shared" si="1"/>
        <v>43959</v>
      </c>
      <c r="F55" t="s">
        <v>47</v>
      </c>
      <c r="G55" s="13">
        <v>43941</v>
      </c>
      <c r="H55">
        <v>233209</v>
      </c>
      <c r="I55" t="s">
        <v>48</v>
      </c>
      <c r="J55" s="1">
        <v>1058.31</v>
      </c>
      <c r="K55" t="str">
        <f>TEXT(D55,"MMM")</f>
        <v>4</v>
      </c>
      <c r="L55">
        <f>DAY(D55)</f>
        <v>8</v>
      </c>
      <c r="M55">
        <f>IF(G55&gt;E55,NETWORKDAYS(E55,G55,'NSW Holidays 2020'!$A$4:$A$15),0)</f>
        <v>0</v>
      </c>
      <c r="N55" s="25">
        <f t="shared" si="2"/>
        <v>5</v>
      </c>
    </row>
    <row r="56" spans="1:14" x14ac:dyDescent="0.3">
      <c r="A56" t="s">
        <v>100</v>
      </c>
      <c r="B56" t="s">
        <v>137</v>
      </c>
      <c r="C56">
        <v>545743</v>
      </c>
      <c r="D56" s="13">
        <v>43921</v>
      </c>
      <c r="E56" s="13">
        <f t="shared" si="1"/>
        <v>43951</v>
      </c>
      <c r="F56" t="s">
        <v>47</v>
      </c>
      <c r="G56" s="13">
        <v>43929</v>
      </c>
      <c r="H56">
        <v>222998</v>
      </c>
      <c r="I56" t="s">
        <v>48</v>
      </c>
      <c r="J56" s="1">
        <v>705.54</v>
      </c>
      <c r="K56" t="str">
        <f>TEXT(D56,"MMM")</f>
        <v>3</v>
      </c>
      <c r="L56">
        <f>DAY(D56)</f>
        <v>31</v>
      </c>
      <c r="M56">
        <f>IF(G56&gt;E56,NETWORKDAYS(E56,G56,'NSW Holidays 2020'!$A$4:$A$15),0)</f>
        <v>0</v>
      </c>
      <c r="N56" s="25">
        <f t="shared" si="2"/>
        <v>5</v>
      </c>
    </row>
    <row r="57" spans="1:14" x14ac:dyDescent="0.3">
      <c r="A57" t="s">
        <v>101</v>
      </c>
      <c r="B57" t="s">
        <v>137</v>
      </c>
      <c r="C57">
        <v>545745</v>
      </c>
      <c r="D57" s="13">
        <v>43935</v>
      </c>
      <c r="E57" s="13">
        <f t="shared" si="1"/>
        <v>43965</v>
      </c>
      <c r="F57" t="s">
        <v>47</v>
      </c>
      <c r="G57" s="13">
        <v>43948</v>
      </c>
      <c r="H57">
        <v>228246</v>
      </c>
      <c r="I57" t="s">
        <v>48</v>
      </c>
      <c r="J57" s="1">
        <v>138.6</v>
      </c>
      <c r="K57" t="str">
        <f>TEXT(D57,"MMM")</f>
        <v>4</v>
      </c>
      <c r="L57">
        <f>DAY(D57)</f>
        <v>14</v>
      </c>
      <c r="M57">
        <f>IF(G57&gt;E57,NETWORKDAYS(E57,G57,'NSW Holidays 2020'!$A$4:$A$15),0)</f>
        <v>0</v>
      </c>
      <c r="N57" s="25">
        <f t="shared" si="2"/>
        <v>5</v>
      </c>
    </row>
    <row r="58" spans="1:14" x14ac:dyDescent="0.3">
      <c r="A58" t="s">
        <v>102</v>
      </c>
      <c r="B58" t="s">
        <v>137</v>
      </c>
      <c r="C58">
        <v>545747</v>
      </c>
      <c r="D58" s="13">
        <v>43914</v>
      </c>
      <c r="E58" s="13">
        <f t="shared" si="1"/>
        <v>43945</v>
      </c>
      <c r="F58" t="s">
        <v>49</v>
      </c>
      <c r="G58" s="13">
        <v>43928</v>
      </c>
      <c r="H58">
        <v>314876</v>
      </c>
      <c r="I58" t="s">
        <v>50</v>
      </c>
      <c r="J58" s="1">
        <v>417.12</v>
      </c>
      <c r="K58" t="str">
        <f>TEXT(D58,"MMM")</f>
        <v>3</v>
      </c>
      <c r="L58">
        <f>DAY(D58)</f>
        <v>24</v>
      </c>
      <c r="M58">
        <f>IF(G58&gt;E58,NETWORKDAYS(E58,G58,'NSW Holidays 2020'!$A$4:$A$15),0)</f>
        <v>0</v>
      </c>
      <c r="N58" s="25">
        <f t="shared" si="2"/>
        <v>5</v>
      </c>
    </row>
    <row r="59" spans="1:14" x14ac:dyDescent="0.3">
      <c r="A59" t="s">
        <v>103</v>
      </c>
      <c r="B59" t="s">
        <v>137</v>
      </c>
      <c r="C59">
        <v>545748</v>
      </c>
      <c r="D59" s="13">
        <v>43913</v>
      </c>
      <c r="E59" s="13">
        <f t="shared" si="1"/>
        <v>43944</v>
      </c>
      <c r="F59" t="s">
        <v>47</v>
      </c>
      <c r="G59" s="13">
        <v>43939</v>
      </c>
      <c r="H59">
        <v>223602</v>
      </c>
      <c r="I59" t="s">
        <v>48</v>
      </c>
      <c r="J59" s="1">
        <v>422.73</v>
      </c>
      <c r="K59" t="str">
        <f>TEXT(D59,"MMM")</f>
        <v>3</v>
      </c>
      <c r="L59">
        <f>DAY(D59)</f>
        <v>23</v>
      </c>
      <c r="M59">
        <f>IF(G59&gt;E59,NETWORKDAYS(E59,G59,'NSW Holidays 2020'!$A$4:$A$15),0)</f>
        <v>0</v>
      </c>
      <c r="N59" s="25">
        <f t="shared" si="2"/>
        <v>5</v>
      </c>
    </row>
    <row r="60" spans="1:14" x14ac:dyDescent="0.3">
      <c r="A60" t="s">
        <v>104</v>
      </c>
      <c r="B60" t="s">
        <v>137</v>
      </c>
      <c r="C60">
        <v>545750</v>
      </c>
      <c r="D60" s="13">
        <v>43908</v>
      </c>
      <c r="E60" s="13">
        <f t="shared" si="1"/>
        <v>43941</v>
      </c>
      <c r="F60" t="s">
        <v>49</v>
      </c>
      <c r="G60" s="13">
        <v>43935</v>
      </c>
      <c r="H60">
        <v>319833</v>
      </c>
      <c r="I60" t="s">
        <v>50</v>
      </c>
      <c r="J60" s="1">
        <v>1061.94</v>
      </c>
      <c r="K60" t="str">
        <f>TEXT(D60,"MMM")</f>
        <v>3</v>
      </c>
      <c r="L60">
        <f>DAY(D60)</f>
        <v>18</v>
      </c>
      <c r="M60">
        <f>IF(G60&gt;E60,NETWORKDAYS(E60,G60,'NSW Holidays 2020'!$A$4:$A$15),0)</f>
        <v>0</v>
      </c>
      <c r="N60" s="25">
        <f t="shared" si="2"/>
        <v>5</v>
      </c>
    </row>
    <row r="61" spans="1:14" x14ac:dyDescent="0.3">
      <c r="A61" t="s">
        <v>105</v>
      </c>
      <c r="B61" t="s">
        <v>137</v>
      </c>
      <c r="C61">
        <v>545751</v>
      </c>
      <c r="D61" s="13">
        <v>43912</v>
      </c>
      <c r="E61" s="13">
        <f t="shared" si="1"/>
        <v>43943</v>
      </c>
      <c r="F61" t="s">
        <v>49</v>
      </c>
      <c r="G61" s="13">
        <v>43927</v>
      </c>
      <c r="H61">
        <v>310345</v>
      </c>
      <c r="I61" t="s">
        <v>50</v>
      </c>
      <c r="J61" s="1">
        <v>602.58000000000004</v>
      </c>
      <c r="K61" t="str">
        <f>TEXT(D61,"MMM")</f>
        <v>3</v>
      </c>
      <c r="L61">
        <f>DAY(D61)</f>
        <v>22</v>
      </c>
      <c r="M61">
        <f>IF(G61&gt;E61,NETWORKDAYS(E61,G61,'NSW Holidays 2020'!$A$4:$A$15),0)</f>
        <v>0</v>
      </c>
      <c r="N61" s="25">
        <f t="shared" si="2"/>
        <v>5</v>
      </c>
    </row>
    <row r="62" spans="1:14" x14ac:dyDescent="0.3">
      <c r="A62" t="s">
        <v>106</v>
      </c>
      <c r="B62" t="s">
        <v>137</v>
      </c>
      <c r="C62">
        <v>545753</v>
      </c>
      <c r="D62" s="13">
        <v>43927</v>
      </c>
      <c r="E62" s="13">
        <f t="shared" si="1"/>
        <v>43957</v>
      </c>
      <c r="F62" t="s">
        <v>49</v>
      </c>
      <c r="G62" s="13">
        <v>43951</v>
      </c>
      <c r="H62">
        <v>317142</v>
      </c>
      <c r="I62" t="s">
        <v>50</v>
      </c>
      <c r="J62" s="1">
        <v>132.66</v>
      </c>
      <c r="K62" t="str">
        <f>TEXT(D62,"MMM")</f>
        <v>4</v>
      </c>
      <c r="L62">
        <f>DAY(D62)</f>
        <v>6</v>
      </c>
      <c r="M62">
        <f>IF(G62&gt;E62,NETWORKDAYS(E62,G62,'NSW Holidays 2020'!$A$4:$A$15),0)</f>
        <v>0</v>
      </c>
      <c r="N62" s="25">
        <f t="shared" si="2"/>
        <v>5</v>
      </c>
    </row>
    <row r="63" spans="1:14" x14ac:dyDescent="0.3">
      <c r="A63" t="s">
        <v>107</v>
      </c>
      <c r="B63" t="s">
        <v>137</v>
      </c>
      <c r="C63">
        <v>545754</v>
      </c>
      <c r="D63" s="13">
        <v>43896</v>
      </c>
      <c r="E63" s="13">
        <f t="shared" si="1"/>
        <v>43927</v>
      </c>
      <c r="F63" t="s">
        <v>49</v>
      </c>
      <c r="G63" s="13">
        <v>43925</v>
      </c>
      <c r="H63">
        <v>313747</v>
      </c>
      <c r="I63" t="s">
        <v>50</v>
      </c>
      <c r="J63" s="1">
        <v>56.43</v>
      </c>
      <c r="K63" t="str">
        <f>TEXT(D63,"MMM")</f>
        <v>3</v>
      </c>
      <c r="L63">
        <f>DAY(D63)</f>
        <v>6</v>
      </c>
      <c r="M63">
        <f>IF(G63&gt;E63,NETWORKDAYS(E63,G63,'NSW Holidays 2020'!$A$4:$A$15),0)</f>
        <v>0</v>
      </c>
      <c r="N63" s="25">
        <f t="shared" si="2"/>
        <v>5</v>
      </c>
    </row>
    <row r="64" spans="1:14" x14ac:dyDescent="0.3">
      <c r="A64" t="s">
        <v>108</v>
      </c>
      <c r="B64" t="s">
        <v>137</v>
      </c>
      <c r="C64">
        <v>545756</v>
      </c>
      <c r="D64" s="13">
        <v>43881</v>
      </c>
      <c r="E64" s="13">
        <f t="shared" si="1"/>
        <v>43910</v>
      </c>
      <c r="F64" t="s">
        <v>47</v>
      </c>
      <c r="G64" s="13">
        <v>43926</v>
      </c>
      <c r="H64">
        <v>234966</v>
      </c>
      <c r="I64" t="s">
        <v>48</v>
      </c>
      <c r="J64" s="1">
        <v>511.83</v>
      </c>
      <c r="K64" t="str">
        <f>TEXT(D64,"MMM")</f>
        <v>2</v>
      </c>
      <c r="L64">
        <f>DAY(D64)</f>
        <v>20</v>
      </c>
      <c r="M64">
        <f>IF(G64&gt;E64,NETWORKDAYS(E64,G64,'NSW Holidays 2020'!$A$4:$A$15),0)</f>
        <v>11</v>
      </c>
      <c r="N64" s="25">
        <f t="shared" si="2"/>
        <v>25.268467999999999</v>
      </c>
    </row>
    <row r="65" spans="1:14" x14ac:dyDescent="0.3">
      <c r="A65" t="s">
        <v>109</v>
      </c>
      <c r="B65" t="s">
        <v>137</v>
      </c>
      <c r="C65">
        <v>545758</v>
      </c>
      <c r="D65" s="13">
        <v>43916</v>
      </c>
      <c r="E65" s="13">
        <f t="shared" si="1"/>
        <v>43948</v>
      </c>
      <c r="F65" t="s">
        <v>47</v>
      </c>
      <c r="G65" s="13">
        <v>43929</v>
      </c>
      <c r="H65">
        <v>215639</v>
      </c>
      <c r="I65" t="s">
        <v>48</v>
      </c>
      <c r="J65" s="1">
        <v>361.02</v>
      </c>
      <c r="K65" t="str">
        <f>TEXT(D65,"MMM")</f>
        <v>3</v>
      </c>
      <c r="L65">
        <f>DAY(D65)</f>
        <v>26</v>
      </c>
      <c r="M65">
        <f>IF(G65&gt;E65,NETWORKDAYS(E65,G65,'NSW Holidays 2020'!$A$4:$A$15),0)</f>
        <v>0</v>
      </c>
      <c r="N65" s="25">
        <f t="shared" si="2"/>
        <v>5</v>
      </c>
    </row>
    <row r="66" spans="1:14" x14ac:dyDescent="0.3">
      <c r="A66" t="s">
        <v>110</v>
      </c>
      <c r="B66" t="s">
        <v>137</v>
      </c>
      <c r="C66">
        <v>545760</v>
      </c>
      <c r="D66" s="13">
        <v>43932</v>
      </c>
      <c r="E66" s="13">
        <f t="shared" si="1"/>
        <v>43962</v>
      </c>
      <c r="F66" t="s">
        <v>49</v>
      </c>
      <c r="G66" s="13">
        <v>43948</v>
      </c>
      <c r="H66">
        <v>328536</v>
      </c>
      <c r="I66" t="s">
        <v>50</v>
      </c>
      <c r="J66" s="1">
        <v>668.25</v>
      </c>
      <c r="K66" t="str">
        <f>TEXT(D66,"MMM")</f>
        <v>4</v>
      </c>
      <c r="L66">
        <f>DAY(D66)</f>
        <v>11</v>
      </c>
      <c r="M66">
        <f>IF(G66&gt;E66,NETWORKDAYS(E66,G66,'NSW Holidays 2020'!$A$4:$A$15),0)</f>
        <v>0</v>
      </c>
      <c r="N66" s="25">
        <f t="shared" si="2"/>
        <v>5</v>
      </c>
    </row>
    <row r="67" spans="1:14" x14ac:dyDescent="0.3">
      <c r="A67" t="s">
        <v>111</v>
      </c>
      <c r="B67" t="s">
        <v>137</v>
      </c>
      <c r="C67">
        <v>545762</v>
      </c>
      <c r="D67" s="13">
        <v>43914</v>
      </c>
      <c r="E67" s="13">
        <f t="shared" si="1"/>
        <v>43945</v>
      </c>
      <c r="F67" t="s">
        <v>47</v>
      </c>
      <c r="G67" s="13">
        <v>43933</v>
      </c>
      <c r="H67">
        <v>210023</v>
      </c>
      <c r="I67" t="s">
        <v>48</v>
      </c>
      <c r="J67" s="1">
        <v>126.72</v>
      </c>
      <c r="K67" t="str">
        <f>TEXT(D67,"MMM")</f>
        <v>3</v>
      </c>
      <c r="L67">
        <f>DAY(D67)</f>
        <v>24</v>
      </c>
      <c r="M67">
        <f>IF(G67&gt;E67,NETWORKDAYS(E67,G67,'NSW Holidays 2020'!$A$4:$A$15),0)</f>
        <v>0</v>
      </c>
      <c r="N67" s="25">
        <f t="shared" si="2"/>
        <v>5</v>
      </c>
    </row>
    <row r="68" spans="1:14" x14ac:dyDescent="0.3">
      <c r="A68" t="s">
        <v>112</v>
      </c>
      <c r="B68" t="s">
        <v>137</v>
      </c>
      <c r="C68">
        <v>545763</v>
      </c>
      <c r="D68" s="13">
        <v>43905</v>
      </c>
      <c r="E68" s="13">
        <f t="shared" si="1"/>
        <v>43936</v>
      </c>
      <c r="F68" t="s">
        <v>49</v>
      </c>
      <c r="G68" s="13">
        <v>43943</v>
      </c>
      <c r="H68">
        <v>338938</v>
      </c>
      <c r="I68" t="s">
        <v>50</v>
      </c>
      <c r="J68" s="1">
        <v>1000.23</v>
      </c>
      <c r="K68" t="str">
        <f>TEXT(D68,"MMM")</f>
        <v>3</v>
      </c>
      <c r="L68">
        <f>DAY(D68)</f>
        <v>15</v>
      </c>
      <c r="M68">
        <f>IF(G68&gt;E68,NETWORKDAYS(E68,G68,'NSW Holidays 2020'!$A$4:$A$15),0)</f>
        <v>6</v>
      </c>
      <c r="N68" s="25">
        <f t="shared" si="2"/>
        <v>26.604968</v>
      </c>
    </row>
    <row r="69" spans="1:14" x14ac:dyDescent="0.3">
      <c r="A69" t="s">
        <v>113</v>
      </c>
      <c r="B69" t="s">
        <v>137</v>
      </c>
      <c r="C69">
        <v>545765</v>
      </c>
      <c r="D69" s="13">
        <v>43918</v>
      </c>
      <c r="E69" s="13">
        <f t="shared" si="1"/>
        <v>43949</v>
      </c>
      <c r="F69" t="s">
        <v>49</v>
      </c>
      <c r="G69" s="13">
        <v>43939</v>
      </c>
      <c r="H69">
        <v>320536</v>
      </c>
      <c r="I69" t="s">
        <v>50</v>
      </c>
      <c r="J69" s="1">
        <v>948.75</v>
      </c>
      <c r="K69" t="str">
        <f>TEXT(D69,"MMM")</f>
        <v>3</v>
      </c>
      <c r="L69">
        <f>DAY(D69)</f>
        <v>28</v>
      </c>
      <c r="M69">
        <f>IF(G69&gt;E69,NETWORKDAYS(E69,G69,'NSW Holidays 2020'!$A$4:$A$15),0)</f>
        <v>0</v>
      </c>
      <c r="N69" s="25">
        <f t="shared" ref="N69:N88" si="3">J69*M69*Penalty_Rate+Flat_Rate</f>
        <v>5</v>
      </c>
    </row>
    <row r="70" spans="1:14" x14ac:dyDescent="0.3">
      <c r="A70" t="s">
        <v>114</v>
      </c>
      <c r="B70" t="s">
        <v>137</v>
      </c>
      <c r="C70">
        <v>545767</v>
      </c>
      <c r="D70" s="13">
        <v>43904</v>
      </c>
      <c r="E70" s="13">
        <f t="shared" ref="E70:E88" si="4">WORKDAY(EDATE(D70,1)-1,1)</f>
        <v>43935</v>
      </c>
      <c r="F70" t="s">
        <v>49</v>
      </c>
      <c r="G70" s="13">
        <v>43937</v>
      </c>
      <c r="H70">
        <v>322800</v>
      </c>
      <c r="I70" t="s">
        <v>50</v>
      </c>
      <c r="J70" s="1">
        <v>446.49</v>
      </c>
      <c r="K70" t="str">
        <f t="shared" ref="K70:K88" si="5">TEXT(D70,"MMM")</f>
        <v>3</v>
      </c>
      <c r="L70">
        <f t="shared" ref="L70:L88" si="6">DAY(D70)</f>
        <v>14</v>
      </c>
      <c r="M70">
        <f>IF(G70&gt;E70,NETWORKDAYS(E70,G70,'NSW Holidays 2020'!$A$4:$A$15),0)</f>
        <v>3</v>
      </c>
      <c r="N70" s="25">
        <f t="shared" si="3"/>
        <v>9.8220919999999996</v>
      </c>
    </row>
    <row r="71" spans="1:14" x14ac:dyDescent="0.3">
      <c r="A71" t="s">
        <v>115</v>
      </c>
      <c r="B71" t="s">
        <v>137</v>
      </c>
      <c r="C71">
        <v>545768</v>
      </c>
      <c r="D71" s="13">
        <v>43933</v>
      </c>
      <c r="E71" s="13">
        <f t="shared" si="4"/>
        <v>43963</v>
      </c>
      <c r="F71" t="s">
        <v>49</v>
      </c>
      <c r="G71" s="13">
        <v>43940</v>
      </c>
      <c r="H71">
        <v>321358</v>
      </c>
      <c r="I71" t="s">
        <v>50</v>
      </c>
      <c r="J71" s="1">
        <v>242.22</v>
      </c>
      <c r="K71" t="str">
        <f t="shared" si="5"/>
        <v>4</v>
      </c>
      <c r="L71">
        <f t="shared" si="6"/>
        <v>12</v>
      </c>
      <c r="M71">
        <f>IF(G71&gt;E71,NETWORKDAYS(E71,G71,'NSW Holidays 2020'!$A$4:$A$15),0)</f>
        <v>0</v>
      </c>
      <c r="N71" s="25">
        <f t="shared" si="3"/>
        <v>5</v>
      </c>
    </row>
    <row r="72" spans="1:14" x14ac:dyDescent="0.3">
      <c r="A72" t="s">
        <v>116</v>
      </c>
      <c r="B72" t="s">
        <v>137</v>
      </c>
      <c r="C72">
        <v>545769</v>
      </c>
      <c r="D72" s="13">
        <v>43887</v>
      </c>
      <c r="E72" s="13">
        <f t="shared" si="4"/>
        <v>43916</v>
      </c>
      <c r="F72" t="s">
        <v>49</v>
      </c>
      <c r="G72" s="13">
        <v>43929</v>
      </c>
      <c r="H72">
        <v>316190</v>
      </c>
      <c r="I72" t="s">
        <v>50</v>
      </c>
      <c r="J72" s="1">
        <v>600.6</v>
      </c>
      <c r="K72" t="str">
        <f t="shared" si="5"/>
        <v>2</v>
      </c>
      <c r="L72">
        <f t="shared" si="6"/>
        <v>26</v>
      </c>
      <c r="M72">
        <f>IF(G72&gt;E72,NETWORKDAYS(E72,G72,'NSW Holidays 2020'!$A$4:$A$15),0)</f>
        <v>10</v>
      </c>
      <c r="N72" s="25">
        <f t="shared" si="3"/>
        <v>26.621600000000001</v>
      </c>
    </row>
    <row r="73" spans="1:14" x14ac:dyDescent="0.3">
      <c r="A73" t="s">
        <v>117</v>
      </c>
      <c r="B73" t="s">
        <v>137</v>
      </c>
      <c r="C73">
        <v>545770</v>
      </c>
      <c r="D73" s="13">
        <v>43905</v>
      </c>
      <c r="E73" s="13">
        <f t="shared" si="4"/>
        <v>43936</v>
      </c>
      <c r="F73" t="s">
        <v>49</v>
      </c>
      <c r="G73" s="13">
        <v>43942</v>
      </c>
      <c r="H73">
        <v>327938</v>
      </c>
      <c r="I73" t="s">
        <v>50</v>
      </c>
      <c r="J73" s="1">
        <v>546.80999999999995</v>
      </c>
      <c r="K73" t="str">
        <f t="shared" si="5"/>
        <v>3</v>
      </c>
      <c r="L73">
        <f t="shared" si="6"/>
        <v>15</v>
      </c>
      <c r="M73">
        <f>IF(G73&gt;E73,NETWORKDAYS(E73,G73,'NSW Holidays 2020'!$A$4:$A$15),0)</f>
        <v>5</v>
      </c>
      <c r="N73" s="25">
        <f t="shared" si="3"/>
        <v>14.842579999999998</v>
      </c>
    </row>
    <row r="74" spans="1:14" x14ac:dyDescent="0.3">
      <c r="A74" t="s">
        <v>118</v>
      </c>
      <c r="B74" t="s">
        <v>137</v>
      </c>
      <c r="C74">
        <v>545772</v>
      </c>
      <c r="D74" s="13">
        <v>43900</v>
      </c>
      <c r="E74" s="13">
        <f t="shared" si="4"/>
        <v>43931</v>
      </c>
      <c r="F74" t="s">
        <v>47</v>
      </c>
      <c r="G74" s="13">
        <v>43931</v>
      </c>
      <c r="H74">
        <v>234487</v>
      </c>
      <c r="I74" t="s">
        <v>48</v>
      </c>
      <c r="J74" s="1">
        <v>840.51</v>
      </c>
      <c r="K74" t="str">
        <f t="shared" si="5"/>
        <v>3</v>
      </c>
      <c r="L74">
        <f t="shared" si="6"/>
        <v>10</v>
      </c>
      <c r="M74">
        <f>IF(G74&gt;E74,NETWORKDAYS(E74,G74,'NSW Holidays 2020'!$A$4:$A$15),0)</f>
        <v>0</v>
      </c>
      <c r="N74" s="25">
        <f t="shared" si="3"/>
        <v>5</v>
      </c>
    </row>
    <row r="75" spans="1:14" x14ac:dyDescent="0.3">
      <c r="A75" t="s">
        <v>119</v>
      </c>
      <c r="B75" t="s">
        <v>137</v>
      </c>
      <c r="C75">
        <v>545773</v>
      </c>
      <c r="D75" s="13">
        <v>43923</v>
      </c>
      <c r="E75" s="13">
        <f t="shared" si="4"/>
        <v>43955</v>
      </c>
      <c r="F75" t="s">
        <v>47</v>
      </c>
      <c r="G75" s="13">
        <v>43951</v>
      </c>
      <c r="H75">
        <v>231274</v>
      </c>
      <c r="I75" t="s">
        <v>48</v>
      </c>
      <c r="J75" s="1">
        <v>603.57000000000005</v>
      </c>
      <c r="K75" t="str">
        <f t="shared" si="5"/>
        <v>4</v>
      </c>
      <c r="L75">
        <f t="shared" si="6"/>
        <v>2</v>
      </c>
      <c r="M75">
        <f>IF(G75&gt;E75,NETWORKDAYS(E75,G75,'NSW Holidays 2020'!$A$4:$A$15),0)</f>
        <v>0</v>
      </c>
      <c r="N75" s="25">
        <f t="shared" si="3"/>
        <v>5</v>
      </c>
    </row>
    <row r="76" spans="1:14" x14ac:dyDescent="0.3">
      <c r="A76" t="s">
        <v>120</v>
      </c>
      <c r="B76" t="s">
        <v>137</v>
      </c>
      <c r="C76">
        <v>545774</v>
      </c>
      <c r="D76" s="13">
        <v>43914</v>
      </c>
      <c r="E76" s="13">
        <f t="shared" si="4"/>
        <v>43945</v>
      </c>
      <c r="F76" t="s">
        <v>47</v>
      </c>
      <c r="G76" s="13">
        <v>43944</v>
      </c>
      <c r="H76">
        <v>224955</v>
      </c>
      <c r="I76" t="s">
        <v>48</v>
      </c>
      <c r="J76" s="1">
        <v>816.75</v>
      </c>
      <c r="K76" t="str">
        <f t="shared" si="5"/>
        <v>3</v>
      </c>
      <c r="L76">
        <f t="shared" si="6"/>
        <v>24</v>
      </c>
      <c r="M76">
        <f>IF(G76&gt;E76,NETWORKDAYS(E76,G76,'NSW Holidays 2020'!$A$4:$A$15),0)</f>
        <v>0</v>
      </c>
      <c r="N76" s="25">
        <f t="shared" si="3"/>
        <v>5</v>
      </c>
    </row>
    <row r="77" spans="1:14" x14ac:dyDescent="0.3">
      <c r="A77" t="s">
        <v>121</v>
      </c>
      <c r="B77" t="s">
        <v>137</v>
      </c>
      <c r="C77">
        <v>545775</v>
      </c>
      <c r="D77" s="13">
        <v>43912</v>
      </c>
      <c r="E77" s="13">
        <f t="shared" si="4"/>
        <v>43943</v>
      </c>
      <c r="F77" t="s">
        <v>47</v>
      </c>
      <c r="G77" s="13">
        <v>43951</v>
      </c>
      <c r="H77">
        <v>217275</v>
      </c>
      <c r="I77" t="s">
        <v>48</v>
      </c>
      <c r="J77" s="1">
        <v>1065.57</v>
      </c>
      <c r="K77" t="str">
        <f t="shared" si="5"/>
        <v>3</v>
      </c>
      <c r="L77">
        <f t="shared" si="6"/>
        <v>22</v>
      </c>
      <c r="M77">
        <f>IF(G77&gt;E77,NETWORKDAYS(E77,G77,'NSW Holidays 2020'!$A$4:$A$15),0)</f>
        <v>7</v>
      </c>
      <c r="N77" s="25">
        <f t="shared" si="3"/>
        <v>31.852363999999998</v>
      </c>
    </row>
    <row r="78" spans="1:14" x14ac:dyDescent="0.3">
      <c r="A78" t="s">
        <v>122</v>
      </c>
      <c r="B78" t="s">
        <v>137</v>
      </c>
      <c r="C78">
        <v>545776</v>
      </c>
      <c r="D78" s="13">
        <v>43919</v>
      </c>
      <c r="E78" s="13">
        <f t="shared" si="4"/>
        <v>43950</v>
      </c>
      <c r="F78" t="s">
        <v>47</v>
      </c>
      <c r="G78" s="13">
        <v>43925</v>
      </c>
      <c r="H78">
        <v>226240</v>
      </c>
      <c r="I78" t="s">
        <v>48</v>
      </c>
      <c r="J78" s="1">
        <v>523.38</v>
      </c>
      <c r="K78" t="str">
        <f t="shared" si="5"/>
        <v>3</v>
      </c>
      <c r="L78">
        <f t="shared" si="6"/>
        <v>29</v>
      </c>
      <c r="M78">
        <f>IF(G78&gt;E78,NETWORKDAYS(E78,G78,'NSW Holidays 2020'!$A$4:$A$15),0)</f>
        <v>0</v>
      </c>
      <c r="N78" s="25">
        <f t="shared" si="3"/>
        <v>5</v>
      </c>
    </row>
    <row r="79" spans="1:14" x14ac:dyDescent="0.3">
      <c r="A79" t="s">
        <v>123</v>
      </c>
      <c r="B79" t="s">
        <v>137</v>
      </c>
      <c r="C79">
        <v>545778</v>
      </c>
      <c r="D79" s="13">
        <v>43890</v>
      </c>
      <c r="E79" s="13">
        <f t="shared" si="4"/>
        <v>43920</v>
      </c>
      <c r="F79" t="s">
        <v>49</v>
      </c>
      <c r="G79" s="13">
        <v>43932</v>
      </c>
      <c r="H79">
        <v>325643</v>
      </c>
      <c r="I79" t="s">
        <v>50</v>
      </c>
      <c r="J79" s="1">
        <v>650.42999999999995</v>
      </c>
      <c r="K79" t="str">
        <f t="shared" si="5"/>
        <v>2</v>
      </c>
      <c r="L79">
        <f t="shared" si="6"/>
        <v>29</v>
      </c>
      <c r="M79">
        <f>IF(G79&gt;E79,NETWORKDAYS(E79,G79,'NSW Holidays 2020'!$A$4:$A$15),0)</f>
        <v>9</v>
      </c>
      <c r="N79" s="25">
        <f t="shared" si="3"/>
        <v>26.073931999999999</v>
      </c>
    </row>
    <row r="80" spans="1:14" x14ac:dyDescent="0.3">
      <c r="A80" t="s">
        <v>124</v>
      </c>
      <c r="B80" t="s">
        <v>137</v>
      </c>
      <c r="C80">
        <v>545780</v>
      </c>
      <c r="D80" s="13">
        <v>43934</v>
      </c>
      <c r="E80" s="13">
        <f t="shared" si="4"/>
        <v>43964</v>
      </c>
      <c r="F80" t="s">
        <v>49</v>
      </c>
      <c r="G80" s="13">
        <v>43943</v>
      </c>
      <c r="H80">
        <v>312800</v>
      </c>
      <c r="I80" t="s">
        <v>50</v>
      </c>
      <c r="J80" s="1">
        <v>809.49</v>
      </c>
      <c r="K80" t="str">
        <f t="shared" si="5"/>
        <v>4</v>
      </c>
      <c r="L80">
        <f t="shared" si="6"/>
        <v>13</v>
      </c>
      <c r="M80">
        <f>IF(G80&gt;E80,NETWORKDAYS(E80,G80,'NSW Holidays 2020'!$A$4:$A$15),0)</f>
        <v>0</v>
      </c>
      <c r="N80" s="25">
        <f t="shared" si="3"/>
        <v>5</v>
      </c>
    </row>
    <row r="81" spans="1:14" x14ac:dyDescent="0.3">
      <c r="A81" t="s">
        <v>125</v>
      </c>
      <c r="B81" t="s">
        <v>137</v>
      </c>
      <c r="C81">
        <v>545781</v>
      </c>
      <c r="D81" s="13">
        <v>43901</v>
      </c>
      <c r="E81" s="13">
        <f t="shared" si="4"/>
        <v>43934</v>
      </c>
      <c r="F81" t="s">
        <v>49</v>
      </c>
      <c r="G81" s="13">
        <v>43943</v>
      </c>
      <c r="H81">
        <v>338807</v>
      </c>
      <c r="I81" t="s">
        <v>50</v>
      </c>
      <c r="J81" s="1">
        <v>424.38</v>
      </c>
      <c r="K81" t="str">
        <f t="shared" si="5"/>
        <v>3</v>
      </c>
      <c r="L81">
        <f t="shared" si="6"/>
        <v>11</v>
      </c>
      <c r="M81">
        <f>IF(G81&gt;E81,NETWORKDAYS(E81,G81,'NSW Holidays 2020'!$A$4:$A$15),0)</f>
        <v>7</v>
      </c>
      <c r="N81" s="25">
        <f t="shared" si="3"/>
        <v>15.694375999999998</v>
      </c>
    </row>
    <row r="82" spans="1:14" x14ac:dyDescent="0.3">
      <c r="A82" t="s">
        <v>126</v>
      </c>
      <c r="B82" t="s">
        <v>137</v>
      </c>
      <c r="C82">
        <v>545783</v>
      </c>
      <c r="D82" s="13">
        <v>43933</v>
      </c>
      <c r="E82" s="13">
        <f t="shared" si="4"/>
        <v>43963</v>
      </c>
      <c r="F82" t="s">
        <v>47</v>
      </c>
      <c r="G82" s="13">
        <v>43935</v>
      </c>
      <c r="H82">
        <v>239476</v>
      </c>
      <c r="I82" t="s">
        <v>48</v>
      </c>
      <c r="J82" s="1">
        <v>955.68</v>
      </c>
      <c r="K82" t="str">
        <f t="shared" si="5"/>
        <v>4</v>
      </c>
      <c r="L82">
        <f t="shared" si="6"/>
        <v>12</v>
      </c>
      <c r="M82">
        <f>IF(G82&gt;E82,NETWORKDAYS(E82,G82,'NSW Holidays 2020'!$A$4:$A$15),0)</f>
        <v>0</v>
      </c>
      <c r="N82" s="25">
        <f t="shared" si="3"/>
        <v>5</v>
      </c>
    </row>
    <row r="83" spans="1:14" x14ac:dyDescent="0.3">
      <c r="A83" t="s">
        <v>127</v>
      </c>
      <c r="B83" t="s">
        <v>137</v>
      </c>
      <c r="C83">
        <v>545784</v>
      </c>
      <c r="D83" s="13">
        <v>43942</v>
      </c>
      <c r="E83" s="13">
        <f t="shared" si="4"/>
        <v>43972</v>
      </c>
      <c r="F83" t="s">
        <v>47</v>
      </c>
      <c r="G83" s="13">
        <v>43950</v>
      </c>
      <c r="H83">
        <v>213693</v>
      </c>
      <c r="I83" t="s">
        <v>48</v>
      </c>
      <c r="J83" s="1">
        <v>764.28</v>
      </c>
      <c r="K83" t="str">
        <f t="shared" si="5"/>
        <v>4</v>
      </c>
      <c r="L83">
        <f t="shared" si="6"/>
        <v>21</v>
      </c>
      <c r="M83">
        <f>IF(G83&gt;E83,NETWORKDAYS(E83,G83,'NSW Holidays 2020'!$A$4:$A$15),0)</f>
        <v>0</v>
      </c>
      <c r="N83" s="25">
        <f t="shared" si="3"/>
        <v>5</v>
      </c>
    </row>
    <row r="84" spans="1:14" x14ac:dyDescent="0.3">
      <c r="A84" t="s">
        <v>128</v>
      </c>
      <c r="B84" t="s">
        <v>137</v>
      </c>
      <c r="C84">
        <v>545785</v>
      </c>
      <c r="D84" s="13">
        <v>43897</v>
      </c>
      <c r="E84" s="13">
        <f t="shared" si="4"/>
        <v>43928</v>
      </c>
      <c r="F84" t="s">
        <v>47</v>
      </c>
      <c r="G84" s="13">
        <v>43926</v>
      </c>
      <c r="H84">
        <v>235040</v>
      </c>
      <c r="I84" t="s">
        <v>48</v>
      </c>
      <c r="J84" s="1">
        <v>335.61</v>
      </c>
      <c r="K84" t="str">
        <f t="shared" si="5"/>
        <v>3</v>
      </c>
      <c r="L84">
        <f t="shared" si="6"/>
        <v>7</v>
      </c>
      <c r="M84">
        <f>IF(G84&gt;E84,NETWORKDAYS(E84,G84,'NSW Holidays 2020'!$A$4:$A$15),0)</f>
        <v>0</v>
      </c>
      <c r="N84" s="25">
        <f t="shared" si="3"/>
        <v>5</v>
      </c>
    </row>
    <row r="85" spans="1:14" x14ac:dyDescent="0.3">
      <c r="A85" t="s">
        <v>129</v>
      </c>
      <c r="B85" t="s">
        <v>137</v>
      </c>
      <c r="C85">
        <v>545786</v>
      </c>
      <c r="D85" s="13">
        <v>43898</v>
      </c>
      <c r="E85" s="13">
        <f t="shared" si="4"/>
        <v>43929</v>
      </c>
      <c r="F85" t="s">
        <v>47</v>
      </c>
      <c r="G85" s="13">
        <v>43940</v>
      </c>
      <c r="H85">
        <v>211771</v>
      </c>
      <c r="I85" t="s">
        <v>48</v>
      </c>
      <c r="J85" s="1">
        <v>763.29</v>
      </c>
      <c r="K85" t="str">
        <f t="shared" si="5"/>
        <v>3</v>
      </c>
      <c r="L85">
        <f t="shared" si="6"/>
        <v>8</v>
      </c>
      <c r="M85">
        <f>IF(G85&gt;E85,NETWORKDAYS(E85,G85,'NSW Holidays 2020'!$A$4:$A$15),0)</f>
        <v>6</v>
      </c>
      <c r="N85" s="25">
        <f t="shared" si="3"/>
        <v>21.487064</v>
      </c>
    </row>
    <row r="86" spans="1:14" x14ac:dyDescent="0.3">
      <c r="A86" t="s">
        <v>130</v>
      </c>
      <c r="B86" t="s">
        <v>137</v>
      </c>
      <c r="C86">
        <v>545788</v>
      </c>
      <c r="D86" s="13">
        <v>43919</v>
      </c>
      <c r="E86" s="13">
        <f t="shared" si="4"/>
        <v>43950</v>
      </c>
      <c r="F86" t="s">
        <v>49</v>
      </c>
      <c r="G86" s="13">
        <v>43933</v>
      </c>
      <c r="H86">
        <v>326543</v>
      </c>
      <c r="I86" t="s">
        <v>50</v>
      </c>
      <c r="J86" s="1">
        <v>446.16</v>
      </c>
      <c r="K86" t="str">
        <f t="shared" si="5"/>
        <v>3</v>
      </c>
      <c r="L86">
        <f t="shared" si="6"/>
        <v>29</v>
      </c>
      <c r="M86">
        <f>IF(G86&gt;E86,NETWORKDAYS(E86,G86,'NSW Holidays 2020'!$A$4:$A$15),0)</f>
        <v>0</v>
      </c>
      <c r="N86" s="25">
        <f t="shared" si="3"/>
        <v>5</v>
      </c>
    </row>
    <row r="87" spans="1:14" x14ac:dyDescent="0.3">
      <c r="A87" t="s">
        <v>131</v>
      </c>
      <c r="B87" t="s">
        <v>137</v>
      </c>
      <c r="C87">
        <v>545789</v>
      </c>
      <c r="D87" s="13">
        <v>43898</v>
      </c>
      <c r="E87" s="13">
        <f t="shared" si="4"/>
        <v>43929</v>
      </c>
      <c r="F87" t="s">
        <v>49</v>
      </c>
      <c r="G87" s="13">
        <v>43941</v>
      </c>
      <c r="H87">
        <v>338553</v>
      </c>
      <c r="I87" t="s">
        <v>50</v>
      </c>
      <c r="J87" s="1">
        <v>1032.24</v>
      </c>
      <c r="K87" t="str">
        <f t="shared" si="5"/>
        <v>3</v>
      </c>
      <c r="L87">
        <f t="shared" si="6"/>
        <v>8</v>
      </c>
      <c r="M87">
        <f>IF(G87&gt;E87,NETWORKDAYS(E87,G87,'NSW Holidays 2020'!$A$4:$A$15),0)</f>
        <v>7</v>
      </c>
      <c r="N87" s="25">
        <f t="shared" si="3"/>
        <v>31.012447999999999</v>
      </c>
    </row>
    <row r="88" spans="1:14" x14ac:dyDescent="0.3">
      <c r="A88" t="s">
        <v>132</v>
      </c>
      <c r="B88" t="s">
        <v>137</v>
      </c>
      <c r="C88">
        <v>545790</v>
      </c>
      <c r="D88" s="13">
        <v>43915</v>
      </c>
      <c r="E88" s="13">
        <f t="shared" si="4"/>
        <v>43948</v>
      </c>
      <c r="F88" t="s">
        <v>47</v>
      </c>
      <c r="G88" s="13">
        <v>43933</v>
      </c>
      <c r="H88">
        <v>213342</v>
      </c>
      <c r="I88" t="s">
        <v>48</v>
      </c>
      <c r="J88" s="1">
        <v>533.28</v>
      </c>
      <c r="K88" t="str">
        <f t="shared" si="5"/>
        <v>3</v>
      </c>
      <c r="L88">
        <f t="shared" si="6"/>
        <v>25</v>
      </c>
      <c r="M88">
        <f>IF(G88&gt;E88,NETWORKDAYS(E88,G88,'NSW Holidays 2020'!$A$4:$A$15),0)</f>
        <v>0</v>
      </c>
      <c r="N88" s="25">
        <f t="shared" si="3"/>
        <v>5</v>
      </c>
    </row>
    <row r="89" spans="1:14" x14ac:dyDescent="0.3">
      <c r="A89" t="s">
        <v>216</v>
      </c>
      <c r="D89"/>
      <c r="E89"/>
      <c r="F89"/>
      <c r="K89"/>
      <c r="L89"/>
      <c r="M89">
        <f>SUBTOTAL(101,tbl_MC[Over Due By])</f>
        <v>2.5833333333333335</v>
      </c>
      <c r="N89" s="38">
        <f>SUBTOTAL(109,tbl_MC[Late Charge])</f>
        <v>882.84004799999991</v>
      </c>
    </row>
  </sheetData>
  <sortState xmlns:xlrd2="http://schemas.microsoft.com/office/spreadsheetml/2017/richdata2" ref="D5:G88">
    <sortCondition ref="G5:G88"/>
  </sortState>
  <phoneticPr fontId="4" type="noConversion"/>
  <conditionalFormatting sqref="A5:N88">
    <cfRule type="expression" dxfId="0" priority="3">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zoomScale="180" zoomScaleNormal="180" workbookViewId="0">
      <selection activeCell="B10" sqref="B10"/>
    </sheetView>
  </sheetViews>
  <sheetFormatPr defaultRowHeight="14.4" x14ac:dyDescent="0.3"/>
  <cols>
    <col min="1" max="1" width="22.33203125" customWidth="1"/>
    <col min="2" max="5" width="19.21875" customWidth="1"/>
    <col min="6" max="6" width="21.33203125" customWidth="1"/>
  </cols>
  <sheetData>
    <row r="1" spans="1:5" ht="20.399999999999999" thickBot="1" x14ac:dyDescent="0.45">
      <c r="A1" s="10" t="s">
        <v>143</v>
      </c>
      <c r="B1" s="10"/>
      <c r="C1" s="10"/>
    </row>
    <row r="2" spans="1:5" ht="15" thickTop="1" x14ac:dyDescent="0.3"/>
    <row r="3" spans="1:5" x14ac:dyDescent="0.3">
      <c r="A3" t="s">
        <v>145</v>
      </c>
      <c r="B3" s="1">
        <f>SUM('Supplier Invoice Statement'!Q2:Q86)</f>
        <v>0</v>
      </c>
    </row>
    <row r="4" spans="1:5" x14ac:dyDescent="0.3">
      <c r="A4" t="s">
        <v>144</v>
      </c>
      <c r="B4" s="1">
        <f>SUM(Amount_Paid)</f>
        <v>45711.929999999993</v>
      </c>
    </row>
    <row r="5" spans="1:5" x14ac:dyDescent="0.3">
      <c r="A5" t="s">
        <v>146</v>
      </c>
      <c r="B5" s="1">
        <f>B3-B4</f>
        <v>-45711.929999999993</v>
      </c>
    </row>
    <row r="7" spans="1:5" x14ac:dyDescent="0.3">
      <c r="A7" s="3" t="s">
        <v>192</v>
      </c>
      <c r="B7" s="8" t="s">
        <v>147</v>
      </c>
      <c r="C7" s="8" t="s">
        <v>148</v>
      </c>
      <c r="D7" s="8" t="s">
        <v>195</v>
      </c>
      <c r="E7" s="8" t="s">
        <v>140</v>
      </c>
    </row>
    <row r="8" spans="1:5" x14ac:dyDescent="0.3">
      <c r="A8" t="s">
        <v>48</v>
      </c>
      <c r="B8">
        <f>COUNTIFS(Location,A8)</f>
        <v>40</v>
      </c>
      <c r="C8" s="9">
        <f>SUMIFS(Amount_Paid,Location,A8)</f>
        <v>24082.739999999998</v>
      </c>
      <c r="D8">
        <f>SUMIFS(tbl_MC[Over Due By],Location,'Recon Analysis'!$A8)</f>
        <v>86</v>
      </c>
      <c r="E8" s="1">
        <f>SUMIFS(tbl_MC[Late Charge],Location,'Recon Analysis'!$A8)</f>
        <v>402.47083999999995</v>
      </c>
    </row>
    <row r="9" spans="1:5" x14ac:dyDescent="0.3">
      <c r="A9" t="s">
        <v>50</v>
      </c>
      <c r="B9">
        <f>COUNTIFS(Location,A9)</f>
        <v>44</v>
      </c>
      <c r="C9" s="9">
        <f>SUMIFS(Amount_Paid,Location,A9)</f>
        <v>21629.190000000006</v>
      </c>
      <c r="D9">
        <f>SUMIFS(tbl_MC[Over Due By],Location,'Recon Analysis'!$A9)</f>
        <v>131</v>
      </c>
      <c r="E9" s="1">
        <f>SUMIFS(tbl_MC[Late Charge],Location,'Recon Analysis'!$A9)</f>
        <v>480.36920800000001</v>
      </c>
    </row>
    <row r="10" spans="1:5" x14ac:dyDescent="0.3">
      <c r="A10" t="s">
        <v>218</v>
      </c>
      <c r="C10" s="9"/>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4.4" x14ac:dyDescent="0.3"/>
  <cols>
    <col min="1" max="1" width="13.33203125" style="13" customWidth="1"/>
    <col min="2" max="2" width="9.109375" style="4"/>
    <col min="3" max="3" width="24.5546875" customWidth="1"/>
  </cols>
  <sheetData>
    <row r="1" spans="1:3" ht="20.399999999999999" thickBot="1" x14ac:dyDescent="0.45">
      <c r="A1" s="17" t="s">
        <v>172</v>
      </c>
      <c r="B1" s="17"/>
      <c r="C1" s="17"/>
    </row>
    <row r="2" spans="1:3" ht="15" thickTop="1" x14ac:dyDescent="0.3"/>
    <row r="3" spans="1:3" x14ac:dyDescent="0.3">
      <c r="A3" s="14" t="s">
        <v>157</v>
      </c>
      <c r="B3" s="15" t="s">
        <v>158</v>
      </c>
      <c r="C3" s="16" t="s">
        <v>159</v>
      </c>
    </row>
    <row r="4" spans="1:3" x14ac:dyDescent="0.3">
      <c r="A4" s="13">
        <v>43831</v>
      </c>
      <c r="B4" s="4" t="str">
        <f>TEXT(A4,"ddd")</f>
        <v>Wed</v>
      </c>
      <c r="C4" t="s">
        <v>160</v>
      </c>
    </row>
    <row r="5" spans="1:3" x14ac:dyDescent="0.3">
      <c r="A5" s="13">
        <v>43857</v>
      </c>
      <c r="B5" s="4" t="str">
        <f t="shared" ref="B5:B15" si="0">TEXT(A5,"ddd")</f>
        <v>Mon</v>
      </c>
      <c r="C5" t="s">
        <v>161</v>
      </c>
    </row>
    <row r="6" spans="1:3" x14ac:dyDescent="0.3">
      <c r="A6" s="13">
        <v>43931</v>
      </c>
      <c r="B6" s="4" t="str">
        <f t="shared" si="0"/>
        <v>Fri</v>
      </c>
      <c r="C6" t="s">
        <v>163</v>
      </c>
    </row>
    <row r="7" spans="1:3" x14ac:dyDescent="0.3">
      <c r="A7" s="13">
        <v>43932</v>
      </c>
      <c r="B7" s="4" t="str">
        <f t="shared" si="0"/>
        <v>Sat</v>
      </c>
      <c r="C7" t="s">
        <v>164</v>
      </c>
    </row>
    <row r="8" spans="1:3" x14ac:dyDescent="0.3">
      <c r="A8" s="13">
        <v>43933</v>
      </c>
      <c r="B8" s="4" t="str">
        <f t="shared" si="0"/>
        <v>Sun</v>
      </c>
      <c r="C8" t="s">
        <v>165</v>
      </c>
    </row>
    <row r="9" spans="1:3" x14ac:dyDescent="0.3">
      <c r="A9" s="13">
        <v>43934</v>
      </c>
      <c r="B9" s="4" t="str">
        <f t="shared" si="0"/>
        <v>Mon</v>
      </c>
      <c r="C9" t="s">
        <v>166</v>
      </c>
    </row>
    <row r="10" spans="1:3" x14ac:dyDescent="0.3">
      <c r="A10" s="13">
        <v>43946</v>
      </c>
      <c r="B10" s="4" t="str">
        <f t="shared" si="0"/>
        <v>Sat</v>
      </c>
      <c r="C10" t="s">
        <v>167</v>
      </c>
    </row>
    <row r="11" spans="1:3" x14ac:dyDescent="0.3">
      <c r="A11" s="13">
        <v>43990</v>
      </c>
      <c r="B11" s="4" t="str">
        <f t="shared" si="0"/>
        <v>Mon</v>
      </c>
      <c r="C11" t="s">
        <v>168</v>
      </c>
    </row>
    <row r="12" spans="1:3" x14ac:dyDescent="0.3">
      <c r="A12" s="13">
        <v>44109</v>
      </c>
      <c r="B12" s="4" t="str">
        <f t="shared" si="0"/>
        <v>Mon</v>
      </c>
      <c r="C12" t="s">
        <v>162</v>
      </c>
    </row>
    <row r="13" spans="1:3" x14ac:dyDescent="0.3">
      <c r="A13" s="13">
        <v>44190</v>
      </c>
      <c r="B13" s="4" t="str">
        <f t="shared" si="0"/>
        <v>Fri</v>
      </c>
      <c r="C13" t="s">
        <v>169</v>
      </c>
    </row>
    <row r="14" spans="1:3" x14ac:dyDescent="0.3">
      <c r="A14" s="13">
        <v>44191</v>
      </c>
      <c r="B14" s="4" t="str">
        <f t="shared" si="0"/>
        <v>Sat</v>
      </c>
      <c r="C14" t="s">
        <v>170</v>
      </c>
    </row>
    <row r="15" spans="1:3" x14ac:dyDescent="0.3">
      <c r="A15" s="13">
        <v>44193</v>
      </c>
      <c r="B15" s="4" t="str">
        <f t="shared" si="0"/>
        <v>Mon</v>
      </c>
      <c r="C15" t="s">
        <v>171</v>
      </c>
    </row>
    <row r="19" spans="1:3" x14ac:dyDescent="0.3">
      <c r="A19" t="s">
        <v>188</v>
      </c>
      <c r="B19"/>
    </row>
    <row r="20" spans="1:3" x14ac:dyDescent="0.3">
      <c r="A20" s="16" t="s">
        <v>189</v>
      </c>
      <c r="B20" s="16" t="s">
        <v>190</v>
      </c>
      <c r="C20" s="16"/>
    </row>
    <row r="21" spans="1:3" x14ac:dyDescent="0.3">
      <c r="A21" t="s">
        <v>173</v>
      </c>
      <c r="B21" t="s">
        <v>174</v>
      </c>
    </row>
    <row r="22" spans="1:3" x14ac:dyDescent="0.3">
      <c r="A22">
        <v>2</v>
      </c>
      <c r="B22" t="s">
        <v>175</v>
      </c>
    </row>
    <row r="23" spans="1:3" x14ac:dyDescent="0.3">
      <c r="A23">
        <v>3</v>
      </c>
      <c r="B23" t="s">
        <v>176</v>
      </c>
    </row>
    <row r="24" spans="1:3" x14ac:dyDescent="0.3">
      <c r="A24">
        <v>4</v>
      </c>
      <c r="B24" t="s">
        <v>177</v>
      </c>
    </row>
    <row r="25" spans="1:3" x14ac:dyDescent="0.3">
      <c r="A25">
        <v>5</v>
      </c>
      <c r="B25" t="s">
        <v>178</v>
      </c>
    </row>
    <row r="26" spans="1:3" x14ac:dyDescent="0.3">
      <c r="A26">
        <v>6</v>
      </c>
      <c r="B26" t="s">
        <v>179</v>
      </c>
    </row>
    <row r="27" spans="1:3" x14ac:dyDescent="0.3">
      <c r="A27">
        <v>7</v>
      </c>
      <c r="B27" t="s">
        <v>180</v>
      </c>
    </row>
    <row r="28" spans="1:3" x14ac:dyDescent="0.3">
      <c r="A28">
        <v>11</v>
      </c>
      <c r="B28" t="s">
        <v>181</v>
      </c>
    </row>
    <row r="29" spans="1:3" x14ac:dyDescent="0.3">
      <c r="A29">
        <v>12</v>
      </c>
      <c r="B29" t="s">
        <v>182</v>
      </c>
    </row>
    <row r="30" spans="1:3" x14ac:dyDescent="0.3">
      <c r="A30">
        <v>13</v>
      </c>
      <c r="B30" t="s">
        <v>183</v>
      </c>
    </row>
    <row r="31" spans="1:3" x14ac:dyDescent="0.3">
      <c r="A31">
        <v>14</v>
      </c>
      <c r="B31" t="s">
        <v>184</v>
      </c>
    </row>
    <row r="32" spans="1:3" x14ac:dyDescent="0.3">
      <c r="A32">
        <v>15</v>
      </c>
      <c r="B32" t="s">
        <v>185</v>
      </c>
    </row>
    <row r="33" spans="1:2" x14ac:dyDescent="0.3">
      <c r="A33">
        <v>16</v>
      </c>
      <c r="B33" t="s">
        <v>186</v>
      </c>
    </row>
    <row r="34" spans="1:2" x14ac:dyDescent="0.3">
      <c r="A34">
        <v>17</v>
      </c>
      <c r="B34" t="s">
        <v>187</v>
      </c>
    </row>
    <row r="35" spans="1:2" x14ac:dyDescent="0.3">
      <c r="A35" s="13" t="s">
        <v>191</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80" zoomScaleNormal="180" workbookViewId="0">
      <selection sqref="A1:K19"/>
    </sheetView>
  </sheetViews>
  <sheetFormatPr defaultRowHeight="14.4" x14ac:dyDescent="0.3"/>
  <sheetData>
    <row r="1" spans="1:11" x14ac:dyDescent="0.3">
      <c r="A1">
        <v>24673</v>
      </c>
      <c r="B1">
        <v>1</v>
      </c>
      <c r="C1" t="s">
        <v>196</v>
      </c>
      <c r="D1" t="s">
        <v>23</v>
      </c>
      <c r="E1" t="s">
        <v>12</v>
      </c>
      <c r="F1" t="s">
        <v>197</v>
      </c>
      <c r="G1" t="s">
        <v>26</v>
      </c>
      <c r="H1">
        <v>1641</v>
      </c>
      <c r="I1">
        <v>7654320</v>
      </c>
      <c r="J1">
        <v>72</v>
      </c>
      <c r="K1" t="s">
        <v>46</v>
      </c>
    </row>
    <row r="2" spans="1:11" x14ac:dyDescent="0.3">
      <c r="A2">
        <v>24673</v>
      </c>
      <c r="B2">
        <v>1</v>
      </c>
      <c r="C2" t="s">
        <v>196</v>
      </c>
      <c r="D2" t="s">
        <v>196</v>
      </c>
      <c r="E2" t="s">
        <v>13</v>
      </c>
      <c r="F2" t="s">
        <v>198</v>
      </c>
      <c r="G2" t="s">
        <v>27</v>
      </c>
      <c r="H2">
        <v>2554</v>
      </c>
      <c r="I2">
        <v>4551221</v>
      </c>
      <c r="J2">
        <v>33</v>
      </c>
      <c r="K2" t="s">
        <v>46</v>
      </c>
    </row>
    <row r="3" spans="1:11" x14ac:dyDescent="0.3">
      <c r="A3">
        <v>24675</v>
      </c>
      <c r="B3">
        <v>1</v>
      </c>
      <c r="C3" t="s">
        <v>196</v>
      </c>
      <c r="D3" t="s">
        <v>23</v>
      </c>
      <c r="E3" t="s">
        <v>12</v>
      </c>
      <c r="F3" t="s">
        <v>199</v>
      </c>
      <c r="G3" t="s">
        <v>28</v>
      </c>
      <c r="H3">
        <v>2554</v>
      </c>
      <c r="I3">
        <v>4551221</v>
      </c>
      <c r="J3">
        <v>33</v>
      </c>
      <c r="K3" t="s">
        <v>51</v>
      </c>
    </row>
    <row r="4" spans="1:11" x14ac:dyDescent="0.3">
      <c r="A4">
        <v>24676</v>
      </c>
      <c r="B4">
        <v>1</v>
      </c>
      <c r="C4" t="s">
        <v>196</v>
      </c>
      <c r="D4" t="s">
        <v>23</v>
      </c>
      <c r="E4" t="s">
        <v>14</v>
      </c>
      <c r="F4" t="s">
        <v>200</v>
      </c>
      <c r="G4" t="s">
        <v>29</v>
      </c>
      <c r="H4">
        <v>2554</v>
      </c>
      <c r="I4">
        <v>4551221</v>
      </c>
      <c r="J4">
        <v>33</v>
      </c>
      <c r="K4" t="s">
        <v>52</v>
      </c>
    </row>
    <row r="5" spans="1:11" x14ac:dyDescent="0.3">
      <c r="A5">
        <v>24677</v>
      </c>
      <c r="B5">
        <v>1</v>
      </c>
      <c r="C5" t="s">
        <v>196</v>
      </c>
      <c r="D5" t="s">
        <v>23</v>
      </c>
      <c r="E5" t="s">
        <v>15</v>
      </c>
      <c r="F5" t="s">
        <v>201</v>
      </c>
      <c r="G5" t="s">
        <v>30</v>
      </c>
      <c r="H5">
        <v>2554</v>
      </c>
      <c r="I5">
        <v>4551221</v>
      </c>
      <c r="J5">
        <v>33</v>
      </c>
      <c r="K5" t="s">
        <v>53</v>
      </c>
    </row>
    <row r="6" spans="1:11" x14ac:dyDescent="0.3">
      <c r="A6">
        <v>24679</v>
      </c>
      <c r="B6">
        <v>1</v>
      </c>
      <c r="C6" t="s">
        <v>196</v>
      </c>
      <c r="D6" t="s">
        <v>196</v>
      </c>
      <c r="E6" t="s">
        <v>13</v>
      </c>
      <c r="F6" t="s">
        <v>202</v>
      </c>
      <c r="G6" t="s">
        <v>31</v>
      </c>
      <c r="H6">
        <v>2554</v>
      </c>
      <c r="I6">
        <v>4551221</v>
      </c>
      <c r="J6">
        <v>33</v>
      </c>
      <c r="K6" t="s">
        <v>54</v>
      </c>
    </row>
    <row r="7" spans="1:11" x14ac:dyDescent="0.3">
      <c r="A7">
        <v>24679</v>
      </c>
      <c r="B7">
        <v>2</v>
      </c>
      <c r="C7" t="s">
        <v>196</v>
      </c>
      <c r="D7" t="s">
        <v>23</v>
      </c>
      <c r="E7" t="s">
        <v>16</v>
      </c>
      <c r="F7" t="s">
        <v>203</v>
      </c>
      <c r="G7" t="s">
        <v>32</v>
      </c>
      <c r="H7">
        <v>2554</v>
      </c>
      <c r="I7">
        <v>4551221</v>
      </c>
      <c r="J7">
        <v>33</v>
      </c>
      <c r="K7" t="s">
        <v>55</v>
      </c>
    </row>
    <row r="8" spans="1:11" x14ac:dyDescent="0.3">
      <c r="A8">
        <v>24680</v>
      </c>
      <c r="B8">
        <v>1</v>
      </c>
      <c r="C8" t="s">
        <v>196</v>
      </c>
      <c r="D8" t="s">
        <v>23</v>
      </c>
      <c r="E8" t="s">
        <v>17</v>
      </c>
      <c r="F8" t="s">
        <v>204</v>
      </c>
      <c r="G8" t="s">
        <v>33</v>
      </c>
      <c r="H8">
        <v>1641</v>
      </c>
      <c r="I8">
        <v>7654320</v>
      </c>
      <c r="J8">
        <v>72</v>
      </c>
      <c r="K8" t="s">
        <v>56</v>
      </c>
    </row>
    <row r="9" spans="1:11" x14ac:dyDescent="0.3">
      <c r="A9">
        <v>24683</v>
      </c>
      <c r="B9">
        <v>1</v>
      </c>
      <c r="C9" t="s">
        <v>196</v>
      </c>
      <c r="D9" t="s">
        <v>23</v>
      </c>
      <c r="E9" t="s">
        <v>13</v>
      </c>
      <c r="F9" t="s">
        <v>205</v>
      </c>
      <c r="G9" t="s">
        <v>34</v>
      </c>
      <c r="H9">
        <v>1641</v>
      </c>
      <c r="I9">
        <v>7654320</v>
      </c>
      <c r="J9">
        <v>72</v>
      </c>
      <c r="K9" t="s">
        <v>57</v>
      </c>
    </row>
    <row r="10" spans="1:11" x14ac:dyDescent="0.3">
      <c r="A10">
        <v>24685</v>
      </c>
      <c r="B10">
        <v>1</v>
      </c>
      <c r="C10" t="s">
        <v>196</v>
      </c>
      <c r="D10" t="s">
        <v>23</v>
      </c>
      <c r="E10" t="s">
        <v>12</v>
      </c>
      <c r="F10" t="s">
        <v>206</v>
      </c>
      <c r="G10" t="s">
        <v>36</v>
      </c>
      <c r="H10">
        <v>1641</v>
      </c>
      <c r="I10">
        <v>7654320</v>
      </c>
      <c r="J10">
        <v>72</v>
      </c>
      <c r="K10" t="s">
        <v>58</v>
      </c>
    </row>
    <row r="11" spans="1:11" x14ac:dyDescent="0.3">
      <c r="A11">
        <v>24690</v>
      </c>
      <c r="B11">
        <v>1</v>
      </c>
      <c r="C11" t="s">
        <v>196</v>
      </c>
      <c r="D11" t="s">
        <v>196</v>
      </c>
      <c r="E11" t="s">
        <v>13</v>
      </c>
      <c r="F11" t="s">
        <v>207</v>
      </c>
      <c r="G11" t="s">
        <v>37</v>
      </c>
      <c r="H11">
        <v>1641</v>
      </c>
      <c r="I11">
        <v>7654320</v>
      </c>
      <c r="J11">
        <v>72</v>
      </c>
      <c r="K11" t="s">
        <v>59</v>
      </c>
    </row>
    <row r="12" spans="1:11" x14ac:dyDescent="0.3">
      <c r="A12">
        <v>24693</v>
      </c>
      <c r="B12">
        <v>1</v>
      </c>
      <c r="C12" t="s">
        <v>196</v>
      </c>
      <c r="D12" t="s">
        <v>24</v>
      </c>
      <c r="E12" t="s">
        <v>18</v>
      </c>
      <c r="F12" t="s">
        <v>208</v>
      </c>
      <c r="G12" t="s">
        <v>38</v>
      </c>
      <c r="H12">
        <v>2554</v>
      </c>
      <c r="I12">
        <v>4551221</v>
      </c>
      <c r="J12">
        <v>33</v>
      </c>
      <c r="K12" t="s">
        <v>60</v>
      </c>
    </row>
    <row r="13" spans="1:11" x14ac:dyDescent="0.3">
      <c r="A13">
        <v>24697</v>
      </c>
      <c r="B13">
        <v>1</v>
      </c>
      <c r="C13" t="s">
        <v>196</v>
      </c>
      <c r="D13" t="s">
        <v>23</v>
      </c>
      <c r="E13" t="s">
        <v>13</v>
      </c>
      <c r="F13" t="s">
        <v>209</v>
      </c>
      <c r="G13" t="s">
        <v>39</v>
      </c>
      <c r="H13">
        <v>2554</v>
      </c>
      <c r="I13">
        <v>4551221</v>
      </c>
      <c r="J13">
        <v>33</v>
      </c>
      <c r="K13" t="s">
        <v>61</v>
      </c>
    </row>
    <row r="14" spans="1:11" x14ac:dyDescent="0.3">
      <c r="A14">
        <v>24698</v>
      </c>
      <c r="B14">
        <v>1</v>
      </c>
      <c r="C14" t="s">
        <v>196</v>
      </c>
      <c r="D14" t="s">
        <v>196</v>
      </c>
      <c r="E14" t="s">
        <v>13</v>
      </c>
      <c r="F14" t="s">
        <v>210</v>
      </c>
      <c r="G14" t="s">
        <v>40</v>
      </c>
      <c r="H14">
        <v>2554</v>
      </c>
      <c r="I14">
        <v>4551221</v>
      </c>
      <c r="J14">
        <v>33</v>
      </c>
      <c r="K14" t="s">
        <v>62</v>
      </c>
    </row>
    <row r="15" spans="1:11" x14ac:dyDescent="0.3">
      <c r="A15">
        <v>24699</v>
      </c>
      <c r="B15">
        <v>1</v>
      </c>
      <c r="C15" t="s">
        <v>196</v>
      </c>
      <c r="D15" t="s">
        <v>23</v>
      </c>
      <c r="E15" t="s">
        <v>13</v>
      </c>
      <c r="F15" t="s">
        <v>211</v>
      </c>
      <c r="G15" t="s">
        <v>41</v>
      </c>
      <c r="H15">
        <v>2554</v>
      </c>
      <c r="I15">
        <v>4551221</v>
      </c>
      <c r="J15">
        <v>33</v>
      </c>
      <c r="K15" t="s">
        <v>63</v>
      </c>
    </row>
    <row r="16" spans="1:11" x14ac:dyDescent="0.3">
      <c r="A16">
        <v>24704</v>
      </c>
      <c r="B16">
        <v>1</v>
      </c>
      <c r="C16" t="s">
        <v>196</v>
      </c>
      <c r="D16" t="s">
        <v>23</v>
      </c>
      <c r="E16" t="s">
        <v>12</v>
      </c>
      <c r="F16" t="s">
        <v>212</v>
      </c>
      <c r="G16" t="s">
        <v>42</v>
      </c>
      <c r="H16">
        <v>2554</v>
      </c>
      <c r="I16">
        <v>4551221</v>
      </c>
      <c r="J16">
        <v>33</v>
      </c>
      <c r="K16" t="s">
        <v>64</v>
      </c>
    </row>
    <row r="17" spans="1:11" x14ac:dyDescent="0.3">
      <c r="A17">
        <v>24707</v>
      </c>
      <c r="B17">
        <v>1</v>
      </c>
      <c r="C17" t="s">
        <v>196</v>
      </c>
      <c r="D17" t="s">
        <v>22</v>
      </c>
      <c r="E17" t="s">
        <v>12</v>
      </c>
      <c r="F17" t="s">
        <v>213</v>
      </c>
      <c r="G17" t="s">
        <v>43</v>
      </c>
      <c r="H17">
        <v>2554</v>
      </c>
      <c r="I17">
        <v>4551221</v>
      </c>
      <c r="J17">
        <v>33</v>
      </c>
      <c r="K17" t="s">
        <v>65</v>
      </c>
    </row>
    <row r="18" spans="1:11" x14ac:dyDescent="0.3">
      <c r="A18">
        <v>24712</v>
      </c>
      <c r="B18">
        <v>1</v>
      </c>
      <c r="C18" t="s">
        <v>196</v>
      </c>
      <c r="D18" t="s">
        <v>23</v>
      </c>
      <c r="E18" t="s">
        <v>12</v>
      </c>
      <c r="F18" t="s">
        <v>214</v>
      </c>
      <c r="G18" t="s">
        <v>44</v>
      </c>
      <c r="H18">
        <v>1641</v>
      </c>
      <c r="I18">
        <v>7654320</v>
      </c>
      <c r="J18">
        <v>72</v>
      </c>
      <c r="K18" t="s">
        <v>66</v>
      </c>
    </row>
    <row r="19" spans="1:11" x14ac:dyDescent="0.3">
      <c r="A19">
        <v>24717</v>
      </c>
      <c r="B19">
        <v>1</v>
      </c>
      <c r="C19" t="s">
        <v>196</v>
      </c>
      <c r="D19" t="s">
        <v>23</v>
      </c>
      <c r="E19" t="s">
        <v>13</v>
      </c>
      <c r="F19" t="s">
        <v>215</v>
      </c>
      <c r="G19" t="s">
        <v>45</v>
      </c>
      <c r="H19">
        <v>1641</v>
      </c>
      <c r="I19">
        <v>7654320</v>
      </c>
      <c r="J19">
        <v>72</v>
      </c>
      <c r="K19"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Azrai</cp:lastModifiedBy>
  <dcterms:created xsi:type="dcterms:W3CDTF">2019-12-02T06:01:41Z</dcterms:created>
  <dcterms:modified xsi:type="dcterms:W3CDTF">2022-01-10T03:31:08Z</dcterms:modified>
</cp:coreProperties>
</file>