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elb\Desktop\excel-challenge\excel-challenge\"/>
    </mc:Choice>
  </mc:AlternateContent>
  <xr:revisionPtr revIDLastSave="0" documentId="13_ncr:1_{79CBF144-3E01-4EBC-9A66-4E657961F5AF}" xr6:coauthVersionLast="47" xr6:coauthVersionMax="47" xr10:uidLastSave="{00000000-0000-0000-0000-000000000000}"/>
  <bookViews>
    <workbookView xWindow="-120" yWindow="-120" windowWidth="29040" windowHeight="15720" firstSheet="5" activeTab="9" xr2:uid="{00000000-000D-0000-FFFF-FFFF00000000}"/>
  </bookViews>
  <sheets>
    <sheet name="Sheet2" sheetId="3" state="hidden" r:id="rId1"/>
    <sheet name="Crowdfunding" sheetId="1" r:id="rId2"/>
    <sheet name="Parent Category" sheetId="2" r:id="rId3"/>
    <sheet name="Campaigns Country" sheetId="10" r:id="rId4"/>
    <sheet name="Sub-Category" sheetId="4" r:id="rId5"/>
    <sheet name="Sub-Category Filtered" sheetId="11" r:id="rId6"/>
    <sheet name="Date Pivot" sheetId="7" r:id="rId7"/>
    <sheet name="Year Pivot" sheetId="13" r:id="rId8"/>
    <sheet name="Relationship Between Goals" sheetId="8" r:id="rId9"/>
    <sheet name="Summary Stats (S&amp;F)" sheetId="9" r:id="rId10"/>
  </sheets>
  <definedNames>
    <definedName name="_xlnm._FilterDatabase" localSheetId="1" hidden="1">Crowdfunding!$A$1:$T$1001</definedName>
    <definedName name="_xlcn.WorksheetConnection_CrowdfundingAT1" hidden="1">Crowdfunding!$A:$T</definedName>
    <definedName name="_xlcn.WorksheetConnection_CrowdfundingBook.xlsxTable11" hidden="1">Table1[]</definedName>
    <definedName name="ROUNDUP">'Relationship Between Goals'!$F$2</definedName>
  </definedNames>
  <calcPr calcId="191029"/>
  <pivotCaches>
    <pivotCache cacheId="5" r:id="rId11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  <x15:modelTable id="Table1" name="Table1" connection="WorksheetConnection_CrowdfundingBook.xlsx!Table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a Created Conversion" columnId="Data Created Conversion">
                <x16:calculatedTimeColumn columnName="Data Created Conversion (Year)" columnId="Data Created Conversion (Year)" contentType="years" isSelected="1"/>
                <x16:calculatedTimeColumn columnName="Data Created Conversion (Quarter)" columnId="Data Created Conversion (Quarter)" contentType="quarters" isSelected="1"/>
                <x16:calculatedTimeColumn columnName="Data Created Conversion (Month Index)" columnId="Data Created Conversion (Month Index)" contentType="monthsindex" isSelected="1"/>
                <x16:calculatedTimeColumn columnName="Data Created Conversion (Month)" columnId="Data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9" l="1"/>
  <c r="I16" i="9"/>
  <c r="I15" i="9"/>
  <c r="I14" i="9"/>
  <c r="I13" i="9"/>
  <c r="I12" i="9"/>
  <c r="I8" i="9"/>
  <c r="I7" i="9"/>
  <c r="I6" i="9"/>
  <c r="I5" i="9"/>
  <c r="I4" i="9"/>
  <c r="I3" i="9"/>
  <c r="D13" i="8" l="1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C2" i="8"/>
  <c r="B13" i="8"/>
  <c r="B12" i="8"/>
  <c r="B11" i="8"/>
  <c r="B10" i="8"/>
  <c r="B9" i="8"/>
  <c r="B8" i="8"/>
  <c r="B7" i="8"/>
  <c r="B6" i="8"/>
  <c r="B5" i="8"/>
  <c r="B4" i="8"/>
  <c r="B3" i="8"/>
  <c r="B2" i="8"/>
  <c r="E13" i="8" l="1"/>
  <c r="E12" i="8"/>
  <c r="H12" i="8" s="1"/>
  <c r="H13" i="8"/>
  <c r="E2" i="8"/>
  <c r="H2" i="8" s="1"/>
  <c r="E11" i="8"/>
  <c r="F11" i="8" s="1"/>
  <c r="E10" i="8"/>
  <c r="H10" i="8" s="1"/>
  <c r="F13" i="8"/>
  <c r="E9" i="8"/>
  <c r="F9" i="8" s="1"/>
  <c r="E8" i="8"/>
  <c r="G8" i="8" s="1"/>
  <c r="F12" i="8"/>
  <c r="G9" i="8"/>
  <c r="E7" i="8"/>
  <c r="G7" i="8" s="1"/>
  <c r="G10" i="8"/>
  <c r="E6" i="8"/>
  <c r="G6" i="8" s="1"/>
  <c r="G11" i="8"/>
  <c r="E5" i="8"/>
  <c r="G5" i="8" s="1"/>
  <c r="G12" i="8"/>
  <c r="E4" i="8"/>
  <c r="G4" i="8" s="1"/>
  <c r="G13" i="8"/>
  <c r="E3" i="8"/>
  <c r="F3" i="8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F5" i="1"/>
  <c r="F11" i="1"/>
  <c r="F10" i="1"/>
  <c r="F4" i="1"/>
  <c r="F6" i="1"/>
  <c r="F7" i="1"/>
  <c r="F8" i="1"/>
  <c r="F9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I5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2" i="1"/>
  <c r="G2" i="8" l="1"/>
  <c r="F10" i="8"/>
  <c r="H11" i="8"/>
  <c r="H9" i="8"/>
  <c r="G3" i="8"/>
  <c r="F2" i="8"/>
  <c r="F4" i="8"/>
  <c r="H8" i="8"/>
  <c r="F8" i="8"/>
  <c r="H7" i="8"/>
  <c r="F7" i="8"/>
  <c r="H6" i="8"/>
  <c r="F6" i="8"/>
  <c r="H5" i="8"/>
  <c r="F5" i="8"/>
  <c r="H4" i="8"/>
  <c r="H3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4A5BE2-2640-474F-9397-FBD83B55611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ADD3F84-2FED-498B-A083-B7561311D69C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1"/>
        </x15:connection>
      </ext>
    </extLst>
  </connection>
  <connection id="3" xr16:uid="{DE3B88EB-E93C-4D80-B5E3-E6B18DFBF4F3}" name="WorksheetConnection_CrowdfundingBook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CrowdfundingBook.xlsxTable11"/>
        </x15:connection>
      </ext>
    </extLst>
  </connection>
</connections>
</file>

<file path=xl/sharedStrings.xml><?xml version="1.0" encoding="utf-8"?>
<sst xmlns="http://schemas.openxmlformats.org/spreadsheetml/2006/main" count="9692" uniqueCount="2125">
  <si>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</si>
  <si>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</si>
  <si>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</si>
  <si>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</si>
  <si>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</si>
  <si>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</si>
  <si>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</si>
  <si>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</si>
  <si>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</si>
  <si>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</si>
  <si>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</si>
  <si>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</si>
  <si>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</si>
  <si>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</si>
  <si>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</si>
  <si>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</si>
  <si>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</si>
  <si>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</si>
  <si>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</si>
  <si>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</si>
  <si>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</si>
  <si>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</si>
  <si>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</si>
  <si>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</si>
  <si>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</si>
  <si>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</si>
  <si>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</si>
  <si>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</si>
  <si>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</si>
  <si>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</si>
  <si>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</si>
  <si>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</si>
  <si>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</si>
  <si>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</si>
  <si>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</si>
  <si>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</si>
  <si>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</si>
  <si>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</si>
  <si>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</si>
  <si>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</si>
  <si>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</si>
  <si>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</si>
  <si>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</si>
  <si>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</si>
  <si>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</si>
  <si>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</si>
  <si>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</si>
  <si>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</si>
  <si>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</si>
  <si>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</si>
  <si>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</si>
  <si>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</si>
  <si>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</si>
  <si>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</si>
  <si>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</si>
  <si>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</si>
  <si>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</si>
  <si>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</si>
  <si>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</si>
  <si>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</si>
  <si>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</si>
  <si>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</si>
  <si>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</si>
  <si>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</si>
  <si>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</si>
  <si>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</si>
  <si>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</si>
  <si>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</si>
  <si>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</si>
  <si>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</si>
  <si>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</si>
  <si>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</si>
  <si>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</si>
  <si>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</si>
  <si>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</si>
  <si>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</si>
  <si>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</si>
  <si>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</si>
  <si>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</si>
  <si>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</si>
  <si>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</si>
  <si>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</si>
  <si>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</si>
  <si>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</si>
  <si>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</si>
  <si>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</si>
  <si>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</si>
  <si>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</si>
  <si>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</si>
  <si>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</si>
  <si>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</si>
  <si>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</si>
  <si>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</si>
  <si>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</si>
  <si>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</si>
  <si>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</si>
  <si>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</si>
  <si>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</si>
  <si>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</si>
  <si>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</si>
  <si>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</si>
  <si>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</si>
  <si>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</si>
  <si>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</si>
  <si>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</si>
  <si>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</si>
  <si>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</si>
  <si>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</si>
  <si>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</si>
  <si>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</si>
  <si>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</si>
  <si>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</si>
  <si>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</si>
  <si>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</si>
  <si>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</si>
  <si>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</si>
  <si>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</si>
  <si>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</si>
  <si>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</si>
  <si>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</si>
  <si>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</si>
  <si>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</si>
  <si>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</si>
  <si>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</si>
  <si>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</si>
  <si>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</si>
  <si>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</si>
  <si>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</si>
  <si>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</si>
  <si>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</si>
  <si>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</si>
  <si>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</si>
  <si>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</si>
  <si>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</si>
  <si>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</si>
  <si>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</si>
  <si>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</si>
  <si>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</si>
  <si>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</si>
  <si>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</si>
  <si>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</si>
  <si>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</si>
  <si>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</si>
  <si>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</si>
  <si>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</si>
  <si>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</si>
  <si>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</si>
  <si>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</si>
  <si>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</si>
  <si>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</si>
  <si>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</si>
  <si>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</si>
  <si>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</si>
  <si>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</si>
  <si>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</si>
  <si>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</si>
  <si>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</si>
  <si>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</si>
  <si>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</si>
  <si>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</si>
  <si>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</si>
  <si>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</si>
  <si>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</si>
  <si>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</si>
  <si>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</si>
  <si>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</si>
  <si>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</si>
  <si>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</si>
  <si>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</si>
  <si>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</si>
  <si>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</si>
  <si>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</si>
  <si>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</si>
  <si>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</si>
  <si>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</si>
  <si>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</si>
  <si>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</si>
  <si>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</si>
  <si>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</si>
  <si>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</si>
  <si>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</si>
  <si>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</si>
  <si>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</si>
  <si>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</si>
  <si>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</si>
  <si>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</si>
  <si>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</si>
  <si>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</si>
  <si>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</si>
  <si>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</si>
  <si>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</si>
  <si>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</si>
  <si>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</si>
  <si>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</si>
  <si>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</si>
  <si>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</si>
  <si>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</si>
  <si>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</si>
  <si>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</si>
  <si>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</si>
  <si>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</si>
  <si>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</si>
  <si>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</si>
  <si>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</si>
  <si>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</si>
  <si>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</si>
  <si>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</si>
  <si>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</si>
  <si>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</si>
  <si>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</si>
  <si>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</si>
  <si>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</si>
  <si>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</si>
  <si>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</si>
  <si>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</si>
  <si>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</si>
  <si>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</si>
  <si>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</si>
  <si>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</si>
  <si>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</si>
  <si>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</si>
  <si>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</si>
  <si>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</si>
  <si>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</si>
  <si>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</si>
  <si>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</si>
  <si>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</si>
  <si>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</si>
  <si>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</si>
  <si>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</si>
  <si>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</si>
  <si>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</si>
  <si>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</si>
  <si>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</si>
  <si>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</si>
  <si>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</si>
  <si>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</si>
  <si>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</si>
  <si>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</si>
  <si>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</si>
  <si>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</si>
  <si>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</si>
  <si>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</si>
  <si>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</si>
  <si>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</si>
  <si>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</si>
  <si>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</si>
  <si>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</si>
  <si>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</si>
  <si>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</si>
  <si>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</si>
  <si>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</si>
  <si>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</si>
  <si>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</si>
  <si>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</si>
  <si>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</si>
  <si>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</si>
  <si>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</si>
  <si>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</si>
  <si>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</si>
  <si>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</si>
  <si>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</si>
  <si>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</si>
  <si>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</si>
  <si>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</si>
  <si>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</si>
  <si>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</si>
  <si>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</si>
  <si>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</si>
  <si>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</si>
  <si>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</si>
  <si>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</si>
  <si>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</si>
  <si>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</si>
  <si>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</si>
  <si>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</si>
  <si>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</si>
  <si>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</si>
  <si>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</si>
  <si>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</si>
  <si>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</si>
  <si>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</si>
  <si>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</si>
  <si>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</si>
  <si>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</si>
  <si>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</si>
  <si>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</si>
  <si>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</si>
  <si>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</si>
  <si>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</si>
  <si>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</si>
  <si>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</si>
  <si>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</si>
  <si>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</si>
  <si>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</si>
  <si>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</si>
  <si>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</si>
  <si>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</si>
  <si>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</si>
  <si>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</si>
  <si>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</si>
  <si>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</si>
  <si>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</si>
  <si>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</si>
  <si>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</si>
  <si>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</si>
  <si>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</si>
  <si>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</si>
  <si>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</si>
  <si>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</si>
  <si>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</si>
  <si>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</si>
  <si>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</si>
  <si>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</si>
  <si>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</si>
  <si>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</si>
  <si>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</si>
  <si>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</si>
  <si>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</si>
  <si>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</si>
  <si>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</si>
  <si>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</si>
  <si>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</si>
  <si>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</si>
  <si>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</si>
  <si>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</si>
  <si>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</si>
  <si>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</si>
  <si>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</si>
  <si>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</si>
  <si>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</si>
  <si>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</si>
  <si>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</si>
  <si>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</si>
  <si>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</si>
  <si>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</si>
  <si>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</si>
  <si>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</si>
  <si>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</si>
  <si>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</si>
  <si>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</si>
  <si>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</si>
  <si>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</si>
  <si>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</si>
  <si>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</si>
  <si>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</si>
  <si>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</si>
  <si>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</si>
  <si>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</si>
  <si>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</si>
  <si>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</si>
  <si>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</si>
  <si>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</si>
  <si>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</si>
  <si>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</si>
  <si>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</si>
  <si>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</si>
  <si>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</si>
  <si>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</si>
  <si>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</si>
  <si>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</si>
  <si>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</si>
  <si>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</si>
  <si>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</si>
  <si>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</si>
  <si>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</si>
  <si>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</si>
  <si>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</si>
  <si>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</si>
  <si>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</si>
  <si>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</si>
  <si>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</si>
  <si>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</si>
  <si>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</si>
  <si>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</si>
  <si>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</si>
  <si>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</si>
  <si>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</si>
  <si>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</si>
  <si>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</si>
  <si>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</si>
  <si>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</si>
  <si>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</si>
  <si>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</si>
  <si>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</si>
  <si>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</si>
  <si>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</si>
  <si>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</si>
  <si>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</si>
  <si>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</si>
  <si>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</si>
  <si>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</si>
  <si>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</si>
  <si>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</si>
  <si>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</si>
  <si>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</si>
  <si>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</si>
  <si>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</si>
  <si>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</si>
  <si>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</si>
  <si>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</si>
  <si>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</si>
  <si>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</si>
  <si>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</si>
  <si>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</si>
  <si>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</si>
  <si>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</si>
  <si>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</si>
  <si>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</si>
  <si>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</si>
  <si>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</si>
  <si>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</si>
  <si>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</si>
  <si>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</si>
  <si>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</si>
  <si>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</si>
  <si>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</si>
  <si>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</si>
  <si>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</si>
  <si>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</si>
  <si>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</si>
  <si>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</si>
  <si>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</si>
  <si>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</si>
  <si>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</si>
  <si>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</si>
  <si>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</si>
  <si>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</si>
  <si>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</si>
  <si>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</si>
  <si>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</si>
  <si>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</si>
  <si>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</si>
  <si>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</si>
  <si>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</si>
  <si>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</si>
  <si>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</si>
  <si>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</si>
  <si>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</si>
  <si>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</si>
  <si>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</si>
  <si>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</si>
  <si>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</si>
  <si>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</si>
  <si>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</si>
  <si>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</si>
  <si>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</si>
  <si>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</si>
  <si>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</si>
  <si>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</si>
  <si>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</si>
  <si>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</si>
  <si>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</si>
  <si>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</si>
  <si>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</si>
  <si>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</si>
  <si>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</si>
  <si>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</si>
  <si>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</si>
  <si>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</si>
  <si>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</si>
  <si>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</si>
  <si>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</si>
  <si>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</si>
  <si>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</si>
  <si>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</si>
  <si>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</si>
  <si>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</si>
  <si>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</si>
  <si>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</si>
  <si>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</si>
  <si>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</si>
  <si>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</si>
  <si>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</si>
  <si>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</si>
  <si>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</si>
  <si>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</si>
  <si>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</si>
  <si>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</si>
  <si>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</si>
  <si>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</si>
  <si>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</si>
  <si>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</si>
  <si>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</si>
  <si>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</si>
  <si>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</si>
  <si>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</si>
  <si>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</si>
  <si>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</si>
  <si>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</si>
  <si>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</si>
  <si>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</si>
  <si>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</si>
  <si>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</si>
  <si>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</si>
  <si>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</si>
  <si>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</si>
  <si>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</si>
  <si>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</si>
  <si>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</si>
  <si>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</si>
  <si>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</si>
  <si>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</si>
  <si>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</si>
  <si>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</si>
  <si>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</si>
  <si>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</si>
  <si>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</si>
  <si>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</si>
  <si>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</si>
  <si>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</si>
  <si>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</si>
  <si>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</si>
  <si>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</si>
  <si>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</si>
  <si>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</si>
  <si>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</si>
  <si>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</si>
  <si>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</si>
  <si>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</si>
  <si>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</si>
  <si>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</si>
  <si>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</si>
  <si>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</si>
  <si>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</si>
  <si>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</si>
  <si>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</si>
  <si>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</si>
  <si>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</si>
  <si>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</si>
  <si>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</si>
  <si>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</si>
  <si>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</si>
  <si>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</si>
  <si>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</si>
  <si>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</si>
  <si>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</si>
  <si>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</si>
  <si>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</si>
  <si>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</si>
  <si>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</si>
  <si>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</si>
  <si>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</si>
  <si>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</si>
  <si>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</si>
  <si>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</si>
  <si>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</si>
  <si>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</si>
  <si>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</si>
  <si>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</si>
  <si>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</si>
  <si>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</si>
  <si>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</si>
  <si>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</si>
  <si>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</si>
  <si>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</si>
  <si>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</si>
  <si>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</si>
  <si>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</si>
  <si>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</si>
  <si>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</si>
  <si>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</si>
  <si>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</si>
  <si>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</si>
  <si>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</si>
  <si>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</si>
  <si>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</si>
  <si>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</si>
  <si>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</si>
  <si>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</si>
  <si>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</si>
  <si>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</si>
  <si>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</si>
  <si>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</si>
  <si>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</si>
  <si>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</si>
  <si>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</si>
  <si>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</si>
  <si>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</si>
  <si>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</si>
  <si>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</si>
  <si>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</si>
  <si>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</si>
  <si>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</si>
  <si>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</si>
  <si>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</si>
  <si>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</si>
  <si>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</si>
  <si>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</si>
  <si>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</si>
  <si>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</si>
  <si>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</si>
  <si>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</si>
  <si>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</si>
  <si>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</si>
  <si>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</si>
  <si>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</si>
  <si>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</si>
  <si>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</si>
  <si>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</si>
  <si>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</si>
  <si>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</si>
  <si>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</si>
  <si>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</si>
  <si>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</si>
  <si>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</si>
  <si>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</si>
  <si>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</si>
  <si>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</si>
  <si>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</si>
  <si>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</si>
  <si>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</si>
  <si>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</si>
  <si>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</si>
  <si>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</si>
  <si>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</si>
  <si>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</si>
  <si>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</si>
  <si>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</si>
  <si>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</si>
  <si>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</si>
  <si>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</si>
  <si>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</si>
  <si>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</si>
  <si>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</si>
  <si>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</si>
  <si>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</si>
  <si>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</si>
  <si>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</si>
  <si>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</si>
  <si>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</si>
  <si>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</si>
  <si>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</si>
  <si>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</si>
  <si>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</si>
  <si>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</si>
  <si>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</si>
  <si>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</si>
  <si>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</si>
  <si>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</si>
  <si>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</si>
  <si>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</si>
  <si>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</si>
  <si>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</si>
  <si>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</si>
  <si>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</si>
  <si>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</si>
  <si>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</si>
  <si>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</si>
  <si>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</si>
  <si>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</si>
  <si>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</si>
  <si>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</si>
  <si>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</si>
  <si>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</si>
  <si>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</si>
  <si>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</si>
  <si>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</si>
  <si>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</si>
  <si>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</si>
  <si>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</si>
  <si>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</si>
  <si>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</si>
  <si>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</si>
  <si>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</si>
  <si>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</si>
  <si>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</si>
  <si>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</si>
  <si>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</si>
  <si>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</si>
  <si>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</si>
  <si>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</si>
  <si>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</si>
  <si>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</si>
  <si>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</si>
  <si>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</si>
  <si>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</si>
  <si>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</si>
  <si>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</si>
  <si>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</si>
  <si>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</si>
  <si>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</si>
  <si>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</si>
  <si>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</si>
  <si>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</si>
  <si>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</si>
  <si>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</si>
  <si>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</si>
  <si>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</si>
  <si>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</si>
  <si>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</si>
  <si>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</si>
  <si>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</si>
  <si>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</si>
  <si>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</si>
  <si>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</si>
  <si>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</si>
  <si>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</si>
  <si>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</si>
  <si>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</si>
  <si>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</si>
  <si>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</si>
  <si>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</si>
  <si>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</si>
  <si>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</si>
  <si>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</si>
  <si>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</si>
  <si>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</si>
  <si>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</si>
  <si>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</si>
  <si>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</si>
  <si>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</si>
  <si>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</si>
  <si>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</si>
  <si>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</si>
  <si>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</si>
  <si>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</si>
  <si>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</si>
  <si>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</si>
  <si>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</si>
  <si>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</si>
  <si>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</si>
  <si>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</si>
  <si>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</si>
  <si>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</si>
  <si>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</si>
  <si>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</si>
  <si>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</si>
  <si>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</si>
  <si>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</si>
  <si>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</si>
  <si>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</si>
  <si>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</si>
  <si>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</si>
  <si>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</si>
  <si>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</si>
  <si>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</si>
  <si>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</si>
  <si>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</si>
  <si>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</si>
  <si>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</si>
  <si>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</si>
  <si>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</si>
  <si>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</si>
  <si>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</si>
  <si>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</si>
  <si>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</si>
  <si>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</si>
  <si>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</si>
  <si>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</si>
  <si>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</si>
  <si>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</si>
  <si>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</si>
  <si>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</si>
  <si>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</si>
  <si>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</si>
  <si>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</si>
  <si>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</si>
  <si>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</si>
  <si>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</si>
  <si>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</si>
  <si>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</si>
  <si>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</si>
  <si>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</si>
  <si>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</si>
  <si>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</si>
  <si>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</si>
  <si>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</si>
  <si>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</si>
  <si>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</si>
  <si>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</si>
  <si>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</si>
  <si>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</si>
  <si>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</si>
  <si>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</si>
  <si>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</si>
  <si>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</si>
  <si>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</si>
  <si>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</si>
  <si>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</si>
  <si>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</si>
  <si>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</si>
  <si>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</si>
  <si>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</si>
  <si>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</si>
  <si>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</si>
  <si>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</si>
  <si>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</si>
  <si>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</si>
  <si>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</si>
  <si>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</si>
  <si>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</si>
  <si>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</si>
  <si>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</si>
  <si>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</si>
  <si>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</si>
  <si>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</si>
  <si>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</si>
  <si>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</si>
  <si>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</si>
  <si>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</si>
  <si>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</si>
  <si>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</si>
  <si>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</si>
  <si>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</si>
  <si>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</si>
  <si>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</si>
  <si>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</si>
  <si>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</si>
  <si>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</si>
  <si>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</si>
  <si>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</si>
  <si>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</si>
  <si>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</si>
  <si>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</si>
  <si>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</si>
  <si>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</si>
  <si>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</si>
  <si>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</si>
  <si>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</si>
  <si>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</si>
  <si>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</si>
  <si>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</si>
  <si>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</si>
  <si>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</si>
  <si>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</si>
  <si>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</si>
  <si>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</si>
  <si>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</si>
  <si>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</si>
  <si>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</si>
  <si>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</si>
  <si>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</si>
  <si>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</si>
  <si>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</si>
  <si>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</si>
  <si>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</si>
  <si>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</si>
  <si>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</si>
  <si>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</si>
  <si>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</si>
  <si>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</si>
  <si>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</si>
  <si>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</si>
  <si>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</si>
  <si>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</si>
  <si>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</si>
  <si>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</si>
  <si>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</si>
  <si>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</si>
  <si>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</si>
  <si>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</si>
  <si>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</si>
  <si>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</si>
  <si>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</si>
  <si>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</si>
  <si>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</si>
  <si>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</si>
  <si>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</si>
  <si>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</si>
  <si>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</si>
  <si>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</si>
  <si>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</si>
  <si>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</si>
  <si>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</si>
  <si>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</si>
  <si>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</si>
  <si>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</si>
  <si>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</si>
  <si>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</si>
  <si>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</si>
  <si>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</si>
  <si>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</si>
  <si>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</si>
  <si>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</si>
  <si>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</si>
  <si>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</si>
  <si>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</si>
  <si>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</si>
  <si>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</si>
  <si>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</si>
  <si>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</si>
  <si>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</si>
  <si>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</si>
  <si>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</si>
  <si>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</si>
  <si>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</si>
  <si>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</si>
  <si>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</si>
  <si>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</si>
  <si>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</si>
  <si>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</si>
  <si>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</si>
  <si>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</si>
  <si>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</si>
  <si>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</si>
  <si>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</si>
  <si>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</si>
  <si>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</si>
  <si>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</si>
  <si>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</si>
  <si>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</si>
  <si>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</si>
  <si>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</si>
  <si>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</si>
  <si>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</si>
  <si>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</si>
  <si>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</si>
  <si>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</si>
  <si>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</si>
  <si>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</si>
  <si>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</si>
  <si>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</si>
  <si>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</si>
  <si>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</si>
  <si>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</si>
  <si>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</si>
  <si>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</si>
  <si>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</si>
  <si>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</si>
  <si>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</si>
  <si>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</si>
  <si>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</si>
  <si>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</si>
  <si>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</si>
  <si>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</si>
  <si>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</si>
  <si>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</si>
  <si>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</si>
  <si>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</si>
  <si>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</si>
  <si>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</si>
  <si>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</si>
  <si>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</si>
  <si>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</si>
  <si>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</si>
  <si>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</si>
  <si>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</si>
  <si>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</si>
  <si>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</si>
  <si>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</si>
  <si>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</si>
  <si>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</si>
  <si>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</si>
  <si>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</si>
  <si>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</si>
  <si>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</si>
  <si>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</si>
  <si>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</si>
  <si>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</si>
  <si>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</si>
  <si>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</si>
  <si>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</si>
  <si>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</si>
  <si>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</si>
  <si>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</si>
  <si>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</si>
  <si>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</si>
  <si>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</si>
  <si>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</si>
  <si>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</si>
  <si>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</si>
  <si>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</si>
  <si>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</si>
  <si>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</si>
  <si>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</si>
  <si>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</si>
  <si>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</si>
  <si>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</si>
  <si>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</si>
  <si>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</si>
  <si>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</si>
  <si>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</si>
  <si>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</si>
  <si>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</si>
  <si>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</si>
  <si>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</si>
  <si>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</si>
  <si>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</si>
  <si>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</si>
  <si>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</si>
  <si>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</si>
  <si>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</si>
  <si>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</si>
  <si>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</si>
  <si>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</si>
  <si>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</si>
  <si>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</si>
  <si>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</si>
  <si>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</si>
  <si>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</si>
  <si>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</si>
  <si>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</si>
  <si>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</si>
  <si>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</si>
  <si>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</si>
  <si>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</si>
  <si>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</si>
  <si>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</si>
  <si>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</si>
  <si>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</si>
  <si>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</si>
  <si>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</si>
  <si>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</si>
  <si>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</si>
  <si>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</si>
  <si>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</si>
  <si>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</si>
  <si>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</si>
  <si>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</si>
  <si>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</si>
  <si>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</si>
  <si>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</si>
  <si>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</si>
  <si>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</si>
  <si>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</si>
  <si>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</si>
  <si>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</si>
  <si>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</si>
  <si>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</si>
  <si>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</si>
  <si>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</si>
  <si>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</si>
  <si>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</si>
  <si>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</si>
  <si>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</si>
  <si>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</si>
  <si>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</si>
  <si>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</si>
  <si>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</si>
  <si>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</si>
  <si>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</si>
  <si>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</si>
  <si>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</si>
  <si>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</si>
  <si>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</si>
  <si>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</si>
  <si>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</si>
  <si>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</si>
  <si>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</si>
  <si>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</si>
  <si>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</si>
  <si>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</si>
  <si>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</si>
  <si>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</si>
  <si>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</si>
  <si>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</si>
  <si>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</si>
  <si>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</si>
  <si>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</si>
  <si>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</si>
  <si>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</si>
  <si>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</si>
  <si>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</si>
  <si>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</si>
  <si>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</si>
  <si>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</si>
  <si>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</si>
  <si>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</si>
  <si>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</si>
  <si>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</si>
  <si>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</si>
  <si>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</si>
  <si>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</si>
  <si>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</si>
  <si>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</si>
  <si>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</si>
  <si>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</si>
  <si>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</si>
  <si>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</si>
  <si>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</si>
  <si>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</si>
  <si>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</si>
  <si>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</si>
  <si>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</si>
  <si>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</si>
  <si>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</si>
  <si>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</si>
  <si>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</si>
  <si>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</si>
  <si>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</si>
  <si>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</si>
  <si>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</si>
  <si>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</si>
  <si>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</si>
  <si>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</si>
  <si>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</si>
  <si>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</si>
  <si>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</si>
  <si>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</si>
  <si>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</si>
  <si>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</si>
  <si>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</si>
  <si>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</si>
  <si>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</si>
  <si>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</si>
  <si>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</si>
  <si>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</si>
  <si>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</si>
  <si>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</si>
  <si>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</si>
  <si>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</si>
  <si>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</si>
  <si>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</si>
  <si>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</si>
  <si>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</si>
  <si>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</si>
  <si>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</si>
  <si>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</si>
  <si>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</si>
  <si>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</si>
  <si>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</si>
  <si>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</si>
  <si>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</si>
  <si>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</si>
  <si>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</si>
  <si>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</si>
  <si>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</si>
  <si>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</si>
  <si>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</si>
  <si>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</si>
  <si>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</si>
  <si>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</si>
  <si>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</si>
  <si>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</si>
  <si>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</si>
  <si>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</si>
  <si>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</si>
  <si>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</si>
  <si>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</si>
  <si>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</si>
  <si>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</si>
  <si>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</si>
  <si>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</si>
  <si>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</si>
  <si>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</si>
  <si>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</si>
  <si>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</si>
  <si>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</si>
  <si>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</si>
  <si>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</si>
  <si>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</si>
  <si>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</si>
  <si>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</si>
  <si>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</si>
  <si>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</si>
  <si>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</si>
  <si>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</si>
  <si>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</si>
  <si>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</si>
  <si>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</si>
  <si>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</si>
  <si>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</si>
  <si>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</si>
  <si>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</si>
  <si>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</si>
  <si>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</si>
  <si>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</si>
  <si>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</si>
  <si>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</si>
  <si>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</si>
  <si>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</si>
  <si>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</si>
  <si>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</si>
  <si>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</si>
  <si>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</si>
  <si>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</si>
  <si>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</si>
  <si>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</si>
  <si>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</si>
  <si>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</si>
  <si>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</si>
  <si>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</si>
  <si>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</si>
  <si>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</si>
  <si>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</si>
  <si>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</si>
  <si>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</si>
  <si>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</si>
  <si>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</si>
  <si>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</si>
  <si>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</si>
  <si>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</si>
  <si>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</si>
  <si>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</si>
  <si>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</si>
  <si>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</si>
  <si>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</si>
  <si>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</si>
  <si>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</si>
  <si>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</si>
  <si>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</si>
  <si>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</si>
  <si>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</si>
  <si>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</si>
  <si>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</si>
  <si>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</si>
  <si>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</si>
  <si>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</si>
  <si>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</si>
  <si>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</si>
  <si>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</si>
  <si>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</si>
  <si>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</si>
  <si>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</si>
  <si>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</si>
  <si>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</si>
  <si>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</si>
  <si>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</si>
  <si>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</si>
  <si>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</si>
  <si>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</si>
  <si>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</si>
  <si>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</si>
  <si>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</si>
  <si>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</si>
  <si>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</si>
  <si>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</si>
  <si>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</si>
  <si>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</si>
  <si>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</si>
  <si>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</si>
  <si>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</si>
  <si>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</si>
  <si>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</si>
  <si>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</si>
  <si>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</si>
  <si>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</si>
  <si>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</si>
  <si>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</si>
  <si>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</si>
  <si>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</si>
  <si>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</si>
  <si>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</si>
  <si>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</si>
  <si>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</si>
  <si>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</si>
  <si>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</si>
  <si>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</si>
  <si>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</si>
  <si>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</si>
  <si>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</si>
  <si>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</si>
  <si>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</si>
  <si>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</si>
  <si>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</si>
  <si>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</si>
  <si>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</si>
  <si>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</si>
  <si>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</si>
  <si>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</si>
  <si>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</si>
  <si>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</si>
  <si>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</si>
  <si>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</si>
  <si>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</si>
  <si>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</si>
  <si>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</si>
  <si>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</si>
  <si>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</si>
  <si>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</si>
  <si>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</si>
  <si>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</si>
  <si>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</si>
  <si>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</si>
  <si>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</si>
  <si>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</si>
  <si>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</si>
  <si>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</si>
  <si>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</si>
  <si>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</si>
  <si>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</si>
  <si>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</si>
  <si>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</si>
  <si>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</si>
  <si>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</si>
  <si>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</si>
  <si>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</si>
  <si>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</si>
  <si>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</si>
  <si>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</si>
  <si>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</si>
  <si>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</si>
  <si>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</si>
  <si>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</si>
  <si>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</si>
  <si>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</si>
  <si>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</si>
  <si>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</si>
  <si>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</si>
  <si>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</si>
  <si>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</si>
  <si>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</si>
  <si>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</si>
  <si>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</si>
  <si>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</si>
  <si>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</si>
  <si>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</si>
  <si>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</si>
  <si>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</si>
  <si>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</si>
  <si>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</si>
  <si>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</si>
  <si>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</si>
  <si>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</si>
  <si>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</si>
  <si>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</si>
  <si>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</si>
  <si>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</si>
  <si>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</si>
  <si>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</si>
  <si>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</si>
  <si>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</si>
  <si>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</si>
  <si>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</si>
  <si>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</si>
  <si>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</si>
  <si>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</si>
  <si>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</si>
  <si>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</si>
  <si>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</si>
  <si>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</si>
  <si>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</si>
  <si>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</si>
  <si>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</si>
  <si>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</si>
  <si>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</si>
  <si>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</si>
  <si>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</si>
  <si>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</si>
  <si>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</si>
  <si>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</si>
  <si>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</si>
  <si>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</si>
  <si>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</si>
  <si>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</si>
  <si>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</si>
  <si>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</si>
  <si>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</si>
  <si>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</si>
  <si>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</si>
  <si>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</si>
  <si>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</si>
  <si>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</si>
  <si>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</si>
  <si>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</si>
  <si>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</si>
  <si>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</si>
  <si>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</si>
  <si>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</si>
  <si>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</si>
  <si>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</si>
  <si>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</si>
  <si>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</si>
  <si>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</si>
  <si>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</si>
  <si>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</si>
  <si>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</si>
  <si>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</si>
  <si>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</si>
  <si>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</si>
  <si>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</si>
  <si>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</si>
  <si>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</si>
  <si>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</si>
  <si>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</si>
  <si>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</si>
  <si>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</si>
  <si>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</si>
  <si>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</si>
  <si>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</si>
  <si>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</si>
  <si>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</si>
  <si>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</si>
  <si>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</si>
  <si>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</si>
  <si>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</si>
  <si>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</si>
  <si>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</si>
  <si>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</si>
  <si>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</si>
  <si>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</si>
  <si>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</si>
  <si>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</si>
  <si>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</si>
  <si>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</si>
  <si>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</si>
  <si>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</si>
  <si>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</si>
  <si>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</si>
  <si>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</si>
  <si>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</si>
  <si>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</si>
  <si>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</si>
  <si>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</si>
  <si>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</si>
  <si>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</si>
  <si>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</si>
  <si>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</si>
  <si>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</si>
  <si>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</si>
  <si>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</si>
  <si>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</si>
  <si>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</si>
  <si>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</si>
  <si>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</si>
  <si>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</si>
  <si>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</si>
  <si>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</si>
  <si>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</si>
  <si>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</si>
  <si>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</si>
  <si>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</si>
  <si>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</si>
  <si>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</si>
  <si>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</si>
  <si>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</si>
  <si>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</si>
  <si>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</si>
  <si>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</si>
  <si>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</si>
  <si>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</si>
  <si>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</si>
  <si>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</si>
  <si>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</si>
  <si>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</si>
  <si>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</si>
  <si>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</si>
  <si>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</si>
  <si>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</si>
  <si>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</si>
  <si>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</si>
  <si>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</si>
  <si>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</si>
  <si>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</si>
  <si>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</si>
  <si>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</si>
  <si>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</si>
  <si>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</si>
  <si>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</si>
  <si>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</si>
  <si>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</si>
  <si>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</si>
  <si>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</si>
  <si>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</si>
  <si>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</si>
  <si>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</si>
  <si>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</si>
  <si>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</si>
  <si>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</si>
  <si>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</si>
  <si>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</si>
  <si>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</si>
  <si>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</si>
  <si>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</si>
  <si>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</si>
  <si>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</si>
  <si>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</si>
  <si>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</si>
  <si>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</si>
  <si>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</si>
  <si>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</si>
  <si>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</si>
  <si>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</si>
  <si>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</si>
  <si>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</si>
  <si>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</si>
  <si>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</si>
  <si>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</si>
  <si>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</si>
  <si>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</si>
  <si>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</si>
  <si>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</si>
  <si>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</si>
  <si>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</si>
  <si>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</si>
  <si>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</si>
  <si>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</si>
  <si>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</si>
  <si>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</si>
  <si>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</si>
  <si>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</si>
  <si>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</si>
  <si>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</si>
  <si>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</si>
  <si>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</si>
  <si>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</si>
  <si>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</si>
  <si>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</si>
  <si>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</si>
  <si>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</si>
  <si>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</si>
  <si>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</si>
  <si>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</si>
  <si>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</si>
  <si>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</si>
  <si>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</si>
  <si>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</si>
  <si>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</si>
  <si>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</si>
  <si>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</si>
  <si>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</si>
  <si>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</si>
  <si>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</si>
  <si>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</si>
  <si>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</si>
  <si>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</si>
  <si>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</si>
  <si>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</si>
  <si>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</si>
  <si>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</si>
  <si>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</si>
  <si>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</si>
  <si>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</si>
  <si>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</si>
  <si>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</si>
  <si>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</si>
  <si>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</si>
  <si>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</si>
  <si>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</si>
  <si>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</si>
  <si>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</si>
  <si>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</si>
  <si>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</si>
  <si>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</si>
  <si>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</si>
  <si>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</si>
  <si>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</si>
  <si>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</si>
  <si>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</si>
  <si>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</si>
  <si>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</si>
  <si>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</si>
  <si>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</si>
  <si>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</si>
  <si>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</si>
  <si>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</si>
  <si>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</si>
  <si>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</si>
  <si>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</si>
  <si>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</si>
  <si>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</si>
  <si>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</si>
  <si>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</si>
  <si>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</si>
  <si>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</si>
  <si>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</si>
  <si>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</si>
  <si>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</si>
  <si>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</si>
  <si>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</si>
  <si>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</si>
  <si>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</si>
  <si>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</si>
  <si>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</si>
  <si>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</si>
  <si>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</si>
  <si>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</si>
  <si>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</si>
  <si>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</si>
  <si>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</si>
  <si>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</si>
  <si>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</si>
  <si>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</si>
  <si>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</si>
  <si>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</si>
  <si>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</si>
  <si>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</si>
  <si>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</si>
  <si>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</si>
  <si>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</si>
  <si>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</si>
  <si>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</si>
  <si>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</si>
  <si>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</si>
  <si>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</si>
  <si>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</si>
  <si>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</si>
  <si>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</si>
  <si>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</si>
  <si>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</si>
  <si>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</si>
  <si>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</si>
  <si>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</si>
  <si>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</si>
  <si>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</si>
  <si>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</si>
  <si>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</si>
  <si>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</si>
  <si>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</si>
  <si>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</si>
  <si>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</si>
  <si>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</si>
  <si>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</si>
  <si>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</si>
  <si>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</si>
  <si>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</si>
  <si>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</si>
  <si>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</si>
  <si>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</si>
  <si>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</si>
  <si>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</si>
  <si>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</si>
  <si>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</si>
  <si>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</si>
  <si>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</si>
  <si>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</si>
  <si>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</si>
  <si>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</si>
  <si>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</si>
  <si>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</si>
  <si>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</si>
  <si>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</si>
  <si>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</si>
  <si>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</si>
  <si>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</si>
  <si>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</si>
  <si>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</si>
  <si>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</si>
  <si>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</si>
  <si>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</si>
  <si>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</si>
  <si>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</si>
  <si>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</si>
  <si>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</si>
  <si>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</si>
  <si>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</si>
  <si>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</si>
  <si>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</si>
  <si>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</si>
  <si>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</si>
  <si>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</si>
  <si>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</si>
  <si>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</si>
  <si>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</si>
  <si>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</si>
  <si>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</si>
  <si>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</si>
  <si>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</si>
  <si>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</si>
  <si>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</si>
  <si>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</si>
  <si>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</si>
  <si>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</si>
  <si>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</si>
  <si>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</si>
  <si>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</si>
  <si>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</si>
  <si>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</si>
  <si>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</si>
  <si>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</si>
  <si>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</si>
  <si>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</si>
  <si>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</si>
  <si>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</si>
  <si>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</si>
  <si>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</si>
  <si>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</si>
  <si>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</si>
  <si>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</si>
  <si>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</si>
  <si>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</si>
  <si>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</si>
  <si>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</si>
  <si>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</si>
  <si>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</si>
  <si>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</si>
  <si>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</si>
  <si>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</si>
  <si>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</si>
  <si>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</si>
  <si>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</si>
  <si>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</si>
  <si>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</si>
  <si>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</si>
  <si>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</si>
  <si>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</si>
  <si>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</si>
  <si>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</si>
  <si>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</si>
  <si>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</si>
  <si>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</si>
  <si>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</si>
  <si>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</si>
  <si>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</si>
  <si>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</si>
  <si>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</si>
  <si>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</si>
  <si>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</si>
  <si>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</si>
  <si>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</si>
  <si>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</si>
  <si>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</si>
  <si>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</si>
  <si>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</si>
  <si>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</si>
  <si>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</si>
  <si>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</si>
  <si>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</si>
  <si>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</si>
  <si>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</si>
  <si>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</si>
  <si>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</si>
  <si>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</si>
  <si>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</si>
  <si>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</si>
  <si>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</si>
  <si>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</si>
  <si>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</si>
  <si>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</si>
  <si>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</si>
  <si>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</si>
  <si>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</si>
  <si>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</si>
  <si>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</si>
  <si>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</si>
  <si>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</si>
  <si>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</si>
  <si>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</si>
  <si>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</si>
  <si>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</si>
  <si>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</si>
  <si>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</si>
  <si>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</si>
  <si>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</si>
  <si>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</si>
  <si>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</si>
  <si>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</si>
  <si>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</si>
  <si>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</si>
  <si>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</si>
  <si>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</si>
  <si>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</si>
  <si>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</si>
  <si>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</si>
  <si>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</si>
  <si>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</si>
  <si>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</si>
  <si>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</si>
  <si>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</si>
  <si>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</si>
  <si>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</si>
  <si>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</si>
  <si>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</si>
  <si>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</si>
  <si>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</si>
  <si>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</si>
  <si>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</si>
  <si>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</si>
  <si>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</si>
  <si>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</si>
  <si>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</si>
  <si>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</si>
  <si>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</si>
  <si>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</si>
  <si>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</si>
  <si>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</si>
  <si>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</si>
  <si>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</si>
  <si>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</si>
  <si>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</si>
  <si>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</si>
  <si>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</si>
  <si>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</si>
  <si>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</si>
  <si>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</si>
  <si>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</si>
  <si>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</si>
  <si>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</si>
  <si>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</si>
  <si>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</si>
  <si>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</si>
  <si>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</si>
  <si>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</si>
  <si>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</si>
  <si>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</si>
  <si>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</si>
  <si>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</si>
  <si>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</si>
  <si>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</si>
  <si>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</si>
  <si>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</si>
  <si>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</si>
  <si>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</si>
  <si>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</si>
  <si>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</si>
  <si>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</si>
  <si>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</si>
  <si>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</si>
  <si>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</si>
  <si>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</si>
  <si>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</si>
  <si>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</si>
  <si>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</si>
  <si>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</si>
  <si>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</si>
  <si>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</si>
  <si>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</si>
  <si>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</si>
  <si>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</si>
  <si>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</si>
  <si>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</si>
  <si>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</si>
  <si>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</si>
  <si>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</si>
  <si>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</si>
  <si>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</si>
  <si>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</si>
  <si>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</si>
  <si>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</si>
  <si>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</si>
  <si>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</si>
  <si>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</si>
  <si>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</si>
  <si>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</si>
  <si>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</si>
  <si>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</si>
  <si>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</si>
  <si>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</si>
  <si>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</si>
  <si>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</si>
  <si>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</si>
  <si>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</si>
  <si>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</si>
  <si>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</si>
  <si>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</si>
  <si>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</si>
  <si>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</si>
  <si>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</si>
  <si>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</si>
  <si>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</si>
  <si>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</si>
  <si>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</si>
  <si>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</si>
  <si>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</si>
  <si>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</si>
  <si>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</si>
  <si>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</si>
  <si>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</si>
  <si>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</si>
  <si>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</si>
  <si>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</si>
  <si>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</si>
  <si>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</si>
  <si>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</si>
  <si>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</si>
  <si>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</si>
  <si>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</si>
  <si>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</si>
  <si>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</si>
  <si>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</si>
  <si>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</si>
  <si>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</si>
  <si>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</si>
  <si>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</si>
  <si>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</si>
  <si>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</si>
  <si>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</si>
  <si>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</si>
  <si>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</si>
  <si>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</si>
  <si>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</si>
  <si>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</si>
  <si>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</si>
  <si>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</si>
  <si>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</si>
  <si>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</si>
  <si>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</si>
  <si>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</si>
  <si>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</si>
  <si>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</si>
  <si>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</si>
  <si>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</si>
  <si>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</si>
  <si>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</si>
  <si>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</si>
  <si>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</si>
  <si>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</si>
  <si>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</si>
  <si>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</si>
  <si>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</si>
  <si>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</si>
  <si>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</si>
  <si>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</si>
  <si>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</si>
  <si>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</si>
  <si>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</si>
  <si>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</si>
  <si>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</si>
  <si>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</si>
  <si>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</si>
  <si>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</si>
  <si>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</si>
  <si>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</si>
  <si>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</si>
  <si>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</si>
  <si>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</si>
  <si>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</si>
  <si>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</si>
  <si>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</si>
  <si>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</si>
  <si>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</si>
  <si>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</si>
  <si>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</si>
  <si>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</si>
  <si>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</si>
  <si>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</si>
  <si>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</si>
  <si>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</si>
  <si>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</si>
  <si>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</si>
  <si>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</si>
  <si>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</si>
  <si>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</si>
  <si>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</si>
  <si>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</si>
  <si>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</si>
  <si>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</si>
  <si>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</si>
  <si>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</si>
  <si>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</si>
  <si>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</si>
  <si>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</si>
  <si>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</si>
  <si>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</si>
  <si>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</si>
  <si>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</si>
  <si>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</si>
  <si>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</si>
  <si>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</si>
  <si>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</si>
  <si>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</si>
  <si>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</si>
  <si>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</si>
  <si>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</si>
  <si>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</si>
  <si>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</si>
  <si>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</si>
  <si>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</si>
  <si>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</si>
  <si>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</si>
  <si>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</si>
  <si>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</si>
  <si>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</si>
  <si>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</si>
  <si>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</si>
  <si>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</si>
  <si>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</si>
  <si>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</si>
  <si>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</si>
  <si>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</si>
  <si>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</si>
  <si>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</si>
  <si>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</si>
  <si>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</si>
  <si>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</si>
  <si>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</si>
  <si>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</si>
  <si>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</si>
  <si>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</si>
  <si>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</si>
  <si>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</si>
  <si>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</si>
  <si>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</si>
  <si>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</si>
  <si>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</si>
  <si>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</si>
  <si>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</si>
  <si>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</si>
  <si>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</si>
  <si>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</si>
  <si>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</si>
  <si>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</si>
  <si>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</si>
  <si>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</si>
  <si>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</si>
  <si>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</si>
  <si>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</si>
  <si>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</si>
  <si>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</si>
  <si>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</si>
  <si>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</si>
  <si>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</si>
  <si>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</si>
  <si>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</si>
  <si>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</si>
  <si>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</si>
  <si>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</si>
  <si>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</si>
  <si>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</si>
  <si>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</si>
  <si>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</si>
  <si>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</si>
  <si>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</si>
  <si>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</si>
  <si>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</si>
  <si>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</si>
  <si>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</si>
  <si>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</si>
  <si>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</si>
  <si>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</si>
  <si>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</si>
  <si>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</si>
  <si>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</si>
  <si>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</si>
  <si>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</si>
  <si>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</si>
  <si>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</si>
  <si>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</si>
  <si>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</si>
  <si>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</si>
  <si>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</si>
  <si>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</si>
  <si>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</si>
  <si>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</si>
  <si>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</si>
  <si>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</si>
  <si>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</si>
  <si>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</si>
  <si>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</si>
  <si>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</si>
  <si>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</si>
  <si>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</si>
  <si>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</si>
  <si>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</si>
  <si>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</si>
  <si>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</si>
  <si>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</si>
  <si>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</si>
  <si>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</si>
  <si>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</si>
  <si>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</si>
  <si>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</si>
  <si>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</si>
  <si>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</si>
  <si>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</si>
  <si>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</si>
  <si>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</si>
  <si>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</si>
  <si>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</si>
  <si>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</si>
  <si>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</si>
  <si>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</si>
  <si>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</si>
  <si>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</si>
  <si>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</si>
  <si>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</si>
  <si>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</si>
  <si>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</si>
  <si>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</si>
  <si>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</si>
  <si>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</si>
  <si>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</si>
  <si>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</si>
  <si>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</si>
  <si>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</si>
  <si>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</si>
  <si>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</si>
  <si>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</si>
  <si>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</si>
  <si>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</si>
  <si>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</si>
  <si>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</si>
  <si>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</si>
  <si>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</si>
  <si>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</si>
  <si>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</si>
  <si>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</si>
  <si>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</si>
  <si>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</si>
  <si>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</si>
  <si>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Data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</si>
  <si>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</si>
  <si>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</si>
  <si>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</si>
  <si>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</si>
  <si>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</si>
  <si>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</si>
  <si>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</si>
  <si>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</si>
  <si>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</si>
  <si>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</si>
  <si>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</si>
  <si>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</si>
  <si>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</si>
  <si>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</si>
  <si>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</si>
  <si>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</si>
  <si>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</si>
  <si>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</si>
  <si>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</si>
  <si>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</si>
  <si>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</si>
  <si>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</si>
  <si>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</si>
  <si>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</si>
  <si>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</si>
  <si>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</si>
  <si>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</si>
  <si>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</si>
  <si>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</si>
  <si>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</si>
  <si>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</si>
  <si>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</si>
  <si>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</si>
  <si>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</si>
  <si>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Successful:</t>
  </si>
  <si>
    <t>Mean:</t>
  </si>
  <si>
    <t>Median:</t>
  </si>
  <si>
    <t>Minimum:</t>
  </si>
  <si>
    <t>Maximum:</t>
  </si>
  <si>
    <t>Variance:</t>
  </si>
  <si>
    <t>Standard Deviation:</t>
  </si>
  <si>
    <t>Failed: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</si>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</sst>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0" fontId="16" fillId="0" borderId="0" xfId="42" applyNumberFormat="1" applyFont="1" applyAlignment="1">
      <alignment horizontal="center"/>
    </xf>
    <xf numFmtId="0" fontId="0" fillId="0" borderId="0" xfId="42" applyNumberFormat="1" applyFont="1" applyAlignme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42" applyFont="1"/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left" indent="1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theme="1" tint="0.14996795556505021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theme="1" tint="0.14996795556505021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theme="1" tint="0.14996795556505021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[CrowdfundingBookbyAzriel.xlsx]Parent Category!PivotTable1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</a:t>
            </a:r>
            <a:r>
              <a:rPr lang="en-US" baseline="0"/>
              <a:t>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F-4659-8EBF-A7D917386523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AF-4659-8EBF-A7D917386523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AF-4659-8EBF-A7D917386523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AF-4659-8EBF-A7D917386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39007128"/>
        <c:axId val="839004504"/>
      </c:barChart>
      <c:catAx>
        <c:axId val="83900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04504"/>
        <c:crosses val="autoZero"/>
        <c:auto val="1"/>
        <c:lblAlgn val="ctr"/>
        <c:lblOffset val="100"/>
        <c:noMultiLvlLbl val="0"/>
      </c:catAx>
      <c:valAx>
        <c:axId val="83900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0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[CrowdfundingBookbyAzriel.xlsx]Campaigns Country!PivotTable1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Campaigns</a:t>
            </a:r>
            <a:r>
              <a:rPr lang="en-US" baseline="0"/>
              <a:t> Filtered By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'Campaigns Country'!$B$3:$B$4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'Campaigns Country'!$A$5:$A$65</c:f>
              <c:multiLvlStrCache>
                <c:ptCount val="51"/>
                <c:lvl>
                  <c:pt idx="0">
                    <c:v>AU</c:v>
                  </c:pt>
                  <c:pt idx="1">
                    <c:v>CA</c:v>
                  </c:pt>
                  <c:pt idx="2">
                    <c:v>CH</c:v>
                  </c:pt>
                  <c:pt idx="3">
                    <c:v>DK</c:v>
                  </c:pt>
                  <c:pt idx="4">
                    <c:v>GB</c:v>
                  </c:pt>
                  <c:pt idx="5">
                    <c:v>IT</c:v>
                  </c:pt>
                  <c:pt idx="6">
                    <c:v>US</c:v>
                  </c:pt>
                  <c:pt idx="7">
                    <c:v>AU</c:v>
                  </c:pt>
                  <c:pt idx="8">
                    <c:v>CA</c:v>
                  </c:pt>
                  <c:pt idx="9">
                    <c:v>GB</c:v>
                  </c:pt>
                  <c:pt idx="10">
                    <c:v>IT</c:v>
                  </c:pt>
                  <c:pt idx="11">
                    <c:v>US</c:v>
                  </c:pt>
                  <c:pt idx="12">
                    <c:v>AU</c:v>
                  </c:pt>
                  <c:pt idx="13">
                    <c:v>CH</c:v>
                  </c:pt>
                  <c:pt idx="14">
                    <c:v>DK</c:v>
                  </c:pt>
                  <c:pt idx="15">
                    <c:v>GB</c:v>
                  </c:pt>
                  <c:pt idx="16">
                    <c:v>IT</c:v>
                  </c:pt>
                  <c:pt idx="17">
                    <c:v>US</c:v>
                  </c:pt>
                  <c:pt idx="18">
                    <c:v>US</c:v>
                  </c:pt>
                  <c:pt idx="19">
                    <c:v>AU</c:v>
                  </c:pt>
                  <c:pt idx="20">
                    <c:v>CA</c:v>
                  </c:pt>
                  <c:pt idx="21">
                    <c:v>CH</c:v>
                  </c:pt>
                  <c:pt idx="22">
                    <c:v>DK</c:v>
                  </c:pt>
                  <c:pt idx="23">
                    <c:v>GB</c:v>
                  </c:pt>
                  <c:pt idx="24">
                    <c:v>IT</c:v>
                  </c:pt>
                  <c:pt idx="25">
                    <c:v>US</c:v>
                  </c:pt>
                  <c:pt idx="26">
                    <c:v>AU</c:v>
                  </c:pt>
                  <c:pt idx="27">
                    <c:v>CA</c:v>
                  </c:pt>
                  <c:pt idx="28">
                    <c:v>IT</c:v>
                  </c:pt>
                  <c:pt idx="29">
                    <c:v>US</c:v>
                  </c:pt>
                  <c:pt idx="30">
                    <c:v>AU</c:v>
                  </c:pt>
                  <c:pt idx="31">
                    <c:v>CA</c:v>
                  </c:pt>
                  <c:pt idx="32">
                    <c:v>CH</c:v>
                  </c:pt>
                  <c:pt idx="33">
                    <c:v>DK</c:v>
                  </c:pt>
                  <c:pt idx="34">
                    <c:v>GB</c:v>
                  </c:pt>
                  <c:pt idx="35">
                    <c:v>IT</c:v>
                  </c:pt>
                  <c:pt idx="36">
                    <c:v>US</c:v>
                  </c:pt>
                  <c:pt idx="37">
                    <c:v>AU</c:v>
                  </c:pt>
                  <c:pt idx="38">
                    <c:v>CA</c:v>
                  </c:pt>
                  <c:pt idx="39">
                    <c:v>CH</c:v>
                  </c:pt>
                  <c:pt idx="40">
                    <c:v>DK</c:v>
                  </c:pt>
                  <c:pt idx="41">
                    <c:v>GB</c:v>
                  </c:pt>
                  <c:pt idx="42">
                    <c:v>IT</c:v>
                  </c:pt>
                  <c:pt idx="43">
                    <c:v>US</c:v>
                  </c:pt>
                  <c:pt idx="44">
                    <c:v>AU</c:v>
                  </c:pt>
                  <c:pt idx="45">
                    <c:v>CA</c:v>
                  </c:pt>
                  <c:pt idx="46">
                    <c:v>CH</c:v>
                  </c:pt>
                  <c:pt idx="47">
                    <c:v>DK</c:v>
                  </c:pt>
                  <c:pt idx="48">
                    <c:v>GB</c:v>
                  </c:pt>
                  <c:pt idx="49">
                    <c:v>IT</c:v>
                  </c:pt>
                  <c:pt idx="50">
                    <c:v>US</c:v>
                  </c:pt>
                </c:lvl>
                <c:lvl>
                  <c:pt idx="0">
                    <c:v>film &amp; video</c:v>
                  </c:pt>
                  <c:pt idx="7">
                    <c:v>food</c:v>
                  </c:pt>
                  <c:pt idx="12">
                    <c:v>games</c:v>
                  </c:pt>
                  <c:pt idx="18">
                    <c:v>journalism</c:v>
                  </c:pt>
                  <c:pt idx="19">
                    <c:v>music</c:v>
                  </c:pt>
                  <c:pt idx="26">
                    <c:v>photography</c:v>
                  </c:pt>
                  <c:pt idx="30">
                    <c:v>publishing</c:v>
                  </c:pt>
                  <c:pt idx="37">
                    <c:v>technology</c:v>
                  </c:pt>
                  <c:pt idx="44">
                    <c:v>theater</c:v>
                  </c:pt>
                </c:lvl>
              </c:multiLvlStrCache>
            </c:multiLvlStrRef>
          </c:cat>
          <c:val>
            <c:numRef>
              <c:f>'Campaigns Country'!$B$5:$B$65</c:f>
              <c:numCache>
                <c:formatCode>General</c:formatCode>
                <c:ptCount val="51"/>
                <c:pt idx="4">
                  <c:v>1</c:v>
                </c:pt>
                <c:pt idx="6">
                  <c:v>10</c:v>
                </c:pt>
                <c:pt idx="7">
                  <c:v>1</c:v>
                </c:pt>
                <c:pt idx="11">
                  <c:v>3</c:v>
                </c:pt>
                <c:pt idx="17">
                  <c:v>1</c:v>
                </c:pt>
                <c:pt idx="19">
                  <c:v>1</c:v>
                </c:pt>
                <c:pt idx="21">
                  <c:v>3</c:v>
                </c:pt>
                <c:pt idx="25">
                  <c:v>6</c:v>
                </c:pt>
                <c:pt idx="28">
                  <c:v>1</c:v>
                </c:pt>
                <c:pt idx="29">
                  <c:v>3</c:v>
                </c:pt>
                <c:pt idx="36">
                  <c:v>2</c:v>
                </c:pt>
                <c:pt idx="43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9">
                  <c:v>2</c:v>
                </c:pt>
                <c:pt idx="5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9-401F-BA1E-8FEE29DE3CF0}"/>
            </c:ext>
          </c:extLst>
        </c:ser>
        <c:ser>
          <c:idx val="1"/>
          <c:order val="1"/>
          <c:tx>
            <c:strRef>
              <c:f>'Campaigns Country'!$C$3:$C$4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'Campaigns Country'!$A$5:$A$65</c:f>
              <c:multiLvlStrCache>
                <c:ptCount val="51"/>
                <c:lvl>
                  <c:pt idx="0">
                    <c:v>AU</c:v>
                  </c:pt>
                  <c:pt idx="1">
                    <c:v>CA</c:v>
                  </c:pt>
                  <c:pt idx="2">
                    <c:v>CH</c:v>
                  </c:pt>
                  <c:pt idx="3">
                    <c:v>DK</c:v>
                  </c:pt>
                  <c:pt idx="4">
                    <c:v>GB</c:v>
                  </c:pt>
                  <c:pt idx="5">
                    <c:v>IT</c:v>
                  </c:pt>
                  <c:pt idx="6">
                    <c:v>US</c:v>
                  </c:pt>
                  <c:pt idx="7">
                    <c:v>AU</c:v>
                  </c:pt>
                  <c:pt idx="8">
                    <c:v>CA</c:v>
                  </c:pt>
                  <c:pt idx="9">
                    <c:v>GB</c:v>
                  </c:pt>
                  <c:pt idx="10">
                    <c:v>IT</c:v>
                  </c:pt>
                  <c:pt idx="11">
                    <c:v>US</c:v>
                  </c:pt>
                  <c:pt idx="12">
                    <c:v>AU</c:v>
                  </c:pt>
                  <c:pt idx="13">
                    <c:v>CH</c:v>
                  </c:pt>
                  <c:pt idx="14">
                    <c:v>DK</c:v>
                  </c:pt>
                  <c:pt idx="15">
                    <c:v>GB</c:v>
                  </c:pt>
                  <c:pt idx="16">
                    <c:v>IT</c:v>
                  </c:pt>
                  <c:pt idx="17">
                    <c:v>US</c:v>
                  </c:pt>
                  <c:pt idx="18">
                    <c:v>US</c:v>
                  </c:pt>
                  <c:pt idx="19">
                    <c:v>AU</c:v>
                  </c:pt>
                  <c:pt idx="20">
                    <c:v>CA</c:v>
                  </c:pt>
                  <c:pt idx="21">
                    <c:v>CH</c:v>
                  </c:pt>
                  <c:pt idx="22">
                    <c:v>DK</c:v>
                  </c:pt>
                  <c:pt idx="23">
                    <c:v>GB</c:v>
                  </c:pt>
                  <c:pt idx="24">
                    <c:v>IT</c:v>
                  </c:pt>
                  <c:pt idx="25">
                    <c:v>US</c:v>
                  </c:pt>
                  <c:pt idx="26">
                    <c:v>AU</c:v>
                  </c:pt>
                  <c:pt idx="27">
                    <c:v>CA</c:v>
                  </c:pt>
                  <c:pt idx="28">
                    <c:v>IT</c:v>
                  </c:pt>
                  <c:pt idx="29">
                    <c:v>US</c:v>
                  </c:pt>
                  <c:pt idx="30">
                    <c:v>AU</c:v>
                  </c:pt>
                  <c:pt idx="31">
                    <c:v>CA</c:v>
                  </c:pt>
                  <c:pt idx="32">
                    <c:v>CH</c:v>
                  </c:pt>
                  <c:pt idx="33">
                    <c:v>DK</c:v>
                  </c:pt>
                  <c:pt idx="34">
                    <c:v>GB</c:v>
                  </c:pt>
                  <c:pt idx="35">
                    <c:v>IT</c:v>
                  </c:pt>
                  <c:pt idx="36">
                    <c:v>US</c:v>
                  </c:pt>
                  <c:pt idx="37">
                    <c:v>AU</c:v>
                  </c:pt>
                  <c:pt idx="38">
                    <c:v>CA</c:v>
                  </c:pt>
                  <c:pt idx="39">
                    <c:v>CH</c:v>
                  </c:pt>
                  <c:pt idx="40">
                    <c:v>DK</c:v>
                  </c:pt>
                  <c:pt idx="41">
                    <c:v>GB</c:v>
                  </c:pt>
                  <c:pt idx="42">
                    <c:v>IT</c:v>
                  </c:pt>
                  <c:pt idx="43">
                    <c:v>US</c:v>
                  </c:pt>
                  <c:pt idx="44">
                    <c:v>AU</c:v>
                  </c:pt>
                  <c:pt idx="45">
                    <c:v>CA</c:v>
                  </c:pt>
                  <c:pt idx="46">
                    <c:v>CH</c:v>
                  </c:pt>
                  <c:pt idx="47">
                    <c:v>DK</c:v>
                  </c:pt>
                  <c:pt idx="48">
                    <c:v>GB</c:v>
                  </c:pt>
                  <c:pt idx="49">
                    <c:v>IT</c:v>
                  </c:pt>
                  <c:pt idx="50">
                    <c:v>US</c:v>
                  </c:pt>
                </c:lvl>
                <c:lvl>
                  <c:pt idx="0">
                    <c:v>film &amp; video</c:v>
                  </c:pt>
                  <c:pt idx="7">
                    <c:v>food</c:v>
                  </c:pt>
                  <c:pt idx="12">
                    <c:v>games</c:v>
                  </c:pt>
                  <c:pt idx="18">
                    <c:v>journalism</c:v>
                  </c:pt>
                  <c:pt idx="19">
                    <c:v>music</c:v>
                  </c:pt>
                  <c:pt idx="26">
                    <c:v>photography</c:v>
                  </c:pt>
                  <c:pt idx="30">
                    <c:v>publishing</c:v>
                  </c:pt>
                  <c:pt idx="37">
                    <c:v>technology</c:v>
                  </c:pt>
                  <c:pt idx="44">
                    <c:v>theater</c:v>
                  </c:pt>
                </c:lvl>
              </c:multiLvlStrCache>
            </c:multiLvlStrRef>
          </c:cat>
          <c:val>
            <c:numRef>
              <c:f>'Campaigns Country'!$C$5:$C$65</c:f>
              <c:numCache>
                <c:formatCode>General</c:formatCode>
                <c:ptCount val="51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41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15</c:v>
                </c:pt>
                <c:pt idx="12">
                  <c:v>1</c:v>
                </c:pt>
                <c:pt idx="16">
                  <c:v>2</c:v>
                </c:pt>
                <c:pt idx="17">
                  <c:v>20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44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6</c:v>
                </c:pt>
                <c:pt idx="30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18</c:v>
                </c:pt>
                <c:pt idx="37">
                  <c:v>1</c:v>
                </c:pt>
                <c:pt idx="40">
                  <c:v>2</c:v>
                </c:pt>
                <c:pt idx="41">
                  <c:v>1</c:v>
                </c:pt>
                <c:pt idx="43">
                  <c:v>24</c:v>
                </c:pt>
                <c:pt idx="44">
                  <c:v>5</c:v>
                </c:pt>
                <c:pt idx="45">
                  <c:v>9</c:v>
                </c:pt>
                <c:pt idx="46">
                  <c:v>2</c:v>
                </c:pt>
                <c:pt idx="47">
                  <c:v>1</c:v>
                </c:pt>
                <c:pt idx="48">
                  <c:v>5</c:v>
                </c:pt>
                <c:pt idx="49">
                  <c:v>4</c:v>
                </c:pt>
                <c:pt idx="5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9-401F-BA1E-8FEE29DE3CF0}"/>
            </c:ext>
          </c:extLst>
        </c:ser>
        <c:ser>
          <c:idx val="2"/>
          <c:order val="2"/>
          <c:tx>
            <c:strRef>
              <c:f>'Campaigns Country'!$D$3:$D$4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'Campaigns Country'!$A$5:$A$65</c:f>
              <c:multiLvlStrCache>
                <c:ptCount val="51"/>
                <c:lvl>
                  <c:pt idx="0">
                    <c:v>AU</c:v>
                  </c:pt>
                  <c:pt idx="1">
                    <c:v>CA</c:v>
                  </c:pt>
                  <c:pt idx="2">
                    <c:v>CH</c:v>
                  </c:pt>
                  <c:pt idx="3">
                    <c:v>DK</c:v>
                  </c:pt>
                  <c:pt idx="4">
                    <c:v>GB</c:v>
                  </c:pt>
                  <c:pt idx="5">
                    <c:v>IT</c:v>
                  </c:pt>
                  <c:pt idx="6">
                    <c:v>US</c:v>
                  </c:pt>
                  <c:pt idx="7">
                    <c:v>AU</c:v>
                  </c:pt>
                  <c:pt idx="8">
                    <c:v>CA</c:v>
                  </c:pt>
                  <c:pt idx="9">
                    <c:v>GB</c:v>
                  </c:pt>
                  <c:pt idx="10">
                    <c:v>IT</c:v>
                  </c:pt>
                  <c:pt idx="11">
                    <c:v>US</c:v>
                  </c:pt>
                  <c:pt idx="12">
                    <c:v>AU</c:v>
                  </c:pt>
                  <c:pt idx="13">
                    <c:v>CH</c:v>
                  </c:pt>
                  <c:pt idx="14">
                    <c:v>DK</c:v>
                  </c:pt>
                  <c:pt idx="15">
                    <c:v>GB</c:v>
                  </c:pt>
                  <c:pt idx="16">
                    <c:v>IT</c:v>
                  </c:pt>
                  <c:pt idx="17">
                    <c:v>US</c:v>
                  </c:pt>
                  <c:pt idx="18">
                    <c:v>US</c:v>
                  </c:pt>
                  <c:pt idx="19">
                    <c:v>AU</c:v>
                  </c:pt>
                  <c:pt idx="20">
                    <c:v>CA</c:v>
                  </c:pt>
                  <c:pt idx="21">
                    <c:v>CH</c:v>
                  </c:pt>
                  <c:pt idx="22">
                    <c:v>DK</c:v>
                  </c:pt>
                  <c:pt idx="23">
                    <c:v>GB</c:v>
                  </c:pt>
                  <c:pt idx="24">
                    <c:v>IT</c:v>
                  </c:pt>
                  <c:pt idx="25">
                    <c:v>US</c:v>
                  </c:pt>
                  <c:pt idx="26">
                    <c:v>AU</c:v>
                  </c:pt>
                  <c:pt idx="27">
                    <c:v>CA</c:v>
                  </c:pt>
                  <c:pt idx="28">
                    <c:v>IT</c:v>
                  </c:pt>
                  <c:pt idx="29">
                    <c:v>US</c:v>
                  </c:pt>
                  <c:pt idx="30">
                    <c:v>AU</c:v>
                  </c:pt>
                  <c:pt idx="31">
                    <c:v>CA</c:v>
                  </c:pt>
                  <c:pt idx="32">
                    <c:v>CH</c:v>
                  </c:pt>
                  <c:pt idx="33">
                    <c:v>DK</c:v>
                  </c:pt>
                  <c:pt idx="34">
                    <c:v>GB</c:v>
                  </c:pt>
                  <c:pt idx="35">
                    <c:v>IT</c:v>
                  </c:pt>
                  <c:pt idx="36">
                    <c:v>US</c:v>
                  </c:pt>
                  <c:pt idx="37">
                    <c:v>AU</c:v>
                  </c:pt>
                  <c:pt idx="38">
                    <c:v>CA</c:v>
                  </c:pt>
                  <c:pt idx="39">
                    <c:v>CH</c:v>
                  </c:pt>
                  <c:pt idx="40">
                    <c:v>DK</c:v>
                  </c:pt>
                  <c:pt idx="41">
                    <c:v>GB</c:v>
                  </c:pt>
                  <c:pt idx="42">
                    <c:v>IT</c:v>
                  </c:pt>
                  <c:pt idx="43">
                    <c:v>US</c:v>
                  </c:pt>
                  <c:pt idx="44">
                    <c:v>AU</c:v>
                  </c:pt>
                  <c:pt idx="45">
                    <c:v>CA</c:v>
                  </c:pt>
                  <c:pt idx="46">
                    <c:v>CH</c:v>
                  </c:pt>
                  <c:pt idx="47">
                    <c:v>DK</c:v>
                  </c:pt>
                  <c:pt idx="48">
                    <c:v>GB</c:v>
                  </c:pt>
                  <c:pt idx="49">
                    <c:v>IT</c:v>
                  </c:pt>
                  <c:pt idx="50">
                    <c:v>US</c:v>
                  </c:pt>
                </c:lvl>
                <c:lvl>
                  <c:pt idx="0">
                    <c:v>film &amp; video</c:v>
                  </c:pt>
                  <c:pt idx="7">
                    <c:v>food</c:v>
                  </c:pt>
                  <c:pt idx="12">
                    <c:v>games</c:v>
                  </c:pt>
                  <c:pt idx="18">
                    <c:v>journalism</c:v>
                  </c:pt>
                  <c:pt idx="19">
                    <c:v>music</c:v>
                  </c:pt>
                  <c:pt idx="26">
                    <c:v>photography</c:v>
                  </c:pt>
                  <c:pt idx="30">
                    <c:v>publishing</c:v>
                  </c:pt>
                  <c:pt idx="37">
                    <c:v>technology</c:v>
                  </c:pt>
                  <c:pt idx="44">
                    <c:v>theater</c:v>
                  </c:pt>
                </c:lvl>
              </c:multiLvlStrCache>
            </c:multiLvlStrRef>
          </c:cat>
          <c:val>
            <c:numRef>
              <c:f>'Campaigns Country'!$D$5:$D$65</c:f>
              <c:numCache>
                <c:formatCode>General</c:formatCode>
                <c:ptCount val="51"/>
                <c:pt idx="0">
                  <c:v>1</c:v>
                </c:pt>
                <c:pt idx="4">
                  <c:v>1</c:v>
                </c:pt>
                <c:pt idx="6">
                  <c:v>3</c:v>
                </c:pt>
                <c:pt idx="13">
                  <c:v>1</c:v>
                </c:pt>
                <c:pt idx="17">
                  <c:v>2</c:v>
                </c:pt>
                <c:pt idx="29">
                  <c:v>1</c:v>
                </c:pt>
                <c:pt idx="36">
                  <c:v>1</c:v>
                </c:pt>
                <c:pt idx="38">
                  <c:v>1</c:v>
                </c:pt>
                <c:pt idx="43">
                  <c:v>1</c:v>
                </c:pt>
                <c:pt idx="47">
                  <c:v>1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29-401F-BA1E-8FEE29DE3CF0}"/>
            </c:ext>
          </c:extLst>
        </c:ser>
        <c:ser>
          <c:idx val="3"/>
          <c:order val="3"/>
          <c:tx>
            <c:strRef>
              <c:f>'Campaigns Country'!$E$3:$E$4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'Campaigns Country'!$A$5:$A$65</c:f>
              <c:multiLvlStrCache>
                <c:ptCount val="51"/>
                <c:lvl>
                  <c:pt idx="0">
                    <c:v>AU</c:v>
                  </c:pt>
                  <c:pt idx="1">
                    <c:v>CA</c:v>
                  </c:pt>
                  <c:pt idx="2">
                    <c:v>CH</c:v>
                  </c:pt>
                  <c:pt idx="3">
                    <c:v>DK</c:v>
                  </c:pt>
                  <c:pt idx="4">
                    <c:v>GB</c:v>
                  </c:pt>
                  <c:pt idx="5">
                    <c:v>IT</c:v>
                  </c:pt>
                  <c:pt idx="6">
                    <c:v>US</c:v>
                  </c:pt>
                  <c:pt idx="7">
                    <c:v>AU</c:v>
                  </c:pt>
                  <c:pt idx="8">
                    <c:v>CA</c:v>
                  </c:pt>
                  <c:pt idx="9">
                    <c:v>GB</c:v>
                  </c:pt>
                  <c:pt idx="10">
                    <c:v>IT</c:v>
                  </c:pt>
                  <c:pt idx="11">
                    <c:v>US</c:v>
                  </c:pt>
                  <c:pt idx="12">
                    <c:v>AU</c:v>
                  </c:pt>
                  <c:pt idx="13">
                    <c:v>CH</c:v>
                  </c:pt>
                  <c:pt idx="14">
                    <c:v>DK</c:v>
                  </c:pt>
                  <c:pt idx="15">
                    <c:v>GB</c:v>
                  </c:pt>
                  <c:pt idx="16">
                    <c:v>IT</c:v>
                  </c:pt>
                  <c:pt idx="17">
                    <c:v>US</c:v>
                  </c:pt>
                  <c:pt idx="18">
                    <c:v>US</c:v>
                  </c:pt>
                  <c:pt idx="19">
                    <c:v>AU</c:v>
                  </c:pt>
                  <c:pt idx="20">
                    <c:v>CA</c:v>
                  </c:pt>
                  <c:pt idx="21">
                    <c:v>CH</c:v>
                  </c:pt>
                  <c:pt idx="22">
                    <c:v>DK</c:v>
                  </c:pt>
                  <c:pt idx="23">
                    <c:v>GB</c:v>
                  </c:pt>
                  <c:pt idx="24">
                    <c:v>IT</c:v>
                  </c:pt>
                  <c:pt idx="25">
                    <c:v>US</c:v>
                  </c:pt>
                  <c:pt idx="26">
                    <c:v>AU</c:v>
                  </c:pt>
                  <c:pt idx="27">
                    <c:v>CA</c:v>
                  </c:pt>
                  <c:pt idx="28">
                    <c:v>IT</c:v>
                  </c:pt>
                  <c:pt idx="29">
                    <c:v>US</c:v>
                  </c:pt>
                  <c:pt idx="30">
                    <c:v>AU</c:v>
                  </c:pt>
                  <c:pt idx="31">
                    <c:v>CA</c:v>
                  </c:pt>
                  <c:pt idx="32">
                    <c:v>CH</c:v>
                  </c:pt>
                  <c:pt idx="33">
                    <c:v>DK</c:v>
                  </c:pt>
                  <c:pt idx="34">
                    <c:v>GB</c:v>
                  </c:pt>
                  <c:pt idx="35">
                    <c:v>IT</c:v>
                  </c:pt>
                  <c:pt idx="36">
                    <c:v>US</c:v>
                  </c:pt>
                  <c:pt idx="37">
                    <c:v>AU</c:v>
                  </c:pt>
                  <c:pt idx="38">
                    <c:v>CA</c:v>
                  </c:pt>
                  <c:pt idx="39">
                    <c:v>CH</c:v>
                  </c:pt>
                  <c:pt idx="40">
                    <c:v>DK</c:v>
                  </c:pt>
                  <c:pt idx="41">
                    <c:v>GB</c:v>
                  </c:pt>
                  <c:pt idx="42">
                    <c:v>IT</c:v>
                  </c:pt>
                  <c:pt idx="43">
                    <c:v>US</c:v>
                  </c:pt>
                  <c:pt idx="44">
                    <c:v>AU</c:v>
                  </c:pt>
                  <c:pt idx="45">
                    <c:v>CA</c:v>
                  </c:pt>
                  <c:pt idx="46">
                    <c:v>CH</c:v>
                  </c:pt>
                  <c:pt idx="47">
                    <c:v>DK</c:v>
                  </c:pt>
                  <c:pt idx="48">
                    <c:v>GB</c:v>
                  </c:pt>
                  <c:pt idx="49">
                    <c:v>IT</c:v>
                  </c:pt>
                  <c:pt idx="50">
                    <c:v>US</c:v>
                  </c:pt>
                </c:lvl>
                <c:lvl>
                  <c:pt idx="0">
                    <c:v>film &amp; video</c:v>
                  </c:pt>
                  <c:pt idx="7">
                    <c:v>food</c:v>
                  </c:pt>
                  <c:pt idx="12">
                    <c:v>games</c:v>
                  </c:pt>
                  <c:pt idx="18">
                    <c:v>journalism</c:v>
                  </c:pt>
                  <c:pt idx="19">
                    <c:v>music</c:v>
                  </c:pt>
                  <c:pt idx="26">
                    <c:v>photography</c:v>
                  </c:pt>
                  <c:pt idx="30">
                    <c:v>publishing</c:v>
                  </c:pt>
                  <c:pt idx="37">
                    <c:v>technology</c:v>
                  </c:pt>
                  <c:pt idx="44">
                    <c:v>theater</c:v>
                  </c:pt>
                </c:lvl>
              </c:multiLvlStrCache>
            </c:multiLvlStrRef>
          </c:cat>
          <c:val>
            <c:numRef>
              <c:f>'Campaigns Country'!$E$5:$E$65</c:f>
              <c:numCache>
                <c:formatCode>General</c:formatCode>
                <c:ptCount val="51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3</c:v>
                </c:pt>
                <c:pt idx="6">
                  <c:v>76</c:v>
                </c:pt>
                <c:pt idx="7">
                  <c:v>1</c:v>
                </c:pt>
                <c:pt idx="9">
                  <c:v>4</c:v>
                </c:pt>
                <c:pt idx="11">
                  <c:v>17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14</c:v>
                </c:pt>
                <c:pt idx="18">
                  <c:v>4</c:v>
                </c:pt>
                <c:pt idx="19">
                  <c:v>2</c:v>
                </c:pt>
                <c:pt idx="20">
                  <c:v>5</c:v>
                </c:pt>
                <c:pt idx="21">
                  <c:v>2</c:v>
                </c:pt>
                <c:pt idx="22">
                  <c:v>1</c:v>
                </c:pt>
                <c:pt idx="23">
                  <c:v>6</c:v>
                </c:pt>
                <c:pt idx="24">
                  <c:v>4</c:v>
                </c:pt>
                <c:pt idx="25">
                  <c:v>79</c:v>
                </c:pt>
                <c:pt idx="26">
                  <c:v>1</c:v>
                </c:pt>
                <c:pt idx="28">
                  <c:v>1</c:v>
                </c:pt>
                <c:pt idx="29">
                  <c:v>24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4</c:v>
                </c:pt>
                <c:pt idx="35">
                  <c:v>2</c:v>
                </c:pt>
                <c:pt idx="36">
                  <c:v>28</c:v>
                </c:pt>
                <c:pt idx="37">
                  <c:v>5</c:v>
                </c:pt>
                <c:pt idx="38">
                  <c:v>4</c:v>
                </c:pt>
                <c:pt idx="39">
                  <c:v>1</c:v>
                </c:pt>
                <c:pt idx="41">
                  <c:v>4</c:v>
                </c:pt>
                <c:pt idx="42">
                  <c:v>5</c:v>
                </c:pt>
                <c:pt idx="43">
                  <c:v>45</c:v>
                </c:pt>
                <c:pt idx="44">
                  <c:v>6</c:v>
                </c:pt>
                <c:pt idx="45">
                  <c:v>7</c:v>
                </c:pt>
                <c:pt idx="46">
                  <c:v>3</c:v>
                </c:pt>
                <c:pt idx="47">
                  <c:v>7</c:v>
                </c:pt>
                <c:pt idx="48">
                  <c:v>5</c:v>
                </c:pt>
                <c:pt idx="49">
                  <c:v>10</c:v>
                </c:pt>
                <c:pt idx="50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29-401F-BA1E-8FEE29DE3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7349128"/>
        <c:axId val="1297346832"/>
      </c:barChart>
      <c:catAx>
        <c:axId val="129734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346832"/>
        <c:crosses val="autoZero"/>
        <c:auto val="1"/>
        <c:lblAlgn val="ctr"/>
        <c:lblOffset val="100"/>
        <c:noMultiLvlLbl val="0"/>
      </c:catAx>
      <c:valAx>
        <c:axId val="129734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34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[CrowdfundingBookbyAzriel.xlsx]Sub-Category!PivotTable2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Sub-category</a:t>
            </a:r>
          </a:p>
        </c:rich>
      </c:tx>
      <c:layout>
        <c:manualLayout>
          <c:xMode val="edge"/>
          <c:yMode val="edge"/>
          <c:x val="0.43766053665491661"/>
          <c:y val="3.63026910792777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775749232567731E-2"/>
          <c:y val="0.11930135239119206"/>
          <c:w val="0.8296227208194169"/>
          <c:h val="0.623669270256880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1-4D8B-BED9-22E7AB489629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A1-4D8B-BED9-22E7AB489629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A1-4D8B-BED9-22E7AB489629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A1-4D8B-BED9-22E7AB489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6601840"/>
        <c:axId val="926601184"/>
      </c:barChart>
      <c:catAx>
        <c:axId val="92660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601184"/>
        <c:crosses val="autoZero"/>
        <c:auto val="1"/>
        <c:lblAlgn val="ctr"/>
        <c:lblOffset val="100"/>
        <c:noMultiLvlLbl val="0"/>
      </c:catAx>
      <c:valAx>
        <c:axId val="9266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60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[CrowdfundingBookbyAzriel.xlsx]Sub-Category Filtered!PivotTable2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Filtered'!$B$4:$B$5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Filtered'!$A$6:$A$30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Filtered'!$B$6:$B$30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4-4E92-893C-2B875D9A4F85}"/>
            </c:ext>
          </c:extLst>
        </c:ser>
        <c:ser>
          <c:idx val="1"/>
          <c:order val="1"/>
          <c:tx>
            <c:strRef>
              <c:f>'Sub-Category Filtered'!$C$4:$C$5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Filtered'!$A$6:$A$30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Filtered'!$C$6:$C$30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4-4E92-893C-2B875D9A4F85}"/>
            </c:ext>
          </c:extLst>
        </c:ser>
        <c:ser>
          <c:idx val="2"/>
          <c:order val="2"/>
          <c:tx>
            <c:strRef>
              <c:f>'Sub-Category Filtered'!$D$4:$D$5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Filtered'!$A$6:$A$30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Filtered'!$D$6:$D$30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E4-4E92-893C-2B875D9A4F85}"/>
            </c:ext>
          </c:extLst>
        </c:ser>
        <c:ser>
          <c:idx val="3"/>
          <c:order val="3"/>
          <c:tx>
            <c:strRef>
              <c:f>'Sub-Category Filtered'!$E$4:$E$5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Filtered'!$A$6:$A$30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Filtered'!$E$6:$E$30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E4-4E92-893C-2B875D9A4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7366280"/>
        <c:axId val="1387363328"/>
      </c:barChart>
      <c:catAx>
        <c:axId val="138736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63328"/>
        <c:crosses val="autoZero"/>
        <c:auto val="1"/>
        <c:lblAlgn val="ctr"/>
        <c:lblOffset val="100"/>
        <c:noMultiLvlLbl val="0"/>
      </c:catAx>
      <c:valAx>
        <c:axId val="138736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6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[CrowdfundingBookbyAzriel.xlsx]Date Pivot!PivotTable5</c:name>
    <c:fmtId val="2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7-4EBB-BDB5-E4B7DE9BFAED}"/>
            </c:ext>
          </c:extLst>
        </c:ser>
        <c:ser>
          <c:idx val="1"/>
          <c:order val="1"/>
          <c:tx>
            <c:strRef>
              <c:f>'Date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D7-4EBB-BDB5-E4B7DE9BFAED}"/>
            </c:ext>
          </c:extLst>
        </c:ser>
        <c:ser>
          <c:idx val="2"/>
          <c:order val="2"/>
          <c:tx>
            <c:strRef>
              <c:f>'Date Pivot'!$D$4:$D$5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D7-4EBB-BDB5-E4B7DE9BFAE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948528"/>
        <c:axId val="475941968"/>
      </c:lineChart>
      <c:catAx>
        <c:axId val="47594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41968"/>
        <c:crosses val="autoZero"/>
        <c:auto val="1"/>
        <c:lblAlgn val="ctr"/>
        <c:lblOffset val="100"/>
        <c:noMultiLvlLbl val="0"/>
      </c:catAx>
      <c:valAx>
        <c:axId val="4759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4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[CrowdfundingBookbyAzriel.xlsx]Year 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'Year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'Year Pivot'!$A$6:$A$17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'Year Pivot'!$B$6:$B$17</c:f>
              <c:numCache>
                <c:formatCode>General</c:formatCode>
                <c:ptCount val="11"/>
                <c:pt idx="0">
                  <c:v>14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7-4F39-978F-F8AF97FE1DBF}"/>
            </c:ext>
          </c:extLst>
        </c:ser>
        <c:ser>
          <c:idx val="1"/>
          <c:order val="1"/>
          <c:tx>
            <c:strRef>
              <c:f>'Year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'Year Pivot'!$A$6:$A$17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'Year Pivot'!$C$6:$C$17</c:f>
              <c:numCache>
                <c:formatCode>General</c:formatCode>
                <c:ptCount val="11"/>
                <c:pt idx="0">
                  <c:v>35</c:v>
                </c:pt>
                <c:pt idx="1">
                  <c:v>40</c:v>
                </c:pt>
                <c:pt idx="2">
                  <c:v>32</c:v>
                </c:pt>
                <c:pt idx="3">
                  <c:v>35</c:v>
                </c:pt>
                <c:pt idx="4">
                  <c:v>37</c:v>
                </c:pt>
                <c:pt idx="5">
                  <c:v>42</c:v>
                </c:pt>
                <c:pt idx="6">
                  <c:v>42</c:v>
                </c:pt>
                <c:pt idx="7">
                  <c:v>28</c:v>
                </c:pt>
                <c:pt idx="8">
                  <c:v>35</c:v>
                </c:pt>
                <c:pt idx="9">
                  <c:v>36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7-4F39-978F-F8AF97FE1DBF}"/>
            </c:ext>
          </c:extLst>
        </c:ser>
        <c:ser>
          <c:idx val="2"/>
          <c:order val="2"/>
          <c:tx>
            <c:strRef>
              <c:f>'Year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'Year Pivot'!$A$6:$A$17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'Year Pivot'!$D$6:$D$17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47-4F39-978F-F8AF97FE1DBF}"/>
            </c:ext>
          </c:extLst>
        </c:ser>
        <c:ser>
          <c:idx val="3"/>
          <c:order val="3"/>
          <c:tx>
            <c:strRef>
              <c:f>'Year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'Year Pivot'!$A$6:$A$17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'Year Pivot'!$E$6:$E$17</c:f>
              <c:numCache>
                <c:formatCode>General</c:formatCode>
                <c:ptCount val="11"/>
                <c:pt idx="0">
                  <c:v>58</c:v>
                </c:pt>
                <c:pt idx="1">
                  <c:v>56</c:v>
                </c:pt>
                <c:pt idx="2">
                  <c:v>45</c:v>
                </c:pt>
                <c:pt idx="3">
                  <c:v>48</c:v>
                </c:pt>
                <c:pt idx="4">
                  <c:v>60</c:v>
                </c:pt>
                <c:pt idx="5">
                  <c:v>54</c:v>
                </c:pt>
                <c:pt idx="6">
                  <c:v>49</c:v>
                </c:pt>
                <c:pt idx="7">
                  <c:v>67</c:v>
                </c:pt>
                <c:pt idx="8">
                  <c:v>61</c:v>
                </c:pt>
                <c:pt idx="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47-4F39-978F-F8AF97FE1DB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812288"/>
        <c:axId val="871811960"/>
      </c:lineChart>
      <c:catAx>
        <c:axId val="87181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811960"/>
        <c:crosses val="autoZero"/>
        <c:auto val="1"/>
        <c:lblAlgn val="ctr"/>
        <c:lblOffset val="100"/>
        <c:noMultiLvlLbl val="0"/>
      </c:catAx>
      <c:valAx>
        <c:axId val="87181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81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Between Goal Amount and Its Chances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'Relationship Between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'Relationship Between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'Relationship Between Goals'!$F$2:$F$13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D4-4790-A874-976C93D7F798}"/>
            </c:ext>
          </c:extLst>
        </c:ser>
        <c:ser>
          <c:idx val="5"/>
          <c:order val="5"/>
          <c:tx>
            <c:strRef>
              <c:f>'Relationship Between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'Relationship Between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'Relationship Between Goals'!$G$2:$G$13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D4-4790-A874-976C93D7F798}"/>
            </c:ext>
          </c:extLst>
        </c:ser>
        <c:ser>
          <c:idx val="6"/>
          <c:order val="6"/>
          <c:tx>
            <c:strRef>
              <c:f>'Relationship Between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'Relationship Between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'Relationship Between Goals'!$H$2:$H$13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D4-4790-A874-976C93D7F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638648"/>
        <c:axId val="8446389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'Relationship Between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'Relationship Between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'Relationship Between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1D4-4790-A874-976C93D7F79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'Relationship Between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'Relationship Between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'Relationship Between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1D4-4790-A874-976C93D7F79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'Relationship Between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'Relationship Between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'Relationship Between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1D4-4790-A874-976C93D7F79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'Relationship Between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'Relationship Between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'Relationship Between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1D4-4790-A874-976C93D7F798}"/>
                  </c:ext>
                </c:extLst>
              </c15:ser>
            </c15:filteredLineSeries>
          </c:ext>
        </c:extLst>
      </c:lineChart>
      <c:catAx>
        <c:axId val="84463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38976"/>
        <c:crosses val="autoZero"/>
        <c:auto val="1"/>
        <c:lblAlgn val="ctr"/>
        <c:lblOffset val="100"/>
        <c:noMultiLvlLbl val="0"/>
      </c:catAx>
      <c:valAx>
        <c:axId val="84463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3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95249</xdr:rowOff>
    </xdr:from>
    <xdr:to>
      <xdr:col>19</xdr:col>
      <xdr:colOff>428625</xdr:colOff>
      <xdr:row>30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60120A-2E72-B5B2-D674-8DDD85B9E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790574</xdr:colOff>
      <xdr:row>4</xdr:row>
      <xdr:rowOff>9525</xdr:rowOff>
    </xdr:from>
    <xdr:to>
      <xdr:col>17</xdr:col>
      <xdr:colOff>628649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270AE-19DE-730D-B713-E4C579458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185736</xdr:colOff>
      <xdr:row>6</xdr:row>
      <xdr:rowOff>85725</xdr:rowOff>
    </xdr:from>
    <xdr:to>
      <xdr:col>18</xdr:col>
      <xdr:colOff>228599</xdr:colOff>
      <xdr:row>30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28060-70BF-290A-F3E3-281C366BB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614361</xdr:colOff>
      <xdr:row>4</xdr:row>
      <xdr:rowOff>66675</xdr:rowOff>
    </xdr:from>
    <xdr:to>
      <xdr:col>17</xdr:col>
      <xdr:colOff>85724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89D7CB-0BFC-C720-ACFF-30CED442F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328612</xdr:colOff>
      <xdr:row>6</xdr:row>
      <xdr:rowOff>28574</xdr:rowOff>
    </xdr:from>
    <xdr:to>
      <xdr:col>16</xdr:col>
      <xdr:colOff>428626</xdr:colOff>
      <xdr:row>25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AD594-0324-2432-9FB2-E70EDD26A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8</xdr:row>
      <xdr:rowOff>95249</xdr:rowOff>
    </xdr:from>
    <xdr:to>
      <xdr:col>18</xdr:col>
      <xdr:colOff>80962</xdr:colOff>
      <xdr:row>28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CAA408-BB7E-B4A6-E3F9-3FECAB8C8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2076451</xdr:colOff>
      <xdr:row>16</xdr:row>
      <xdr:rowOff>66675</xdr:rowOff>
    </xdr:from>
    <xdr:to>
      <xdr:col>6</xdr:col>
      <xdr:colOff>752475</xdr:colOff>
      <xdr:row>30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DEFB1A-E8A8-71A7-80CD-FEBDB85C0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zriel Tamayo" refreshedDate="44979.997293287037" createdVersion="8" refreshedVersion="8" minRefreshableVersion="3" recordCount="1001" xr:uid="{EE080E73-2FA0-41CC-91FD-73A333A09656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a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C2A600-E010-48A3-A65B-7282F9149664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C60D0D-4A77-4A67-B8F5-3AE969B3AB5C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65" firstHeaderRow="1" firstDataRow="2" firstDataCol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Row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 defaultSubtotal="0"/>
    <pivotField showAll="0" defaultSubtotal="0"/>
  </pivotFields>
  <rowFields count="2">
    <field x="18"/>
    <field x="9"/>
  </rowFields>
  <rowItems count="6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4"/>
    </i>
    <i r="1">
      <x v="5"/>
    </i>
    <i r="1">
      <x v="6"/>
    </i>
    <i>
      <x v="2"/>
    </i>
    <i r="1">
      <x/>
    </i>
    <i r="1">
      <x v="2"/>
    </i>
    <i r="1">
      <x v="3"/>
    </i>
    <i r="1">
      <x v="4"/>
    </i>
    <i r="1">
      <x v="5"/>
    </i>
    <i r="1">
      <x v="6"/>
    </i>
    <i>
      <x v="3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E8E0A2-016B-4F43-A571-12A2512C6454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74494D-AE70-4BD5-B963-D0E70B07AE58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 defaultSubtotal="0"/>
    <pivotField showAll="0" defaultSubtotal="0"/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36294A-4065-4E26-A375-D20A3C5A531F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3A039D-2DB6-4981-BF44-4DCEE42D2623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 defaultSubtotal="0"/>
    <pivotField axis="axisRow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2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3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2F71C6-FB00-4D53-9C22-5572902488EB}" name="Table1" displayName="Table1" ref="A1:R61" totalsRowShown="0">
  <autoFilter ref="A1:R61" xr:uid="{392F71C6-FB00-4D53-9C22-5572902488EB}"/>
  <tableColumns count="18">
    <tableColumn id="1" xr3:uid="{9C7962D2-E2E1-47B8-AF78-369D4ECA631B}" name="id"/>
    <tableColumn id="2" xr3:uid="{FE1413B8-97E9-41E6-9056-5CCF1915FB96}" name="name"/>
    <tableColumn id="3" xr3:uid="{55922C1D-60A9-428A-BDD3-43EE3910F077}" name="blurb"/>
    <tableColumn id="4" xr3:uid="{AA2836F7-E6B7-4047-8AA6-57096A43E49F}" name="goal"/>
    <tableColumn id="5" xr3:uid="{60F405D7-43BF-4E23-B609-2D9297146C2E}" name="pledged"/>
    <tableColumn id="6" xr3:uid="{67B5ECC2-9BCC-4FE5-91A9-0D3C231EA446}" name="Percent Funded"/>
    <tableColumn id="7" xr3:uid="{1461D2AB-A552-442C-B840-F874F3F16A35}" name="outcome"/>
    <tableColumn id="8" xr3:uid="{94694E8E-EAE7-4AD5-8F5C-1F9865F8E27B}" name="backers_count"/>
    <tableColumn id="9" xr3:uid="{594AC172-34FB-4FEC-8616-A7DC8516BB11}" name="Average Donation"/>
    <tableColumn id="10" xr3:uid="{EEF4240D-F570-4C52-B2F1-3ABA2B7277A8}" name="country"/>
    <tableColumn id="11" xr3:uid="{E5ED888D-C80C-4ED8-8F43-A6AAF7A0471B}" name="currency"/>
    <tableColumn id="12" xr3:uid="{06456E36-C4A5-4EBB-A7B1-765F08DAEEDE}" name="launched_at"/>
    <tableColumn id="13" xr3:uid="{87859FA8-453F-41DA-8297-AC598E5F911B}" name="deadline"/>
    <tableColumn id="14" xr3:uid="{B6D76A0A-256C-411C-9D53-9A13965A9012}" name="staff_pick"/>
    <tableColumn id="15" xr3:uid="{E0CF28DF-AF08-46FE-B0D2-9EC5B7D0AE08}" name="spotlight"/>
    <tableColumn id="16" xr3:uid="{38F81D5B-FD13-4317-A9F8-0B2912328823}" name="category &amp; sub-category"/>
    <tableColumn id="17" xr3:uid="{7B1A96AE-BCF6-4A08-8BED-B34B1BAA0D1D}" name="Parent Category"/>
    <tableColumn id="18" xr3:uid="{478EAD73-1764-490C-884D-428BA5E12330}" name="Sub-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0545D-CCE2-42A9-B739-88156179C370}">
  <dimension ref="A1:R61"/>
  <sheetViews>
    <sheetView workbookViewId="0">
      <selection sqref="A1:R61"/>
    </sheetView>
  </sheetViews>
  <sheetFormatPr defaultRowHeight="15.75" x14ac:dyDescent="0.25"/>
  <cols>
    <col min="5" max="5" width="9.625" customWidth="1"/>
    <col min="6" max="6" width="16.25" customWidth="1"/>
    <col min="7" max="7" width="10.375" customWidth="1"/>
    <col min="8" max="8" width="15.25" customWidth="1"/>
    <col min="9" max="9" width="18.25" customWidth="1"/>
    <col min="10" max="10" width="9.5" customWidth="1"/>
    <col min="11" max="11" width="10.25" customWidth="1"/>
    <col min="12" max="12" width="13.375" customWidth="1"/>
    <col min="13" max="13" width="10.125" customWidth="1"/>
    <col min="14" max="14" width="11" customWidth="1"/>
    <col min="15" max="15" width="10.375" customWidth="1"/>
    <col min="16" max="16" width="23.75" customWidth="1"/>
    <col min="17" max="17" width="16.625" customWidth="1"/>
    <col min="18" max="18" width="14.25" customWidth="1"/>
  </cols>
  <sheetData>
    <row r="1" spans="1:18" x14ac:dyDescent="0.25">
      <c r="A1" t="s">
        <v>2027</v>
      </c>
      <c r="B1" t="s">
        <v>0</v>
      </c>
      <c r="C1" t="s">
        <v>1</v>
      </c>
      <c r="D1" t="s">
        <v>2</v>
      </c>
      <c r="E1" t="s">
        <v>3</v>
      </c>
      <c r="F1" t="s">
        <v>2029</v>
      </c>
      <c r="G1" t="s">
        <v>4</v>
      </c>
      <c r="H1" t="s">
        <v>5</v>
      </c>
      <c r="I1" t="s">
        <v>2030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2028</v>
      </c>
      <c r="Q1" t="s">
        <v>2031</v>
      </c>
      <c r="R1" t="s">
        <v>2032</v>
      </c>
    </row>
    <row r="2" spans="1:18" x14ac:dyDescent="0.25">
      <c r="A2">
        <v>990</v>
      </c>
      <c r="B2" t="s">
        <v>2008</v>
      </c>
      <c r="C2" t="s">
        <v>2009</v>
      </c>
      <c r="D2">
        <v>7800</v>
      </c>
      <c r="E2">
        <v>6839</v>
      </c>
      <c r="F2">
        <v>88</v>
      </c>
      <c r="G2" t="s">
        <v>14</v>
      </c>
      <c r="H2">
        <v>64</v>
      </c>
      <c r="I2">
        <v>106.859375</v>
      </c>
      <c r="J2" t="s">
        <v>21</v>
      </c>
      <c r="K2" t="s">
        <v>22</v>
      </c>
      <c r="L2">
        <v>1456984800</v>
      </c>
      <c r="M2">
        <v>1458882000</v>
      </c>
      <c r="N2" t="b">
        <v>0</v>
      </c>
      <c r="O2" t="b">
        <v>1</v>
      </c>
      <c r="P2" t="s">
        <v>53</v>
      </c>
      <c r="Q2" t="s">
        <v>2041</v>
      </c>
      <c r="R2" t="s">
        <v>2044</v>
      </c>
    </row>
    <row r="3" spans="1:18" x14ac:dyDescent="0.25">
      <c r="A3">
        <v>982</v>
      </c>
      <c r="B3" t="s">
        <v>1992</v>
      </c>
      <c r="C3" t="s">
        <v>1993</v>
      </c>
      <c r="D3">
        <v>7200</v>
      </c>
      <c r="E3">
        <v>6115</v>
      </c>
      <c r="F3">
        <v>85</v>
      </c>
      <c r="G3" t="s">
        <v>14</v>
      </c>
      <c r="H3">
        <v>75</v>
      </c>
      <c r="I3">
        <v>81.533333333333331</v>
      </c>
      <c r="J3" t="s">
        <v>21</v>
      </c>
      <c r="K3" t="s">
        <v>22</v>
      </c>
      <c r="L3">
        <v>1311051600</v>
      </c>
      <c r="M3">
        <v>1311224400</v>
      </c>
      <c r="N3" t="b">
        <v>0</v>
      </c>
      <c r="O3" t="b">
        <v>1</v>
      </c>
      <c r="P3" t="s">
        <v>42</v>
      </c>
      <c r="Q3" t="s">
        <v>2041</v>
      </c>
      <c r="R3" t="s">
        <v>2042</v>
      </c>
    </row>
    <row r="4" spans="1:18" x14ac:dyDescent="0.25">
      <c r="A4">
        <v>971</v>
      </c>
      <c r="B4" t="s">
        <v>1971</v>
      </c>
      <c r="C4" t="s">
        <v>1972</v>
      </c>
      <c r="D4">
        <v>5100</v>
      </c>
      <c r="E4">
        <v>1414</v>
      </c>
      <c r="F4">
        <v>28</v>
      </c>
      <c r="G4" t="s">
        <v>14</v>
      </c>
      <c r="H4">
        <v>24</v>
      </c>
      <c r="I4">
        <v>58.916666666666664</v>
      </c>
      <c r="J4" t="s">
        <v>21</v>
      </c>
      <c r="K4" t="s">
        <v>22</v>
      </c>
      <c r="L4">
        <v>1381208400</v>
      </c>
      <c r="M4">
        <v>1381726800</v>
      </c>
      <c r="N4" t="b">
        <v>0</v>
      </c>
      <c r="O4" t="b">
        <v>0</v>
      </c>
      <c r="P4" t="s">
        <v>269</v>
      </c>
      <c r="Q4" t="s">
        <v>2041</v>
      </c>
      <c r="R4" t="s">
        <v>2060</v>
      </c>
    </row>
    <row r="5" spans="1:18" x14ac:dyDescent="0.25">
      <c r="A5">
        <v>956</v>
      </c>
      <c r="B5" t="s">
        <v>1942</v>
      </c>
      <c r="C5" t="s">
        <v>1943</v>
      </c>
      <c r="D5">
        <v>187600</v>
      </c>
      <c r="E5">
        <v>35698</v>
      </c>
      <c r="F5">
        <v>19</v>
      </c>
      <c r="G5" t="s">
        <v>14</v>
      </c>
      <c r="H5">
        <v>830</v>
      </c>
      <c r="I5">
        <v>43.00963855421687</v>
      </c>
      <c r="J5" t="s">
        <v>21</v>
      </c>
      <c r="K5" t="s">
        <v>22</v>
      </c>
      <c r="L5">
        <v>1450764000</v>
      </c>
      <c r="M5">
        <v>1451109600</v>
      </c>
      <c r="N5" t="b">
        <v>0</v>
      </c>
      <c r="O5" t="b">
        <v>0</v>
      </c>
      <c r="P5" t="s">
        <v>474</v>
      </c>
      <c r="Q5" t="s">
        <v>2041</v>
      </c>
      <c r="R5" t="s">
        <v>2063</v>
      </c>
    </row>
    <row r="6" spans="1:18" x14ac:dyDescent="0.25">
      <c r="A6">
        <v>953</v>
      </c>
      <c r="B6" t="s">
        <v>1936</v>
      </c>
      <c r="C6" t="s">
        <v>1937</v>
      </c>
      <c r="D6">
        <v>3300</v>
      </c>
      <c r="E6">
        <v>1980</v>
      </c>
      <c r="F6">
        <v>60</v>
      </c>
      <c r="G6" t="s">
        <v>14</v>
      </c>
      <c r="H6">
        <v>21</v>
      </c>
      <c r="I6">
        <v>94.285714285714292</v>
      </c>
      <c r="J6" t="s">
        <v>21</v>
      </c>
      <c r="K6" t="s">
        <v>22</v>
      </c>
      <c r="L6">
        <v>1450591200</v>
      </c>
      <c r="M6">
        <v>1453701600</v>
      </c>
      <c r="N6" t="b">
        <v>0</v>
      </c>
      <c r="O6" t="b">
        <v>1</v>
      </c>
      <c r="P6" t="s">
        <v>474</v>
      </c>
      <c r="Q6" t="s">
        <v>2041</v>
      </c>
      <c r="R6" t="s">
        <v>2063</v>
      </c>
    </row>
    <row r="7" spans="1:18" x14ac:dyDescent="0.25">
      <c r="A7">
        <v>913</v>
      </c>
      <c r="B7" t="s">
        <v>1858</v>
      </c>
      <c r="C7" t="s">
        <v>1859</v>
      </c>
      <c r="D7">
        <v>70200</v>
      </c>
      <c r="E7">
        <v>35536</v>
      </c>
      <c r="F7">
        <v>51</v>
      </c>
      <c r="G7" t="s">
        <v>14</v>
      </c>
      <c r="H7">
        <v>523</v>
      </c>
      <c r="I7">
        <v>67.946462715105156</v>
      </c>
      <c r="J7" t="s">
        <v>26</v>
      </c>
      <c r="K7" t="s">
        <v>27</v>
      </c>
      <c r="L7">
        <v>1557637200</v>
      </c>
      <c r="M7">
        <v>1558760400</v>
      </c>
      <c r="N7" t="b">
        <v>0</v>
      </c>
      <c r="O7" t="b">
        <v>0</v>
      </c>
      <c r="P7" t="s">
        <v>53</v>
      </c>
      <c r="Q7" t="s">
        <v>2041</v>
      </c>
      <c r="R7" t="s">
        <v>2044</v>
      </c>
    </row>
    <row r="8" spans="1:18" x14ac:dyDescent="0.25">
      <c r="A8">
        <v>6</v>
      </c>
      <c r="B8" t="s">
        <v>38</v>
      </c>
      <c r="C8" t="s">
        <v>39</v>
      </c>
      <c r="D8">
        <v>5200</v>
      </c>
      <c r="E8">
        <v>1090</v>
      </c>
      <c r="F8">
        <v>21</v>
      </c>
      <c r="G8" t="s">
        <v>14</v>
      </c>
      <c r="H8">
        <v>18</v>
      </c>
      <c r="I8"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</row>
    <row r="9" spans="1:18" x14ac:dyDescent="0.25">
      <c r="A9">
        <v>898</v>
      </c>
      <c r="B9" t="s">
        <v>1828</v>
      </c>
      <c r="C9" t="s">
        <v>1829</v>
      </c>
      <c r="D9">
        <v>179100</v>
      </c>
      <c r="E9">
        <v>93991</v>
      </c>
      <c r="F9">
        <v>52</v>
      </c>
      <c r="G9" t="s">
        <v>14</v>
      </c>
      <c r="H9">
        <v>1221</v>
      </c>
      <c r="I9">
        <v>76.978705978705975</v>
      </c>
      <c r="J9" t="s">
        <v>21</v>
      </c>
      <c r="K9" t="s">
        <v>22</v>
      </c>
      <c r="L9">
        <v>1576476000</v>
      </c>
      <c r="M9">
        <v>1576994400</v>
      </c>
      <c r="N9" t="b">
        <v>0</v>
      </c>
      <c r="O9" t="b">
        <v>0</v>
      </c>
      <c r="P9" t="s">
        <v>42</v>
      </c>
      <c r="Q9" t="s">
        <v>2041</v>
      </c>
      <c r="R9" t="s">
        <v>2042</v>
      </c>
    </row>
    <row r="10" spans="1:18" x14ac:dyDescent="0.25">
      <c r="A10">
        <v>869</v>
      </c>
      <c r="B10" t="s">
        <v>1770</v>
      </c>
      <c r="C10" t="s">
        <v>1771</v>
      </c>
      <c r="D10">
        <v>161900</v>
      </c>
      <c r="E10">
        <v>38376</v>
      </c>
      <c r="F10">
        <v>24</v>
      </c>
      <c r="G10" t="s">
        <v>14</v>
      </c>
      <c r="H10">
        <v>526</v>
      </c>
      <c r="I10">
        <v>72.958174904942965</v>
      </c>
      <c r="J10" t="s">
        <v>21</v>
      </c>
      <c r="K10" t="s">
        <v>22</v>
      </c>
      <c r="L10">
        <v>1277096400</v>
      </c>
      <c r="M10">
        <v>1278306000</v>
      </c>
      <c r="N10" t="b">
        <v>0</v>
      </c>
      <c r="O10" t="b">
        <v>0</v>
      </c>
      <c r="P10" t="s">
        <v>53</v>
      </c>
      <c r="Q10" t="s">
        <v>2041</v>
      </c>
      <c r="R10" t="s">
        <v>2044</v>
      </c>
    </row>
    <row r="11" spans="1:18" x14ac:dyDescent="0.25">
      <c r="A11">
        <v>809</v>
      </c>
      <c r="B11" t="s">
        <v>1599</v>
      </c>
      <c r="C11" t="s">
        <v>1653</v>
      </c>
      <c r="D11">
        <v>140800</v>
      </c>
      <c r="E11">
        <v>88536</v>
      </c>
      <c r="F11">
        <v>63</v>
      </c>
      <c r="G11" t="s">
        <v>14</v>
      </c>
      <c r="H11">
        <v>2108</v>
      </c>
      <c r="I11">
        <v>42</v>
      </c>
      <c r="J11" t="s">
        <v>98</v>
      </c>
      <c r="K11" t="s">
        <v>99</v>
      </c>
      <c r="L11">
        <v>1344920400</v>
      </c>
      <c r="M11">
        <v>1345006800</v>
      </c>
      <c r="N11" t="b">
        <v>0</v>
      </c>
      <c r="O11" t="b">
        <v>0</v>
      </c>
      <c r="P11" t="s">
        <v>42</v>
      </c>
      <c r="Q11" t="s">
        <v>2041</v>
      </c>
      <c r="R11" t="s">
        <v>2042</v>
      </c>
    </row>
    <row r="12" spans="1:18" x14ac:dyDescent="0.25">
      <c r="A12">
        <v>805</v>
      </c>
      <c r="B12" t="s">
        <v>1645</v>
      </c>
      <c r="C12" t="s">
        <v>1646</v>
      </c>
      <c r="D12">
        <v>9700</v>
      </c>
      <c r="E12">
        <v>4932</v>
      </c>
      <c r="F12">
        <v>51</v>
      </c>
      <c r="G12" t="s">
        <v>14</v>
      </c>
      <c r="H12">
        <v>67</v>
      </c>
      <c r="I12">
        <v>73.611940298507463</v>
      </c>
      <c r="J12" t="s">
        <v>26</v>
      </c>
      <c r="K12" t="s">
        <v>27</v>
      </c>
      <c r="L12">
        <v>1416031200</v>
      </c>
      <c r="M12">
        <v>1420437600</v>
      </c>
      <c r="N12" t="b">
        <v>0</v>
      </c>
      <c r="O12" t="b">
        <v>0</v>
      </c>
      <c r="P12" t="s">
        <v>42</v>
      </c>
      <c r="Q12" t="s">
        <v>2041</v>
      </c>
      <c r="R12" t="s">
        <v>2042</v>
      </c>
    </row>
    <row r="13" spans="1:18" x14ac:dyDescent="0.25">
      <c r="A13">
        <v>795</v>
      </c>
      <c r="B13" t="s">
        <v>1625</v>
      </c>
      <c r="C13" t="s">
        <v>1626</v>
      </c>
      <c r="D13">
        <v>7100</v>
      </c>
      <c r="E13">
        <v>1022</v>
      </c>
      <c r="F13">
        <v>14</v>
      </c>
      <c r="G13" t="s">
        <v>14</v>
      </c>
      <c r="H13">
        <v>31</v>
      </c>
      <c r="I13">
        <v>32.967741935483872</v>
      </c>
      <c r="J13" t="s">
        <v>21</v>
      </c>
      <c r="K13" t="s">
        <v>22</v>
      </c>
      <c r="L13">
        <v>1477976400</v>
      </c>
      <c r="M13">
        <v>1478235600</v>
      </c>
      <c r="N13" t="b">
        <v>0</v>
      </c>
      <c r="O13" t="b">
        <v>0</v>
      </c>
      <c r="P13" t="s">
        <v>53</v>
      </c>
      <c r="Q13" t="s">
        <v>2041</v>
      </c>
      <c r="R13" t="s">
        <v>2044</v>
      </c>
    </row>
    <row r="14" spans="1:18" x14ac:dyDescent="0.25">
      <c r="A14">
        <v>12</v>
      </c>
      <c r="B14" t="s">
        <v>56</v>
      </c>
      <c r="C14" t="s">
        <v>57</v>
      </c>
      <c r="D14">
        <v>6300</v>
      </c>
      <c r="E14">
        <v>5629</v>
      </c>
      <c r="F14">
        <v>89</v>
      </c>
      <c r="G14" t="s">
        <v>14</v>
      </c>
      <c r="H14">
        <v>55</v>
      </c>
      <c r="I14"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</row>
    <row r="15" spans="1:18" x14ac:dyDescent="0.25">
      <c r="A15">
        <v>766</v>
      </c>
      <c r="B15" t="s">
        <v>1567</v>
      </c>
      <c r="C15" t="s">
        <v>1568</v>
      </c>
      <c r="D15">
        <v>43800</v>
      </c>
      <c r="E15">
        <v>13653</v>
      </c>
      <c r="F15">
        <v>31</v>
      </c>
      <c r="G15" t="s">
        <v>14</v>
      </c>
      <c r="H15">
        <v>248</v>
      </c>
      <c r="I15">
        <v>55.052419354838712</v>
      </c>
      <c r="J15" t="s">
        <v>26</v>
      </c>
      <c r="K15" t="s">
        <v>27</v>
      </c>
      <c r="L15">
        <v>1537333200</v>
      </c>
      <c r="M15">
        <v>1537419600</v>
      </c>
      <c r="N15" t="b">
        <v>0</v>
      </c>
      <c r="O15" t="b">
        <v>0</v>
      </c>
      <c r="P15" t="s">
        <v>474</v>
      </c>
      <c r="Q15" t="s">
        <v>2041</v>
      </c>
      <c r="R15" t="s">
        <v>2063</v>
      </c>
    </row>
    <row r="16" spans="1:18" x14ac:dyDescent="0.25">
      <c r="A16">
        <v>699</v>
      </c>
      <c r="B16" t="s">
        <v>444</v>
      </c>
      <c r="C16" t="s">
        <v>1437</v>
      </c>
      <c r="D16">
        <v>7400</v>
      </c>
      <c r="E16">
        <v>6245</v>
      </c>
      <c r="F16">
        <v>84</v>
      </c>
      <c r="G16" t="s">
        <v>14</v>
      </c>
      <c r="H16">
        <v>56</v>
      </c>
      <c r="I16">
        <v>111.51785714285714</v>
      </c>
      <c r="J16" t="s">
        <v>21</v>
      </c>
      <c r="K16" t="s">
        <v>22</v>
      </c>
      <c r="L16">
        <v>1561438800</v>
      </c>
      <c r="M16">
        <v>1561525200</v>
      </c>
      <c r="N16" t="b">
        <v>0</v>
      </c>
      <c r="O16" t="b">
        <v>0</v>
      </c>
      <c r="P16" t="s">
        <v>53</v>
      </c>
      <c r="Q16" t="s">
        <v>2041</v>
      </c>
      <c r="R16" t="s">
        <v>2044</v>
      </c>
    </row>
    <row r="17" spans="1:18" x14ac:dyDescent="0.25">
      <c r="A17">
        <v>659</v>
      </c>
      <c r="B17" t="s">
        <v>1360</v>
      </c>
      <c r="C17" t="s">
        <v>1361</v>
      </c>
      <c r="D17">
        <v>120700</v>
      </c>
      <c r="E17">
        <v>57010</v>
      </c>
      <c r="F17">
        <v>47</v>
      </c>
      <c r="G17" t="s">
        <v>14</v>
      </c>
      <c r="H17">
        <v>750</v>
      </c>
      <c r="I17">
        <v>76.013333333333335</v>
      </c>
      <c r="J17" t="s">
        <v>40</v>
      </c>
      <c r="K17" t="s">
        <v>41</v>
      </c>
      <c r="L17">
        <v>1296108000</v>
      </c>
      <c r="M17">
        <v>1296194400</v>
      </c>
      <c r="N17" t="b">
        <v>0</v>
      </c>
      <c r="O17" t="b">
        <v>0</v>
      </c>
      <c r="P17" t="s">
        <v>42</v>
      </c>
      <c r="Q17" t="s">
        <v>2041</v>
      </c>
      <c r="R17" t="s">
        <v>2042</v>
      </c>
    </row>
    <row r="18" spans="1:18" x14ac:dyDescent="0.25">
      <c r="A18">
        <v>657</v>
      </c>
      <c r="B18" t="s">
        <v>1356</v>
      </c>
      <c r="C18" t="s">
        <v>1357</v>
      </c>
      <c r="D18">
        <v>10000</v>
      </c>
      <c r="E18">
        <v>824</v>
      </c>
      <c r="F18">
        <v>8</v>
      </c>
      <c r="G18" t="s">
        <v>14</v>
      </c>
      <c r="H18">
        <v>14</v>
      </c>
      <c r="I18">
        <v>58.857142857142854</v>
      </c>
      <c r="J18" t="s">
        <v>21</v>
      </c>
      <c r="K18" t="s">
        <v>22</v>
      </c>
      <c r="L18">
        <v>1514354400</v>
      </c>
      <c r="M18">
        <v>1515736800</v>
      </c>
      <c r="N18" t="b">
        <v>0</v>
      </c>
      <c r="O18" t="b">
        <v>0</v>
      </c>
      <c r="P18" t="s">
        <v>474</v>
      </c>
      <c r="Q18" t="s">
        <v>2041</v>
      </c>
      <c r="R18" t="s">
        <v>2063</v>
      </c>
    </row>
    <row r="19" spans="1:18" x14ac:dyDescent="0.25">
      <c r="A19">
        <v>651</v>
      </c>
      <c r="B19" t="s">
        <v>1344</v>
      </c>
      <c r="C19" t="s">
        <v>1345</v>
      </c>
      <c r="D19">
        <v>196700</v>
      </c>
      <c r="E19">
        <v>174039</v>
      </c>
      <c r="F19">
        <v>88</v>
      </c>
      <c r="G19" t="s">
        <v>14</v>
      </c>
      <c r="H19">
        <v>3868</v>
      </c>
      <c r="I19">
        <v>44.994570837642193</v>
      </c>
      <c r="J19" t="s">
        <v>107</v>
      </c>
      <c r="K19" t="s">
        <v>108</v>
      </c>
      <c r="L19">
        <v>1393048800</v>
      </c>
      <c r="M19">
        <v>1394344800</v>
      </c>
      <c r="N19" t="b">
        <v>0</v>
      </c>
      <c r="O19" t="b">
        <v>0</v>
      </c>
      <c r="P19" t="s">
        <v>100</v>
      </c>
      <c r="Q19" t="s">
        <v>2041</v>
      </c>
      <c r="R19" t="s">
        <v>2052</v>
      </c>
    </row>
    <row r="20" spans="1:18" x14ac:dyDescent="0.25">
      <c r="A20">
        <v>636</v>
      </c>
      <c r="B20" t="s">
        <v>1314</v>
      </c>
      <c r="C20" t="s">
        <v>1315</v>
      </c>
      <c r="D20">
        <v>197700</v>
      </c>
      <c r="E20">
        <v>127591</v>
      </c>
      <c r="F20">
        <v>65</v>
      </c>
      <c r="G20" t="s">
        <v>14</v>
      </c>
      <c r="H20">
        <v>2604</v>
      </c>
      <c r="I20">
        <v>48.998079877112133</v>
      </c>
      <c r="J20" t="s">
        <v>36</v>
      </c>
      <c r="K20" t="s">
        <v>37</v>
      </c>
      <c r="L20">
        <v>1326866400</v>
      </c>
      <c r="M20">
        <v>1330754400</v>
      </c>
      <c r="N20" t="b">
        <v>0</v>
      </c>
      <c r="O20" t="b">
        <v>1</v>
      </c>
      <c r="P20" t="s">
        <v>71</v>
      </c>
      <c r="Q20" t="s">
        <v>2041</v>
      </c>
      <c r="R20" t="s">
        <v>2049</v>
      </c>
    </row>
    <row r="21" spans="1:18" x14ac:dyDescent="0.25">
      <c r="A21">
        <v>633</v>
      </c>
      <c r="B21" t="s">
        <v>1308</v>
      </c>
      <c r="C21" t="s">
        <v>1309</v>
      </c>
      <c r="D21">
        <v>6700</v>
      </c>
      <c r="E21">
        <v>5569</v>
      </c>
      <c r="F21">
        <v>83</v>
      </c>
      <c r="G21" t="s">
        <v>14</v>
      </c>
      <c r="H21">
        <v>105</v>
      </c>
      <c r="I21">
        <v>53.038095238095238</v>
      </c>
      <c r="J21" t="s">
        <v>21</v>
      </c>
      <c r="K21" t="s">
        <v>22</v>
      </c>
      <c r="L21">
        <v>1446876000</v>
      </c>
      <c r="M21">
        <v>1447221600</v>
      </c>
      <c r="N21" t="b">
        <v>0</v>
      </c>
      <c r="O21" t="b">
        <v>0</v>
      </c>
      <c r="P21" t="s">
        <v>71</v>
      </c>
      <c r="Q21" t="s">
        <v>2041</v>
      </c>
      <c r="R21" t="s">
        <v>2049</v>
      </c>
    </row>
    <row r="22" spans="1:18" x14ac:dyDescent="0.25">
      <c r="A22">
        <v>599</v>
      </c>
      <c r="B22" t="s">
        <v>1240</v>
      </c>
      <c r="C22" t="s">
        <v>1241</v>
      </c>
      <c r="D22">
        <v>140300</v>
      </c>
      <c r="E22">
        <v>5112</v>
      </c>
      <c r="F22">
        <v>4</v>
      </c>
      <c r="G22" t="s">
        <v>14</v>
      </c>
      <c r="H22">
        <v>82</v>
      </c>
      <c r="I22">
        <v>62.341463414634148</v>
      </c>
      <c r="J22" t="s">
        <v>36</v>
      </c>
      <c r="K22" t="s">
        <v>37</v>
      </c>
      <c r="L22">
        <v>1423720800</v>
      </c>
      <c r="M22">
        <v>1424412000</v>
      </c>
      <c r="N22" t="b">
        <v>0</v>
      </c>
      <c r="O22" t="b">
        <v>0</v>
      </c>
      <c r="P22" t="s">
        <v>42</v>
      </c>
      <c r="Q22" t="s">
        <v>2041</v>
      </c>
      <c r="R22" t="s">
        <v>2042</v>
      </c>
    </row>
    <row r="23" spans="1:18" x14ac:dyDescent="0.25">
      <c r="A23">
        <v>596</v>
      </c>
      <c r="B23" t="s">
        <v>1234</v>
      </c>
      <c r="C23" t="s">
        <v>1235</v>
      </c>
      <c r="D23">
        <v>7900</v>
      </c>
      <c r="E23">
        <v>7875</v>
      </c>
      <c r="F23">
        <v>100</v>
      </c>
      <c r="G23" t="s">
        <v>14</v>
      </c>
      <c r="H23">
        <v>183</v>
      </c>
      <c r="I23">
        <v>43.032786885245905</v>
      </c>
      <c r="J23" t="s">
        <v>21</v>
      </c>
      <c r="K23" t="s">
        <v>22</v>
      </c>
      <c r="L23">
        <v>1457157600</v>
      </c>
      <c r="M23">
        <v>1457762400</v>
      </c>
      <c r="N23" t="b">
        <v>0</v>
      </c>
      <c r="O23" t="b">
        <v>1</v>
      </c>
      <c r="P23" t="s">
        <v>53</v>
      </c>
      <c r="Q23" t="s">
        <v>2041</v>
      </c>
      <c r="R23" t="s">
        <v>2044</v>
      </c>
    </row>
    <row r="24" spans="1:18" x14ac:dyDescent="0.25">
      <c r="A24">
        <v>589</v>
      </c>
      <c r="B24" t="s">
        <v>1220</v>
      </c>
      <c r="C24" t="s">
        <v>1221</v>
      </c>
      <c r="D24">
        <v>7900</v>
      </c>
      <c r="E24">
        <v>5113</v>
      </c>
      <c r="F24">
        <v>65</v>
      </c>
      <c r="G24" t="s">
        <v>14</v>
      </c>
      <c r="H24">
        <v>102</v>
      </c>
      <c r="I24">
        <v>50.127450980392155</v>
      </c>
      <c r="J24" t="s">
        <v>21</v>
      </c>
      <c r="K24" t="s">
        <v>22</v>
      </c>
      <c r="L24">
        <v>1436072400</v>
      </c>
      <c r="M24">
        <v>1436677200</v>
      </c>
      <c r="N24" t="b">
        <v>0</v>
      </c>
      <c r="O24" t="b">
        <v>0</v>
      </c>
      <c r="P24" t="s">
        <v>42</v>
      </c>
      <c r="Q24" t="s">
        <v>2041</v>
      </c>
      <c r="R24" t="s">
        <v>2042</v>
      </c>
    </row>
    <row r="25" spans="1:18" x14ac:dyDescent="0.25">
      <c r="A25">
        <v>578</v>
      </c>
      <c r="B25" t="s">
        <v>1200</v>
      </c>
      <c r="C25" t="s">
        <v>1201</v>
      </c>
      <c r="D25">
        <v>96500</v>
      </c>
      <c r="E25">
        <v>16168</v>
      </c>
      <c r="F25">
        <v>17</v>
      </c>
      <c r="G25" t="s">
        <v>14</v>
      </c>
      <c r="H25">
        <v>245</v>
      </c>
      <c r="I25">
        <v>65.991836734693877</v>
      </c>
      <c r="J25" t="s">
        <v>21</v>
      </c>
      <c r="K25" t="s">
        <v>22</v>
      </c>
      <c r="L25">
        <v>1322719200</v>
      </c>
      <c r="M25">
        <v>1322978400</v>
      </c>
      <c r="N25" t="b">
        <v>0</v>
      </c>
      <c r="O25" t="b">
        <v>0</v>
      </c>
      <c r="P25" t="s">
        <v>474</v>
      </c>
      <c r="Q25" t="s">
        <v>2041</v>
      </c>
      <c r="R25" t="s">
        <v>2063</v>
      </c>
    </row>
    <row r="26" spans="1:18" x14ac:dyDescent="0.25">
      <c r="A26">
        <v>571</v>
      </c>
      <c r="B26" t="s">
        <v>1186</v>
      </c>
      <c r="C26" t="s">
        <v>1187</v>
      </c>
      <c r="D26">
        <v>3500</v>
      </c>
      <c r="E26">
        <v>3295</v>
      </c>
      <c r="F26">
        <v>94</v>
      </c>
      <c r="G26" t="s">
        <v>14</v>
      </c>
      <c r="H26">
        <v>35</v>
      </c>
      <c r="I26">
        <v>94.142857142857139</v>
      </c>
      <c r="J26" t="s">
        <v>107</v>
      </c>
      <c r="K26" t="s">
        <v>108</v>
      </c>
      <c r="L26">
        <v>1434690000</v>
      </c>
      <c r="M26">
        <v>1438750800</v>
      </c>
      <c r="N26" t="b">
        <v>0</v>
      </c>
      <c r="O26" t="b">
        <v>0</v>
      </c>
      <c r="P26" t="s">
        <v>100</v>
      </c>
      <c r="Q26" t="s">
        <v>2041</v>
      </c>
      <c r="R26" t="s">
        <v>2052</v>
      </c>
    </row>
    <row r="27" spans="1:18" x14ac:dyDescent="0.25">
      <c r="A27">
        <v>534</v>
      </c>
      <c r="B27" t="s">
        <v>1113</v>
      </c>
      <c r="C27" t="s">
        <v>1114</v>
      </c>
      <c r="D27">
        <v>89100</v>
      </c>
      <c r="E27">
        <v>13385</v>
      </c>
      <c r="F27">
        <v>15</v>
      </c>
      <c r="G27" t="s">
        <v>14</v>
      </c>
      <c r="H27">
        <v>243</v>
      </c>
      <c r="I27">
        <v>55.08230452674897</v>
      </c>
      <c r="J27" t="s">
        <v>21</v>
      </c>
      <c r="K27" t="s">
        <v>22</v>
      </c>
      <c r="L27">
        <v>1534482000</v>
      </c>
      <c r="M27">
        <v>1534568400</v>
      </c>
      <c r="N27" t="b">
        <v>0</v>
      </c>
      <c r="O27" t="b">
        <v>1</v>
      </c>
      <c r="P27" t="s">
        <v>53</v>
      </c>
      <c r="Q27" t="s">
        <v>2041</v>
      </c>
      <c r="R27" t="s">
        <v>2044</v>
      </c>
    </row>
    <row r="28" spans="1:18" x14ac:dyDescent="0.25">
      <c r="A28">
        <v>527</v>
      </c>
      <c r="B28" t="s">
        <v>1099</v>
      </c>
      <c r="C28" t="s">
        <v>1100</v>
      </c>
      <c r="D28">
        <v>189200</v>
      </c>
      <c r="E28">
        <v>188480</v>
      </c>
      <c r="F28">
        <v>100</v>
      </c>
      <c r="G28" t="s">
        <v>14</v>
      </c>
      <c r="H28">
        <v>6080</v>
      </c>
      <c r="I28">
        <v>31</v>
      </c>
      <c r="J28" t="s">
        <v>15</v>
      </c>
      <c r="K28" t="s">
        <v>16</v>
      </c>
      <c r="L28">
        <v>1454652000</v>
      </c>
      <c r="M28">
        <v>1457762400</v>
      </c>
      <c r="N28" t="b">
        <v>0</v>
      </c>
      <c r="O28" t="b">
        <v>0</v>
      </c>
      <c r="P28" t="s">
        <v>71</v>
      </c>
      <c r="Q28" t="s">
        <v>2041</v>
      </c>
      <c r="R28" t="s">
        <v>2049</v>
      </c>
    </row>
    <row r="29" spans="1:18" x14ac:dyDescent="0.25">
      <c r="A29">
        <v>522</v>
      </c>
      <c r="B29" t="s">
        <v>1089</v>
      </c>
      <c r="C29" t="s">
        <v>1090</v>
      </c>
      <c r="D29">
        <v>50500</v>
      </c>
      <c r="E29">
        <v>16389</v>
      </c>
      <c r="F29">
        <v>32</v>
      </c>
      <c r="G29" t="s">
        <v>14</v>
      </c>
      <c r="H29">
        <v>191</v>
      </c>
      <c r="I29">
        <v>85.806282722513089</v>
      </c>
      <c r="J29" t="s">
        <v>21</v>
      </c>
      <c r="K29" t="s">
        <v>22</v>
      </c>
      <c r="L29">
        <v>1341291600</v>
      </c>
      <c r="M29">
        <v>1342328400</v>
      </c>
      <c r="N29" t="b">
        <v>0</v>
      </c>
      <c r="O29" t="b">
        <v>0</v>
      </c>
      <c r="P29" t="s">
        <v>100</v>
      </c>
      <c r="Q29" t="s">
        <v>2041</v>
      </c>
      <c r="R29" t="s">
        <v>2052</v>
      </c>
    </row>
    <row r="30" spans="1:18" x14ac:dyDescent="0.25">
      <c r="A30">
        <v>518</v>
      </c>
      <c r="B30" t="s">
        <v>1082</v>
      </c>
      <c r="C30" t="s">
        <v>1083</v>
      </c>
      <c r="D30">
        <v>8800</v>
      </c>
      <c r="E30">
        <v>622</v>
      </c>
      <c r="F30">
        <v>7</v>
      </c>
      <c r="G30" t="s">
        <v>14</v>
      </c>
      <c r="H30">
        <v>10</v>
      </c>
      <c r="I30">
        <v>62.2</v>
      </c>
      <c r="J30" t="s">
        <v>21</v>
      </c>
      <c r="K30" t="s">
        <v>22</v>
      </c>
      <c r="L30">
        <v>1519365600</v>
      </c>
      <c r="M30">
        <v>1519538400</v>
      </c>
      <c r="N30" t="b">
        <v>0</v>
      </c>
      <c r="O30" t="b">
        <v>1</v>
      </c>
      <c r="P30" t="s">
        <v>71</v>
      </c>
      <c r="Q30" t="s">
        <v>2041</v>
      </c>
      <c r="R30" t="s">
        <v>2049</v>
      </c>
    </row>
    <row r="31" spans="1:18" x14ac:dyDescent="0.25">
      <c r="A31">
        <v>501</v>
      </c>
      <c r="B31" t="s">
        <v>1050</v>
      </c>
      <c r="C31" t="s">
        <v>1051</v>
      </c>
      <c r="D31">
        <v>153600</v>
      </c>
      <c r="E31">
        <v>107743</v>
      </c>
      <c r="F31">
        <v>70</v>
      </c>
      <c r="G31" t="s">
        <v>14</v>
      </c>
      <c r="H31">
        <v>1796</v>
      </c>
      <c r="I31">
        <v>59.990534521158132</v>
      </c>
      <c r="J31" t="s">
        <v>21</v>
      </c>
      <c r="K31" t="s">
        <v>22</v>
      </c>
      <c r="L31">
        <v>1363064400</v>
      </c>
      <c r="M31">
        <v>1363237200</v>
      </c>
      <c r="N31" t="b">
        <v>0</v>
      </c>
      <c r="O31" t="b">
        <v>0</v>
      </c>
      <c r="P31" t="s">
        <v>42</v>
      </c>
      <c r="Q31" t="s">
        <v>2041</v>
      </c>
      <c r="R31" t="s">
        <v>2042</v>
      </c>
    </row>
    <row r="32" spans="1:18" x14ac:dyDescent="0.25">
      <c r="A32">
        <v>499</v>
      </c>
      <c r="B32" t="s">
        <v>1046</v>
      </c>
      <c r="C32" t="s">
        <v>1047</v>
      </c>
      <c r="D32">
        <v>163800</v>
      </c>
      <c r="E32">
        <v>78743</v>
      </c>
      <c r="F32">
        <v>48</v>
      </c>
      <c r="G32" t="s">
        <v>14</v>
      </c>
      <c r="H32">
        <v>2072</v>
      </c>
      <c r="I32">
        <v>38.003378378378379</v>
      </c>
      <c r="J32" t="s">
        <v>21</v>
      </c>
      <c r="K32" t="s">
        <v>22</v>
      </c>
      <c r="L32">
        <v>1458018000</v>
      </c>
      <c r="M32">
        <v>1458450000</v>
      </c>
      <c r="N32" t="b">
        <v>0</v>
      </c>
      <c r="O32" t="b">
        <v>1</v>
      </c>
      <c r="P32" t="s">
        <v>42</v>
      </c>
      <c r="Q32" t="s">
        <v>2041</v>
      </c>
      <c r="R32" t="s">
        <v>2042</v>
      </c>
    </row>
    <row r="33" spans="1:18" x14ac:dyDescent="0.25">
      <c r="A33">
        <v>496</v>
      </c>
      <c r="B33" t="s">
        <v>1040</v>
      </c>
      <c r="C33" t="s">
        <v>1041</v>
      </c>
      <c r="D33">
        <v>183800</v>
      </c>
      <c r="E33">
        <v>1667</v>
      </c>
      <c r="F33">
        <v>1</v>
      </c>
      <c r="G33" t="s">
        <v>14</v>
      </c>
      <c r="H33">
        <v>54</v>
      </c>
      <c r="I33">
        <v>30.87037037037037</v>
      </c>
      <c r="J33" t="s">
        <v>21</v>
      </c>
      <c r="K33" t="s">
        <v>22</v>
      </c>
      <c r="L33">
        <v>1495342800</v>
      </c>
      <c r="M33">
        <v>1496811600</v>
      </c>
      <c r="N33" t="b">
        <v>0</v>
      </c>
      <c r="O33" t="b">
        <v>0</v>
      </c>
      <c r="P33" t="s">
        <v>71</v>
      </c>
      <c r="Q33" t="s">
        <v>2041</v>
      </c>
      <c r="R33" t="s">
        <v>2049</v>
      </c>
    </row>
    <row r="34" spans="1:18" x14ac:dyDescent="0.25">
      <c r="A34">
        <v>32</v>
      </c>
      <c r="B34" t="s">
        <v>105</v>
      </c>
      <c r="C34" t="s">
        <v>106</v>
      </c>
      <c r="D34">
        <v>101000</v>
      </c>
      <c r="E34">
        <v>87676</v>
      </c>
      <c r="F34">
        <v>87</v>
      </c>
      <c r="G34" t="s">
        <v>14</v>
      </c>
      <c r="H34">
        <v>2307</v>
      </c>
      <c r="I34"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</row>
    <row r="35" spans="1:18" x14ac:dyDescent="0.25">
      <c r="A35">
        <v>477</v>
      </c>
      <c r="B35" t="s">
        <v>1001</v>
      </c>
      <c r="C35" t="s">
        <v>1002</v>
      </c>
      <c r="D35">
        <v>8500</v>
      </c>
      <c r="E35">
        <v>4613</v>
      </c>
      <c r="F35">
        <v>54</v>
      </c>
      <c r="G35" t="s">
        <v>14</v>
      </c>
      <c r="H35">
        <v>113</v>
      </c>
      <c r="I35">
        <v>40.823008849557525</v>
      </c>
      <c r="J35" t="s">
        <v>21</v>
      </c>
      <c r="K35" t="s">
        <v>22</v>
      </c>
      <c r="L35">
        <v>1309064400</v>
      </c>
      <c r="M35">
        <v>1311397200</v>
      </c>
      <c r="N35" t="b">
        <v>0</v>
      </c>
      <c r="O35" t="b">
        <v>0</v>
      </c>
      <c r="P35" t="s">
        <v>474</v>
      </c>
      <c r="Q35" t="s">
        <v>2041</v>
      </c>
      <c r="R35" t="s">
        <v>2063</v>
      </c>
    </row>
    <row r="36" spans="1:18" x14ac:dyDescent="0.25">
      <c r="A36">
        <v>459</v>
      </c>
      <c r="B36" t="s">
        <v>966</v>
      </c>
      <c r="C36" t="s">
        <v>967</v>
      </c>
      <c r="D36">
        <v>6300</v>
      </c>
      <c r="E36">
        <v>5674</v>
      </c>
      <c r="F36">
        <v>90</v>
      </c>
      <c r="G36" t="s">
        <v>14</v>
      </c>
      <c r="H36">
        <v>105</v>
      </c>
      <c r="I36">
        <v>54.038095238095238</v>
      </c>
      <c r="J36" t="s">
        <v>21</v>
      </c>
      <c r="K36" t="s">
        <v>22</v>
      </c>
      <c r="L36">
        <v>1419746400</v>
      </c>
      <c r="M36">
        <v>1421906400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</row>
    <row r="37" spans="1:18" x14ac:dyDescent="0.25">
      <c r="A37">
        <v>454</v>
      </c>
      <c r="B37" t="s">
        <v>956</v>
      </c>
      <c r="C37" t="s">
        <v>957</v>
      </c>
      <c r="D37">
        <v>4000</v>
      </c>
      <c r="E37">
        <v>1763</v>
      </c>
      <c r="F37">
        <v>44</v>
      </c>
      <c r="G37" t="s">
        <v>14</v>
      </c>
      <c r="H37">
        <v>39</v>
      </c>
      <c r="I37">
        <v>45.205128205128204</v>
      </c>
      <c r="J37" t="s">
        <v>21</v>
      </c>
      <c r="K37" t="s">
        <v>22</v>
      </c>
      <c r="L37">
        <v>1382331600</v>
      </c>
      <c r="M37">
        <v>1385445600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</row>
    <row r="38" spans="1:18" x14ac:dyDescent="0.25">
      <c r="A38">
        <v>453</v>
      </c>
      <c r="B38" t="s">
        <v>954</v>
      </c>
      <c r="C38" t="s">
        <v>955</v>
      </c>
      <c r="D38">
        <v>182400</v>
      </c>
      <c r="E38">
        <v>102749</v>
      </c>
      <c r="F38">
        <v>56</v>
      </c>
      <c r="G38" t="s">
        <v>14</v>
      </c>
      <c r="H38">
        <v>1181</v>
      </c>
      <c r="I38">
        <v>87.001693480101608</v>
      </c>
      <c r="J38" t="s">
        <v>21</v>
      </c>
      <c r="K38" t="s">
        <v>22</v>
      </c>
      <c r="L38">
        <v>1480572000</v>
      </c>
      <c r="M38">
        <v>1484114400</v>
      </c>
      <c r="N38" t="b">
        <v>0</v>
      </c>
      <c r="O38" t="b">
        <v>0</v>
      </c>
      <c r="P38" t="s">
        <v>474</v>
      </c>
      <c r="Q38" t="s">
        <v>2041</v>
      </c>
      <c r="R38" t="s">
        <v>2063</v>
      </c>
    </row>
    <row r="39" spans="1:18" x14ac:dyDescent="0.25">
      <c r="A39">
        <v>452</v>
      </c>
      <c r="B39" t="s">
        <v>952</v>
      </c>
      <c r="C39" t="s">
        <v>953</v>
      </c>
      <c r="D39">
        <v>4800</v>
      </c>
      <c r="E39">
        <v>3045</v>
      </c>
      <c r="F39">
        <v>63</v>
      </c>
      <c r="G39" t="s">
        <v>14</v>
      </c>
      <c r="H39">
        <v>31</v>
      </c>
      <c r="I39">
        <v>98.225806451612897</v>
      </c>
      <c r="J39" t="s">
        <v>21</v>
      </c>
      <c r="K39" t="s">
        <v>22</v>
      </c>
      <c r="L39">
        <v>1278392400</v>
      </c>
      <c r="M39">
        <v>1278478800</v>
      </c>
      <c r="N39" t="b">
        <v>0</v>
      </c>
      <c r="O39" t="b">
        <v>0</v>
      </c>
      <c r="P39" t="s">
        <v>53</v>
      </c>
      <c r="Q39" t="s">
        <v>2041</v>
      </c>
      <c r="R39" t="s">
        <v>2044</v>
      </c>
    </row>
    <row r="40" spans="1:18" x14ac:dyDescent="0.25">
      <c r="A40">
        <v>450</v>
      </c>
      <c r="B40" t="s">
        <v>948</v>
      </c>
      <c r="C40" t="s">
        <v>949</v>
      </c>
      <c r="D40">
        <v>100</v>
      </c>
      <c r="E40">
        <v>4</v>
      </c>
      <c r="F40">
        <v>4</v>
      </c>
      <c r="G40" t="s">
        <v>14</v>
      </c>
      <c r="H40">
        <v>1</v>
      </c>
      <c r="I40">
        <v>4</v>
      </c>
      <c r="J40" t="s">
        <v>15</v>
      </c>
      <c r="K40" t="s">
        <v>16</v>
      </c>
      <c r="L40">
        <v>1540098000</v>
      </c>
      <c r="M40">
        <v>1542088800</v>
      </c>
      <c r="N40" t="b">
        <v>0</v>
      </c>
      <c r="O40" t="b">
        <v>0</v>
      </c>
      <c r="P40" t="s">
        <v>71</v>
      </c>
      <c r="Q40" t="s">
        <v>2041</v>
      </c>
      <c r="R40" t="s">
        <v>2049</v>
      </c>
    </row>
    <row r="41" spans="1:18" x14ac:dyDescent="0.25">
      <c r="A41">
        <v>433</v>
      </c>
      <c r="B41" t="s">
        <v>915</v>
      </c>
      <c r="C41" t="s">
        <v>916</v>
      </c>
      <c r="D41">
        <v>121400</v>
      </c>
      <c r="E41">
        <v>65755</v>
      </c>
      <c r="F41">
        <v>54</v>
      </c>
      <c r="G41" t="s">
        <v>14</v>
      </c>
      <c r="H41">
        <v>792</v>
      </c>
      <c r="I41">
        <v>83.023989898989896</v>
      </c>
      <c r="J41" t="s">
        <v>21</v>
      </c>
      <c r="K41" t="s">
        <v>22</v>
      </c>
      <c r="L41">
        <v>1385359200</v>
      </c>
      <c r="M41">
        <v>1386741600</v>
      </c>
      <c r="N41" t="b">
        <v>0</v>
      </c>
      <c r="O41" t="b">
        <v>1</v>
      </c>
      <c r="P41" t="s">
        <v>42</v>
      </c>
      <c r="Q41" t="s">
        <v>2041</v>
      </c>
      <c r="R41" t="s">
        <v>2042</v>
      </c>
    </row>
    <row r="42" spans="1:18" x14ac:dyDescent="0.25">
      <c r="A42">
        <v>428</v>
      </c>
      <c r="B42" t="s">
        <v>905</v>
      </c>
      <c r="C42" t="s">
        <v>906</v>
      </c>
      <c r="D42">
        <v>101400</v>
      </c>
      <c r="E42">
        <v>47037</v>
      </c>
      <c r="F42">
        <v>46</v>
      </c>
      <c r="G42" t="s">
        <v>14</v>
      </c>
      <c r="H42">
        <v>747</v>
      </c>
      <c r="I42">
        <v>62.967871485943775</v>
      </c>
      <c r="J42" t="s">
        <v>21</v>
      </c>
      <c r="K42" t="s">
        <v>22</v>
      </c>
      <c r="L42">
        <v>1297404000</v>
      </c>
      <c r="M42">
        <v>1298008800</v>
      </c>
      <c r="N42" t="b">
        <v>0</v>
      </c>
      <c r="O42" t="b">
        <v>0</v>
      </c>
      <c r="P42" t="s">
        <v>71</v>
      </c>
      <c r="Q42" t="s">
        <v>2041</v>
      </c>
      <c r="R42" t="s">
        <v>2049</v>
      </c>
    </row>
    <row r="43" spans="1:18" x14ac:dyDescent="0.25">
      <c r="A43">
        <v>418</v>
      </c>
      <c r="B43" t="s">
        <v>105</v>
      </c>
      <c r="C43" t="s">
        <v>886</v>
      </c>
      <c r="D43">
        <v>163700</v>
      </c>
      <c r="E43">
        <v>93963</v>
      </c>
      <c r="F43">
        <v>57</v>
      </c>
      <c r="G43" t="s">
        <v>14</v>
      </c>
      <c r="H43">
        <v>1999</v>
      </c>
      <c r="I43">
        <v>47.005002501250623</v>
      </c>
      <c r="J43" t="s">
        <v>15</v>
      </c>
      <c r="K43" t="s">
        <v>16</v>
      </c>
      <c r="L43">
        <v>1336280400</v>
      </c>
      <c r="M43">
        <v>1336366800</v>
      </c>
      <c r="N43" t="b">
        <v>0</v>
      </c>
      <c r="O43" t="b">
        <v>0</v>
      </c>
      <c r="P43" t="s">
        <v>42</v>
      </c>
      <c r="Q43" t="s">
        <v>2041</v>
      </c>
      <c r="R43" t="s">
        <v>2042</v>
      </c>
    </row>
    <row r="44" spans="1:18" x14ac:dyDescent="0.25">
      <c r="A44">
        <v>416</v>
      </c>
      <c r="B44" t="s">
        <v>882</v>
      </c>
      <c r="C44" t="s">
        <v>883</v>
      </c>
      <c r="D44">
        <v>134600</v>
      </c>
      <c r="E44">
        <v>59007</v>
      </c>
      <c r="F44">
        <v>44</v>
      </c>
      <c r="G44" t="s">
        <v>14</v>
      </c>
      <c r="H44">
        <v>1439</v>
      </c>
      <c r="I44">
        <v>41.005559416261292</v>
      </c>
      <c r="J44" t="s">
        <v>21</v>
      </c>
      <c r="K44" t="s">
        <v>22</v>
      </c>
      <c r="L44">
        <v>1295244000</v>
      </c>
      <c r="M44">
        <v>1296021600</v>
      </c>
      <c r="N44" t="b">
        <v>0</v>
      </c>
      <c r="O44" t="b">
        <v>1</v>
      </c>
      <c r="P44" t="s">
        <v>42</v>
      </c>
      <c r="Q44" t="s">
        <v>2041</v>
      </c>
      <c r="R44" t="s">
        <v>2042</v>
      </c>
    </row>
    <row r="45" spans="1:18" x14ac:dyDescent="0.25">
      <c r="A45">
        <v>402</v>
      </c>
      <c r="B45" t="s">
        <v>855</v>
      </c>
      <c r="C45" t="s">
        <v>856</v>
      </c>
      <c r="D45">
        <v>7300</v>
      </c>
      <c r="E45">
        <v>2946</v>
      </c>
      <c r="F45">
        <v>40</v>
      </c>
      <c r="G45" t="s">
        <v>14</v>
      </c>
      <c r="H45">
        <v>40</v>
      </c>
      <c r="I45">
        <v>73.650000000000006</v>
      </c>
      <c r="J45" t="s">
        <v>21</v>
      </c>
      <c r="K45" t="s">
        <v>22</v>
      </c>
      <c r="L45">
        <v>1325829600</v>
      </c>
      <c r="M45">
        <v>1329890400</v>
      </c>
      <c r="N45" t="b">
        <v>0</v>
      </c>
      <c r="O45" t="b">
        <v>1</v>
      </c>
      <c r="P45" t="s">
        <v>100</v>
      </c>
      <c r="Q45" t="s">
        <v>2041</v>
      </c>
      <c r="R45" t="s">
        <v>2052</v>
      </c>
    </row>
    <row r="46" spans="1:18" x14ac:dyDescent="0.25">
      <c r="A46">
        <v>378</v>
      </c>
      <c r="B46" t="s">
        <v>808</v>
      </c>
      <c r="C46" t="s">
        <v>809</v>
      </c>
      <c r="D46">
        <v>178200</v>
      </c>
      <c r="E46">
        <v>24882</v>
      </c>
      <c r="F46">
        <v>14</v>
      </c>
      <c r="G46" t="s">
        <v>14</v>
      </c>
      <c r="H46">
        <v>355</v>
      </c>
      <c r="I46">
        <v>70.090140845070422</v>
      </c>
      <c r="J46" t="s">
        <v>21</v>
      </c>
      <c r="K46" t="s">
        <v>22</v>
      </c>
      <c r="L46">
        <v>1526878800</v>
      </c>
      <c r="M46">
        <v>1530162000</v>
      </c>
      <c r="N46" t="b">
        <v>0</v>
      </c>
      <c r="O46" t="b">
        <v>0</v>
      </c>
      <c r="P46" t="s">
        <v>42</v>
      </c>
      <c r="Q46" t="s">
        <v>2041</v>
      </c>
      <c r="R46" t="s">
        <v>2042</v>
      </c>
    </row>
    <row r="47" spans="1:18" x14ac:dyDescent="0.25">
      <c r="A47">
        <v>374</v>
      </c>
      <c r="B47" t="s">
        <v>800</v>
      </c>
      <c r="C47" t="s">
        <v>801</v>
      </c>
      <c r="D47">
        <v>167400</v>
      </c>
      <c r="E47">
        <v>22073</v>
      </c>
      <c r="F47">
        <v>13</v>
      </c>
      <c r="G47" t="s">
        <v>14</v>
      </c>
      <c r="H47">
        <v>441</v>
      </c>
      <c r="I47">
        <v>50.05215419501134</v>
      </c>
      <c r="J47" t="s">
        <v>21</v>
      </c>
      <c r="K47" t="s">
        <v>22</v>
      </c>
      <c r="L47">
        <v>1547186400</v>
      </c>
      <c r="M47">
        <v>1547618400</v>
      </c>
      <c r="N47" t="b">
        <v>0</v>
      </c>
      <c r="O47" t="b">
        <v>1</v>
      </c>
      <c r="P47" t="s">
        <v>42</v>
      </c>
      <c r="Q47" t="s">
        <v>2041</v>
      </c>
      <c r="R47" t="s">
        <v>2042</v>
      </c>
    </row>
    <row r="48" spans="1:18" x14ac:dyDescent="0.25">
      <c r="A48">
        <v>345</v>
      </c>
      <c r="B48" t="s">
        <v>742</v>
      </c>
      <c r="C48" t="s">
        <v>743</v>
      </c>
      <c r="D48">
        <v>157600</v>
      </c>
      <c r="E48">
        <v>23159</v>
      </c>
      <c r="F48">
        <v>15</v>
      </c>
      <c r="G48" t="s">
        <v>14</v>
      </c>
      <c r="H48">
        <v>331</v>
      </c>
      <c r="I48">
        <v>69.966767371601208</v>
      </c>
      <c r="J48" t="s">
        <v>40</v>
      </c>
      <c r="K48" t="s">
        <v>41</v>
      </c>
      <c r="L48">
        <v>1436418000</v>
      </c>
      <c r="M48">
        <v>1436504400</v>
      </c>
      <c r="N48" t="b">
        <v>0</v>
      </c>
      <c r="O48" t="b">
        <v>0</v>
      </c>
      <c r="P48" t="s">
        <v>53</v>
      </c>
      <c r="Q48" t="s">
        <v>2041</v>
      </c>
      <c r="R48" t="s">
        <v>2044</v>
      </c>
    </row>
    <row r="49" spans="1:18" x14ac:dyDescent="0.25">
      <c r="A49">
        <v>326</v>
      </c>
      <c r="B49" t="s">
        <v>704</v>
      </c>
      <c r="C49" t="s">
        <v>705</v>
      </c>
      <c r="D49">
        <v>7200</v>
      </c>
      <c r="E49">
        <v>3326</v>
      </c>
      <c r="F49">
        <v>46</v>
      </c>
      <c r="G49" t="s">
        <v>14</v>
      </c>
      <c r="H49">
        <v>128</v>
      </c>
      <c r="I49">
        <v>25.984375</v>
      </c>
      <c r="J49" t="s">
        <v>21</v>
      </c>
      <c r="K49" t="s">
        <v>22</v>
      </c>
      <c r="L49">
        <v>1451109600</v>
      </c>
      <c r="M49">
        <v>1451628000</v>
      </c>
      <c r="N49" t="b">
        <v>0</v>
      </c>
      <c r="O49" t="b">
        <v>0</v>
      </c>
      <c r="P49" t="s">
        <v>71</v>
      </c>
      <c r="Q49" t="s">
        <v>2041</v>
      </c>
      <c r="R49" t="s">
        <v>2049</v>
      </c>
    </row>
    <row r="50" spans="1:18" x14ac:dyDescent="0.25">
      <c r="A50">
        <v>323</v>
      </c>
      <c r="B50" t="s">
        <v>698</v>
      </c>
      <c r="C50" t="s">
        <v>699</v>
      </c>
      <c r="D50">
        <v>8900</v>
      </c>
      <c r="E50">
        <v>2148</v>
      </c>
      <c r="F50">
        <v>24</v>
      </c>
      <c r="G50" t="s">
        <v>14</v>
      </c>
      <c r="H50">
        <v>26</v>
      </c>
      <c r="I50">
        <v>82.615384615384613</v>
      </c>
      <c r="J50" t="s">
        <v>40</v>
      </c>
      <c r="K50" t="s">
        <v>41</v>
      </c>
      <c r="L50">
        <v>1395896400</v>
      </c>
      <c r="M50">
        <v>1396069200</v>
      </c>
      <c r="N50" t="b">
        <v>0</v>
      </c>
      <c r="O50" t="b">
        <v>0</v>
      </c>
      <c r="P50" t="s">
        <v>42</v>
      </c>
      <c r="Q50" t="s">
        <v>2041</v>
      </c>
      <c r="R50" t="s">
        <v>2042</v>
      </c>
    </row>
    <row r="51" spans="1:18" x14ac:dyDescent="0.25">
      <c r="A51">
        <v>321</v>
      </c>
      <c r="B51" t="s">
        <v>694</v>
      </c>
      <c r="C51" t="s">
        <v>695</v>
      </c>
      <c r="D51">
        <v>170400</v>
      </c>
      <c r="E51">
        <v>160422</v>
      </c>
      <c r="F51">
        <v>94</v>
      </c>
      <c r="G51" t="s">
        <v>14</v>
      </c>
      <c r="H51">
        <v>2468</v>
      </c>
      <c r="I51">
        <v>65.000810372771468</v>
      </c>
      <c r="J51" t="s">
        <v>21</v>
      </c>
      <c r="K51" t="s">
        <v>22</v>
      </c>
      <c r="L51">
        <v>1301634000</v>
      </c>
      <c r="M51">
        <v>1302325200</v>
      </c>
      <c r="N51" t="b">
        <v>0</v>
      </c>
      <c r="O51" t="b">
        <v>0</v>
      </c>
      <c r="P51" t="s">
        <v>100</v>
      </c>
      <c r="Q51" t="s">
        <v>2041</v>
      </c>
      <c r="R51" t="s">
        <v>2052</v>
      </c>
    </row>
    <row r="52" spans="1:18" x14ac:dyDescent="0.25">
      <c r="A52">
        <v>290</v>
      </c>
      <c r="B52" t="s">
        <v>632</v>
      </c>
      <c r="C52" t="s">
        <v>633</v>
      </c>
      <c r="D52">
        <v>168600</v>
      </c>
      <c r="E52">
        <v>91722</v>
      </c>
      <c r="F52">
        <v>54</v>
      </c>
      <c r="G52" t="s">
        <v>14</v>
      </c>
      <c r="H52">
        <v>908</v>
      </c>
      <c r="I52">
        <v>101.01541850220265</v>
      </c>
      <c r="J52" t="s">
        <v>21</v>
      </c>
      <c r="K52" t="s">
        <v>22</v>
      </c>
      <c r="L52">
        <v>1368162000</v>
      </c>
      <c r="M52">
        <v>1370926800</v>
      </c>
      <c r="N52" t="b">
        <v>0</v>
      </c>
      <c r="O52" t="b">
        <v>1</v>
      </c>
      <c r="P52" t="s">
        <v>42</v>
      </c>
      <c r="Q52" t="s">
        <v>2041</v>
      </c>
      <c r="R52" t="s">
        <v>2042</v>
      </c>
    </row>
    <row r="53" spans="1:18" x14ac:dyDescent="0.25">
      <c r="A53">
        <v>253</v>
      </c>
      <c r="B53" t="s">
        <v>558</v>
      </c>
      <c r="C53" t="s">
        <v>559</v>
      </c>
      <c r="D53">
        <v>121500</v>
      </c>
      <c r="E53">
        <v>108161</v>
      </c>
      <c r="F53">
        <v>89</v>
      </c>
      <c r="G53" t="s">
        <v>14</v>
      </c>
      <c r="H53">
        <v>1335</v>
      </c>
      <c r="I53">
        <v>81.019475655430711</v>
      </c>
      <c r="J53" t="s">
        <v>15</v>
      </c>
      <c r="K53" t="s">
        <v>16</v>
      </c>
      <c r="L53">
        <v>1302238800</v>
      </c>
      <c r="M53">
        <v>1303275600</v>
      </c>
      <c r="N53" t="b">
        <v>0</v>
      </c>
      <c r="O53" t="b">
        <v>0</v>
      </c>
      <c r="P53" t="s">
        <v>53</v>
      </c>
      <c r="Q53" t="s">
        <v>2041</v>
      </c>
      <c r="R53" t="s">
        <v>2044</v>
      </c>
    </row>
    <row r="54" spans="1:18" x14ac:dyDescent="0.25">
      <c r="A54">
        <v>235</v>
      </c>
      <c r="B54" t="s">
        <v>522</v>
      </c>
      <c r="C54" t="s">
        <v>523</v>
      </c>
      <c r="D54">
        <v>8600</v>
      </c>
      <c r="E54">
        <v>3589</v>
      </c>
      <c r="F54">
        <v>42</v>
      </c>
      <c r="G54" t="s">
        <v>14</v>
      </c>
      <c r="H54">
        <v>92</v>
      </c>
      <c r="I54">
        <v>39.010869565217391</v>
      </c>
      <c r="J54" t="s">
        <v>21</v>
      </c>
      <c r="K54" t="s">
        <v>22</v>
      </c>
      <c r="L54">
        <v>1486965600</v>
      </c>
      <c r="M54">
        <v>1487397600</v>
      </c>
      <c r="N54" t="b">
        <v>0</v>
      </c>
      <c r="O54" t="b">
        <v>0</v>
      </c>
      <c r="P54" t="s">
        <v>71</v>
      </c>
      <c r="Q54" t="s">
        <v>2041</v>
      </c>
      <c r="R54" t="s">
        <v>2049</v>
      </c>
    </row>
    <row r="55" spans="1:18" x14ac:dyDescent="0.25">
      <c r="A55">
        <v>217</v>
      </c>
      <c r="B55" t="s">
        <v>487</v>
      </c>
      <c r="C55" t="s">
        <v>488</v>
      </c>
      <c r="D55">
        <v>129400</v>
      </c>
      <c r="E55">
        <v>57911</v>
      </c>
      <c r="F55">
        <v>45</v>
      </c>
      <c r="G55" t="s">
        <v>14</v>
      </c>
      <c r="H55">
        <v>934</v>
      </c>
      <c r="I55">
        <v>62.003211991434689</v>
      </c>
      <c r="J55" t="s">
        <v>21</v>
      </c>
      <c r="K55" t="s">
        <v>22</v>
      </c>
      <c r="L55">
        <v>1556427600</v>
      </c>
      <c r="M55">
        <v>1557205200</v>
      </c>
      <c r="N55" t="b">
        <v>0</v>
      </c>
      <c r="O55" t="b">
        <v>0</v>
      </c>
      <c r="P55" t="s">
        <v>474</v>
      </c>
      <c r="Q55" t="s">
        <v>2041</v>
      </c>
      <c r="R55" t="s">
        <v>2063</v>
      </c>
    </row>
    <row r="56" spans="1:18" x14ac:dyDescent="0.25">
      <c r="A56">
        <v>210</v>
      </c>
      <c r="B56" t="s">
        <v>472</v>
      </c>
      <c r="C56" t="s">
        <v>473</v>
      </c>
      <c r="D56">
        <v>9400</v>
      </c>
      <c r="E56">
        <v>6338</v>
      </c>
      <c r="F56">
        <v>67</v>
      </c>
      <c r="G56" t="s">
        <v>14</v>
      </c>
      <c r="H56">
        <v>226</v>
      </c>
      <c r="I56">
        <v>28.044247787610619</v>
      </c>
      <c r="J56" t="s">
        <v>36</v>
      </c>
      <c r="K56" t="s">
        <v>37</v>
      </c>
      <c r="L56">
        <v>1488520800</v>
      </c>
      <c r="M56">
        <v>1490850000</v>
      </c>
      <c r="N56" t="b">
        <v>0</v>
      </c>
      <c r="O56" t="b">
        <v>0</v>
      </c>
      <c r="P56" t="s">
        <v>474</v>
      </c>
      <c r="Q56" t="s">
        <v>2041</v>
      </c>
      <c r="R56" t="s">
        <v>2063</v>
      </c>
    </row>
    <row r="57" spans="1:18" x14ac:dyDescent="0.25">
      <c r="A57">
        <v>185</v>
      </c>
      <c r="B57" t="s">
        <v>422</v>
      </c>
      <c r="C57" t="s">
        <v>423</v>
      </c>
      <c r="D57">
        <v>1000</v>
      </c>
      <c r="E57">
        <v>718</v>
      </c>
      <c r="F57">
        <v>72</v>
      </c>
      <c r="G57" t="s">
        <v>14</v>
      </c>
      <c r="H57">
        <v>19</v>
      </c>
      <c r="I57">
        <v>37.789473684210527</v>
      </c>
      <c r="J57" t="s">
        <v>21</v>
      </c>
      <c r="K57" t="s">
        <v>22</v>
      </c>
      <c r="L57">
        <v>1526187600</v>
      </c>
      <c r="M57">
        <v>1527138000</v>
      </c>
      <c r="N57" t="b">
        <v>0</v>
      </c>
      <c r="O57" t="b">
        <v>0</v>
      </c>
      <c r="P57" t="s">
        <v>269</v>
      </c>
      <c r="Q57" t="s">
        <v>2041</v>
      </c>
      <c r="R57" t="s">
        <v>2060</v>
      </c>
    </row>
    <row r="58" spans="1:18" x14ac:dyDescent="0.25">
      <c r="A58">
        <v>172</v>
      </c>
      <c r="B58" t="s">
        <v>396</v>
      </c>
      <c r="C58" t="s">
        <v>397</v>
      </c>
      <c r="D58">
        <v>800</v>
      </c>
      <c r="E58">
        <v>663</v>
      </c>
      <c r="F58">
        <v>83</v>
      </c>
      <c r="G58" t="s">
        <v>14</v>
      </c>
      <c r="H58">
        <v>26</v>
      </c>
      <c r="I58">
        <v>25.5</v>
      </c>
      <c r="J58" t="s">
        <v>21</v>
      </c>
      <c r="K58" t="s">
        <v>22</v>
      </c>
      <c r="L58">
        <v>1405746000</v>
      </c>
      <c r="M58">
        <v>1407042000</v>
      </c>
      <c r="N58" t="b">
        <v>0</v>
      </c>
      <c r="O58" t="b">
        <v>1</v>
      </c>
      <c r="P58" t="s">
        <v>42</v>
      </c>
      <c r="Q58" t="s">
        <v>2041</v>
      </c>
      <c r="R58" t="s">
        <v>2042</v>
      </c>
    </row>
    <row r="59" spans="1:18" x14ac:dyDescent="0.25">
      <c r="A59">
        <v>134</v>
      </c>
      <c r="B59" t="s">
        <v>320</v>
      </c>
      <c r="C59" t="s">
        <v>321</v>
      </c>
      <c r="D59">
        <v>99500</v>
      </c>
      <c r="E59">
        <v>89288</v>
      </c>
      <c r="F59">
        <v>90</v>
      </c>
      <c r="G59" t="s">
        <v>14</v>
      </c>
      <c r="H59">
        <v>940</v>
      </c>
      <c r="I59">
        <v>94.987234042553197</v>
      </c>
      <c r="J59" t="s">
        <v>98</v>
      </c>
      <c r="K59" t="s">
        <v>99</v>
      </c>
      <c r="L59">
        <v>1308459600</v>
      </c>
      <c r="M59">
        <v>1312693200</v>
      </c>
      <c r="N59" t="b">
        <v>0</v>
      </c>
      <c r="O59" t="b">
        <v>1</v>
      </c>
      <c r="P59" t="s">
        <v>42</v>
      </c>
      <c r="Q59" t="s">
        <v>2041</v>
      </c>
      <c r="R59" t="s">
        <v>2042</v>
      </c>
    </row>
    <row r="60" spans="1:18" x14ac:dyDescent="0.25">
      <c r="A60">
        <v>109</v>
      </c>
      <c r="B60" t="s">
        <v>267</v>
      </c>
      <c r="C60" t="s">
        <v>268</v>
      </c>
      <c r="D60">
        <v>5200</v>
      </c>
      <c r="E60">
        <v>3079</v>
      </c>
      <c r="F60">
        <v>59</v>
      </c>
      <c r="G60" t="s">
        <v>14</v>
      </c>
      <c r="H60">
        <v>60</v>
      </c>
      <c r="I60">
        <v>51.31666666666667</v>
      </c>
      <c r="J60" t="s">
        <v>21</v>
      </c>
      <c r="K60" t="s">
        <v>22</v>
      </c>
      <c r="L60">
        <v>1389506400</v>
      </c>
      <c r="M60">
        <v>1389679200</v>
      </c>
      <c r="N60" t="b">
        <v>0</v>
      </c>
      <c r="O60" t="b">
        <v>0</v>
      </c>
      <c r="P60" t="s">
        <v>269</v>
      </c>
      <c r="Q60" t="s">
        <v>2041</v>
      </c>
      <c r="R60" t="s">
        <v>2060</v>
      </c>
    </row>
    <row r="61" spans="1:18" x14ac:dyDescent="0.25">
      <c r="A61">
        <v>77</v>
      </c>
      <c r="B61" t="s">
        <v>202</v>
      </c>
      <c r="C61" t="s">
        <v>203</v>
      </c>
      <c r="D61">
        <v>9500</v>
      </c>
      <c r="E61">
        <v>4460</v>
      </c>
      <c r="F61">
        <v>47</v>
      </c>
      <c r="G61" t="s">
        <v>14</v>
      </c>
      <c r="H61">
        <v>56</v>
      </c>
      <c r="I61">
        <v>79.642857142857139</v>
      </c>
      <c r="J61" t="s">
        <v>21</v>
      </c>
      <c r="K61" t="s">
        <v>22</v>
      </c>
      <c r="L61">
        <v>1285563600</v>
      </c>
      <c r="M61">
        <v>1286773200</v>
      </c>
      <c r="N61" t="b">
        <v>0</v>
      </c>
      <c r="O61" t="b">
        <v>1</v>
      </c>
      <c r="P61" t="s">
        <v>71</v>
      </c>
      <c r="Q61" t="s">
        <v>2041</v>
      </c>
      <c r="R61" t="s">
        <v>2049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D9B09-DDEC-403E-B37F-031E43F46B47}">
  <dimension ref="A1:I566"/>
  <sheetViews>
    <sheetView tabSelected="1" workbookViewId="0">
      <selection activeCell="J21" sqref="J21"/>
    </sheetView>
  </sheetViews>
  <sheetFormatPr defaultRowHeight="15.75" x14ac:dyDescent="0.25"/>
  <cols>
    <col min="1" max="1" width="11.875" customWidth="1"/>
    <col min="2" max="2" width="13.125" customWidth="1"/>
    <col min="5" max="5" width="13.625" customWidth="1"/>
    <col min="8" max="8" width="17.5" customWidth="1"/>
    <col min="9" max="9" width="16.375" customWidth="1"/>
  </cols>
  <sheetData>
    <row r="1" spans="1:9" x14ac:dyDescent="0.25">
      <c r="A1" s="1" t="s">
        <v>4</v>
      </c>
      <c r="B1" s="1" t="s">
        <v>5</v>
      </c>
      <c r="D1" s="1" t="s">
        <v>4</v>
      </c>
      <c r="E1" s="1" t="s">
        <v>5</v>
      </c>
    </row>
    <row r="2" spans="1:9" x14ac:dyDescent="0.25">
      <c r="A2" t="s">
        <v>20</v>
      </c>
      <c r="B2">
        <v>158</v>
      </c>
      <c r="D2" t="s">
        <v>14</v>
      </c>
      <c r="E2">
        <v>0</v>
      </c>
      <c r="I2" s="12" t="s">
        <v>2106</v>
      </c>
    </row>
    <row r="3" spans="1:9" x14ac:dyDescent="0.25">
      <c r="A3" t="s">
        <v>20</v>
      </c>
      <c r="B3">
        <v>1425</v>
      </c>
      <c r="D3" t="s">
        <v>14</v>
      </c>
      <c r="E3">
        <v>24</v>
      </c>
      <c r="H3" t="s">
        <v>2107</v>
      </c>
      <c r="I3">
        <f>AVERAGE(B2:B566)</f>
        <v>851.14690265486729</v>
      </c>
    </row>
    <row r="4" spans="1:9" x14ac:dyDescent="0.25">
      <c r="A4" t="s">
        <v>20</v>
      </c>
      <c r="B4">
        <v>174</v>
      </c>
      <c r="D4" t="s">
        <v>14</v>
      </c>
      <c r="E4">
        <v>53</v>
      </c>
      <c r="H4" t="s">
        <v>2108</v>
      </c>
      <c r="I4">
        <f>MEDIAN(B2:B566)</f>
        <v>201</v>
      </c>
    </row>
    <row r="5" spans="1:9" x14ac:dyDescent="0.25">
      <c r="A5" t="s">
        <v>20</v>
      </c>
      <c r="B5">
        <v>227</v>
      </c>
      <c r="D5" t="s">
        <v>14</v>
      </c>
      <c r="E5">
        <v>18</v>
      </c>
      <c r="H5" t="s">
        <v>2109</v>
      </c>
      <c r="I5">
        <f>MIN(B:B)</f>
        <v>16</v>
      </c>
    </row>
    <row r="6" spans="1:9" x14ac:dyDescent="0.25">
      <c r="A6" t="s">
        <v>20</v>
      </c>
      <c r="B6">
        <v>220</v>
      </c>
      <c r="D6" t="s">
        <v>14</v>
      </c>
      <c r="E6">
        <v>44</v>
      </c>
      <c r="H6" t="s">
        <v>2110</v>
      </c>
      <c r="I6">
        <f>MAX(B:B)</f>
        <v>7295</v>
      </c>
    </row>
    <row r="7" spans="1:9" x14ac:dyDescent="0.25">
      <c r="A7" t="s">
        <v>20</v>
      </c>
      <c r="B7">
        <v>98</v>
      </c>
      <c r="D7" t="s">
        <v>14</v>
      </c>
      <c r="E7">
        <v>27</v>
      </c>
      <c r="H7" t="s">
        <v>2111</v>
      </c>
      <c r="I7">
        <f>_xlfn.VAR.S(B:B)</f>
        <v>1606216.5936295739</v>
      </c>
    </row>
    <row r="8" spans="1:9" x14ac:dyDescent="0.25">
      <c r="A8" t="s">
        <v>20</v>
      </c>
      <c r="B8">
        <v>100</v>
      </c>
      <c r="D8" t="s">
        <v>14</v>
      </c>
      <c r="E8">
        <v>55</v>
      </c>
      <c r="H8" t="s">
        <v>2112</v>
      </c>
      <c r="I8">
        <f>_xlfn.STDEV.S(B:B)</f>
        <v>1267.366006183523</v>
      </c>
    </row>
    <row r="9" spans="1:9" x14ac:dyDescent="0.25">
      <c r="A9" t="s">
        <v>20</v>
      </c>
      <c r="B9">
        <v>1249</v>
      </c>
      <c r="D9" t="s">
        <v>14</v>
      </c>
      <c r="E9">
        <v>200</v>
      </c>
    </row>
    <row r="10" spans="1:9" x14ac:dyDescent="0.25">
      <c r="A10" t="s">
        <v>20</v>
      </c>
      <c r="B10">
        <v>1396</v>
      </c>
      <c r="D10" t="s">
        <v>14</v>
      </c>
      <c r="E10">
        <v>452</v>
      </c>
    </row>
    <row r="11" spans="1:9" x14ac:dyDescent="0.25">
      <c r="A11" t="s">
        <v>20</v>
      </c>
      <c r="B11">
        <v>890</v>
      </c>
      <c r="D11" t="s">
        <v>14</v>
      </c>
      <c r="E11">
        <v>674</v>
      </c>
      <c r="I11" s="11" t="s">
        <v>2113</v>
      </c>
    </row>
    <row r="12" spans="1:9" x14ac:dyDescent="0.25">
      <c r="A12" t="s">
        <v>20</v>
      </c>
      <c r="B12">
        <v>142</v>
      </c>
      <c r="D12" t="s">
        <v>14</v>
      </c>
      <c r="E12">
        <v>558</v>
      </c>
      <c r="H12" t="s">
        <v>2107</v>
      </c>
      <c r="I12">
        <f>AVERAGE(E2:E365)</f>
        <v>585.61538461538464</v>
      </c>
    </row>
    <row r="13" spans="1:9" x14ac:dyDescent="0.25">
      <c r="A13" t="s">
        <v>20</v>
      </c>
      <c r="B13">
        <v>2673</v>
      </c>
      <c r="D13" t="s">
        <v>14</v>
      </c>
      <c r="E13">
        <v>15</v>
      </c>
      <c r="H13" t="s">
        <v>2108</v>
      </c>
      <c r="I13">
        <f>MEDIAN(E2:E365)</f>
        <v>114.5</v>
      </c>
    </row>
    <row r="14" spans="1:9" x14ac:dyDescent="0.25">
      <c r="A14" t="s">
        <v>20</v>
      </c>
      <c r="B14">
        <v>163</v>
      </c>
      <c r="D14" t="s">
        <v>14</v>
      </c>
      <c r="E14">
        <v>2307</v>
      </c>
      <c r="H14" t="s">
        <v>2109</v>
      </c>
      <c r="I14">
        <f>MIN(E:E)</f>
        <v>0</v>
      </c>
    </row>
    <row r="15" spans="1:9" x14ac:dyDescent="0.25">
      <c r="A15" t="s">
        <v>20</v>
      </c>
      <c r="B15">
        <v>2220</v>
      </c>
      <c r="D15" t="s">
        <v>14</v>
      </c>
      <c r="E15">
        <v>88</v>
      </c>
      <c r="H15" t="s">
        <v>2110</v>
      </c>
      <c r="I15">
        <f>MAX(E:E)</f>
        <v>6080</v>
      </c>
    </row>
    <row r="16" spans="1:9" x14ac:dyDescent="0.25">
      <c r="A16" t="s">
        <v>20</v>
      </c>
      <c r="B16">
        <v>1606</v>
      </c>
      <c r="D16" t="s">
        <v>14</v>
      </c>
      <c r="E16">
        <v>48</v>
      </c>
      <c r="H16" t="s">
        <v>2111</v>
      </c>
      <c r="I16">
        <f>_xlfn.VAR.S(E:E)</f>
        <v>924113.45496927318</v>
      </c>
    </row>
    <row r="17" spans="1:9" x14ac:dyDescent="0.25">
      <c r="A17" t="s">
        <v>20</v>
      </c>
      <c r="B17">
        <v>129</v>
      </c>
      <c r="D17" t="s">
        <v>14</v>
      </c>
      <c r="E17">
        <v>1</v>
      </c>
      <c r="H17" t="s">
        <v>2112</v>
      </c>
      <c r="I17">
        <f>_xlfn.STDEV.S(E:E)</f>
        <v>961.30819978260524</v>
      </c>
    </row>
    <row r="18" spans="1:9" x14ac:dyDescent="0.25">
      <c r="A18" t="s">
        <v>20</v>
      </c>
      <c r="B18">
        <v>226</v>
      </c>
      <c r="D18" t="s">
        <v>14</v>
      </c>
      <c r="E18">
        <v>1467</v>
      </c>
    </row>
    <row r="19" spans="1:9" x14ac:dyDescent="0.25">
      <c r="A19" t="s">
        <v>20</v>
      </c>
      <c r="B19">
        <v>5419</v>
      </c>
      <c r="D19" t="s">
        <v>14</v>
      </c>
      <c r="E19">
        <v>75</v>
      </c>
    </row>
    <row r="20" spans="1:9" x14ac:dyDescent="0.25">
      <c r="A20" t="s">
        <v>20</v>
      </c>
      <c r="B20">
        <v>165</v>
      </c>
      <c r="D20" t="s">
        <v>14</v>
      </c>
      <c r="E20">
        <v>120</v>
      </c>
    </row>
    <row r="21" spans="1:9" x14ac:dyDescent="0.25">
      <c r="A21" t="s">
        <v>20</v>
      </c>
      <c r="B21">
        <v>1965</v>
      </c>
      <c r="D21" t="s">
        <v>14</v>
      </c>
      <c r="E21">
        <v>2253</v>
      </c>
    </row>
    <row r="22" spans="1:9" x14ac:dyDescent="0.25">
      <c r="A22" t="s">
        <v>20</v>
      </c>
      <c r="B22">
        <v>16</v>
      </c>
      <c r="D22" t="s">
        <v>14</v>
      </c>
      <c r="E22">
        <v>5</v>
      </c>
    </row>
    <row r="23" spans="1:9" x14ac:dyDescent="0.25">
      <c r="A23" t="s">
        <v>20</v>
      </c>
      <c r="B23">
        <v>107</v>
      </c>
      <c r="D23" t="s">
        <v>14</v>
      </c>
      <c r="E23">
        <v>38</v>
      </c>
    </row>
    <row r="24" spans="1:9" x14ac:dyDescent="0.25">
      <c r="A24" t="s">
        <v>20</v>
      </c>
      <c r="B24">
        <v>134</v>
      </c>
      <c r="D24" t="s">
        <v>14</v>
      </c>
      <c r="E24">
        <v>12</v>
      </c>
    </row>
    <row r="25" spans="1:9" x14ac:dyDescent="0.25">
      <c r="A25" t="s">
        <v>20</v>
      </c>
      <c r="B25">
        <v>198</v>
      </c>
      <c r="D25" t="s">
        <v>14</v>
      </c>
      <c r="E25">
        <v>1684</v>
      </c>
    </row>
    <row r="26" spans="1:9" x14ac:dyDescent="0.25">
      <c r="A26" t="s">
        <v>20</v>
      </c>
      <c r="B26">
        <v>111</v>
      </c>
      <c r="D26" t="s">
        <v>14</v>
      </c>
      <c r="E26">
        <v>56</v>
      </c>
    </row>
    <row r="27" spans="1:9" x14ac:dyDescent="0.25">
      <c r="A27" t="s">
        <v>20</v>
      </c>
      <c r="B27">
        <v>222</v>
      </c>
      <c r="D27" t="s">
        <v>14</v>
      </c>
      <c r="E27">
        <v>838</v>
      </c>
    </row>
    <row r="28" spans="1:9" x14ac:dyDescent="0.25">
      <c r="A28" t="s">
        <v>20</v>
      </c>
      <c r="B28">
        <v>6212</v>
      </c>
      <c r="D28" t="s">
        <v>14</v>
      </c>
      <c r="E28">
        <v>1000</v>
      </c>
    </row>
    <row r="29" spans="1:9" x14ac:dyDescent="0.25">
      <c r="A29" t="s">
        <v>20</v>
      </c>
      <c r="B29">
        <v>98</v>
      </c>
      <c r="D29" t="s">
        <v>14</v>
      </c>
      <c r="E29">
        <v>1482</v>
      </c>
    </row>
    <row r="30" spans="1:9" x14ac:dyDescent="0.25">
      <c r="A30" t="s">
        <v>20</v>
      </c>
      <c r="B30">
        <v>92</v>
      </c>
      <c r="D30" t="s">
        <v>14</v>
      </c>
      <c r="E30">
        <v>106</v>
      </c>
    </row>
    <row r="31" spans="1:9" x14ac:dyDescent="0.25">
      <c r="A31" t="s">
        <v>20</v>
      </c>
      <c r="B31">
        <v>149</v>
      </c>
      <c r="D31" t="s">
        <v>14</v>
      </c>
      <c r="E31">
        <v>679</v>
      </c>
    </row>
    <row r="32" spans="1:9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1:D1047940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sqref="A1:XFD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9.625" style="6" customWidth="1"/>
    <col min="8" max="8" width="13" bestFit="1" customWidth="1"/>
    <col min="9" max="9" width="22" customWidth="1"/>
    <col min="12" max="13" width="11.125" bestFit="1" customWidth="1"/>
    <col min="14" max="14" width="29.125" customWidth="1"/>
    <col min="15" max="15" width="29.25" customWidth="1"/>
    <col min="18" max="18" width="28" bestFit="1" customWidth="1"/>
    <col min="19" max="19" width="18.125" customWidth="1"/>
    <col min="20" max="20" width="21.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E2/D2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>ROUND((E3/D3)*100,0)</f>
        <v>1040</v>
      </c>
      <c r="G3" t="s">
        <v>20</v>
      </c>
      <c r="H3">
        <v>158</v>
      </c>
      <c r="I3" s="4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0">(((L3/60)/60)/24)+DATE(1970,1,1)</f>
        <v>41870.208333333336</v>
      </c>
      <c r="O3" s="9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>ROUND((E4/D4)*100,0)</f>
        <v>131</v>
      </c>
      <c r="G4" t="s">
        <v>20</v>
      </c>
      <c r="H4">
        <v>1425</v>
      </c>
      <c r="I4" s="4">
        <f t="shared" ref="I4:I67" si="2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0"/>
        <v>41595.25</v>
      </c>
      <c r="O4" s="9">
        <f t="shared" si="1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>ROUND((E5/D5)*100,0)</f>
        <v>59</v>
      </c>
      <c r="G5" t="s">
        <v>14</v>
      </c>
      <c r="H5">
        <v>24</v>
      </c>
      <c r="I5" s="4">
        <f t="shared" si="2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0"/>
        <v>43688.208333333328</v>
      </c>
      <c r="O5" s="9">
        <f t="shared" si="1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ref="F6:F67" si="3">ROUND((E6/D6)*100,0)</f>
        <v>69</v>
      </c>
      <c r="G6" t="s">
        <v>14</v>
      </c>
      <c r="H6">
        <v>53</v>
      </c>
      <c r="I6" s="4">
        <f t="shared" si="2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0"/>
        <v>43485.25</v>
      </c>
      <c r="O6" s="9">
        <f t="shared" si="1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3"/>
        <v>174</v>
      </c>
      <c r="G7" t="s">
        <v>20</v>
      </c>
      <c r="H7">
        <v>174</v>
      </c>
      <c r="I7" s="4">
        <f t="shared" si="2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0"/>
        <v>41149.208333333336</v>
      </c>
      <c r="O7" s="9">
        <f t="shared" si="1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3"/>
        <v>21</v>
      </c>
      <c r="G8" t="s">
        <v>14</v>
      </c>
      <c r="H8">
        <v>18</v>
      </c>
      <c r="I8" s="4">
        <f t="shared" si="2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0"/>
        <v>42991.208333333328</v>
      </c>
      <c r="O8" s="9">
        <f t="shared" si="1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3"/>
        <v>328</v>
      </c>
      <c r="G9" t="s">
        <v>20</v>
      </c>
      <c r="H9">
        <v>227</v>
      </c>
      <c r="I9" s="4">
        <f t="shared" si="2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0"/>
        <v>42229.208333333328</v>
      </c>
      <c r="O9" s="9">
        <f t="shared" si="1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>ROUND((E10/D10)*100,0)</f>
        <v>20</v>
      </c>
      <c r="G10" t="s">
        <v>47</v>
      </c>
      <c r="H10">
        <v>708</v>
      </c>
      <c r="I10" s="4">
        <f t="shared" si="2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0"/>
        <v>40399.208333333336</v>
      </c>
      <c r="O10" s="9">
        <f t="shared" si="1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>ROUND((E11/D11)*100,0)</f>
        <v>52</v>
      </c>
      <c r="G11" t="s">
        <v>14</v>
      </c>
      <c r="H11">
        <v>44</v>
      </c>
      <c r="I11" s="4">
        <f t="shared" si="2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0"/>
        <v>41536.208333333336</v>
      </c>
      <c r="O11" s="9">
        <f t="shared" si="1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3"/>
        <v>266</v>
      </c>
      <c r="G12" t="s">
        <v>20</v>
      </c>
      <c r="H12">
        <v>220</v>
      </c>
      <c r="I12" s="4">
        <f t="shared" si="2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0"/>
        <v>40404.208333333336</v>
      </c>
      <c r="O12" s="9">
        <f t="shared" si="1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3"/>
        <v>48</v>
      </c>
      <c r="G13" t="s">
        <v>14</v>
      </c>
      <c r="H13">
        <v>27</v>
      </c>
      <c r="I13" s="4">
        <f t="shared" si="2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0"/>
        <v>40442.208333333336</v>
      </c>
      <c r="O13" s="9">
        <f t="shared" si="1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3"/>
        <v>89</v>
      </c>
      <c r="G14" t="s">
        <v>14</v>
      </c>
      <c r="H14">
        <v>55</v>
      </c>
      <c r="I14" s="4">
        <f t="shared" si="2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0"/>
        <v>43760.208333333328</v>
      </c>
      <c r="O14" s="9">
        <f t="shared" si="1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3"/>
        <v>245</v>
      </c>
      <c r="G15" t="s">
        <v>20</v>
      </c>
      <c r="H15">
        <v>98</v>
      </c>
      <c r="I15" s="4">
        <f t="shared" si="2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0"/>
        <v>42532.208333333328</v>
      </c>
      <c r="O15" s="9">
        <f t="shared" si="1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3"/>
        <v>67</v>
      </c>
      <c r="G16" t="s">
        <v>14</v>
      </c>
      <c r="H16">
        <v>200</v>
      </c>
      <c r="I16" s="4">
        <f t="shared" si="2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0"/>
        <v>40974.25</v>
      </c>
      <c r="O16" s="9">
        <f t="shared" si="1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3"/>
        <v>47</v>
      </c>
      <c r="G17" t="s">
        <v>14</v>
      </c>
      <c r="H17">
        <v>452</v>
      </c>
      <c r="I17" s="4">
        <f t="shared" si="2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0"/>
        <v>43809.25</v>
      </c>
      <c r="O17" s="9">
        <f t="shared" si="1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3"/>
        <v>649</v>
      </c>
      <c r="G18" t="s">
        <v>20</v>
      </c>
      <c r="H18">
        <v>100</v>
      </c>
      <c r="I18" s="4">
        <f t="shared" si="2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0"/>
        <v>41661.25</v>
      </c>
      <c r="O18" s="9">
        <f t="shared" si="1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3"/>
        <v>159</v>
      </c>
      <c r="G19" t="s">
        <v>20</v>
      </c>
      <c r="H19">
        <v>1249</v>
      </c>
      <c r="I19" s="4">
        <f t="shared" si="2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0"/>
        <v>40555.25</v>
      </c>
      <c r="O19" s="9">
        <f t="shared" si="1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3"/>
        <v>67</v>
      </c>
      <c r="G20" t="s">
        <v>74</v>
      </c>
      <c r="H20">
        <v>135</v>
      </c>
      <c r="I20" s="4">
        <f t="shared" si="2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0"/>
        <v>43351.208333333328</v>
      </c>
      <c r="O20" s="9">
        <f t="shared" si="1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3"/>
        <v>49</v>
      </c>
      <c r="G21" t="s">
        <v>14</v>
      </c>
      <c r="H21">
        <v>674</v>
      </c>
      <c r="I21" s="4">
        <f t="shared" si="2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0"/>
        <v>43528.25</v>
      </c>
      <c r="O21" s="9">
        <f t="shared" si="1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3"/>
        <v>112</v>
      </c>
      <c r="G22" t="s">
        <v>20</v>
      </c>
      <c r="H22">
        <v>1396</v>
      </c>
      <c r="I22" s="4">
        <f t="shared" si="2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0"/>
        <v>41848.208333333336</v>
      </c>
      <c r="O22" s="9">
        <f t="shared" si="1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3"/>
        <v>41</v>
      </c>
      <c r="G23" t="s">
        <v>14</v>
      </c>
      <c r="H23">
        <v>558</v>
      </c>
      <c r="I23" s="4">
        <f t="shared" si="2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0"/>
        <v>40770.208333333336</v>
      </c>
      <c r="O23" s="9">
        <f t="shared" si="1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3"/>
        <v>128</v>
      </c>
      <c r="G24" t="s">
        <v>20</v>
      </c>
      <c r="H24">
        <v>890</v>
      </c>
      <c r="I24" s="4">
        <f t="shared" si="2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0"/>
        <v>43193.208333333328</v>
      </c>
      <c r="O24" s="9">
        <f t="shared" si="1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3"/>
        <v>332</v>
      </c>
      <c r="G25" t="s">
        <v>20</v>
      </c>
      <c r="H25">
        <v>142</v>
      </c>
      <c r="I25" s="4">
        <f t="shared" si="2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0"/>
        <v>43510.25</v>
      </c>
      <c r="O25" s="9">
        <f t="shared" si="1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3"/>
        <v>113</v>
      </c>
      <c r="G26" t="s">
        <v>20</v>
      </c>
      <c r="H26">
        <v>2673</v>
      </c>
      <c r="I26" s="4">
        <f t="shared" si="2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0"/>
        <v>41811.208333333336</v>
      </c>
      <c r="O26" s="9">
        <f t="shared" si="1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3"/>
        <v>216</v>
      </c>
      <c r="G27" t="s">
        <v>20</v>
      </c>
      <c r="H27">
        <v>163</v>
      </c>
      <c r="I27" s="4">
        <f t="shared" si="2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0"/>
        <v>40681.208333333336</v>
      </c>
      <c r="O27" s="9">
        <f t="shared" si="1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3"/>
        <v>48</v>
      </c>
      <c r="G28" t="s">
        <v>74</v>
      </c>
      <c r="H28">
        <v>1480</v>
      </c>
      <c r="I28" s="4">
        <f t="shared" si="2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0"/>
        <v>43312.208333333328</v>
      </c>
      <c r="O28" s="9">
        <f t="shared" si="1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3"/>
        <v>80</v>
      </c>
      <c r="G29" t="s">
        <v>14</v>
      </c>
      <c r="H29">
        <v>15</v>
      </c>
      <c r="I29" s="4">
        <f t="shared" si="2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0"/>
        <v>42280.208333333328</v>
      </c>
      <c r="O29" s="9">
        <f t="shared" si="1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3"/>
        <v>105</v>
      </c>
      <c r="G30" t="s">
        <v>20</v>
      </c>
      <c r="H30">
        <v>2220</v>
      </c>
      <c r="I30" s="4">
        <f t="shared" si="2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0"/>
        <v>40218.25</v>
      </c>
      <c r="O30" s="9">
        <f t="shared" si="1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3"/>
        <v>329</v>
      </c>
      <c r="G31" t="s">
        <v>20</v>
      </c>
      <c r="H31">
        <v>1606</v>
      </c>
      <c r="I31" s="4">
        <f t="shared" si="2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0"/>
        <v>43301.208333333328</v>
      </c>
      <c r="O31" s="9">
        <f t="shared" si="1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3"/>
        <v>161</v>
      </c>
      <c r="G32" t="s">
        <v>20</v>
      </c>
      <c r="H32">
        <v>129</v>
      </c>
      <c r="I32" s="4">
        <f t="shared" si="2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0"/>
        <v>43609.208333333328</v>
      </c>
      <c r="O32" s="9">
        <f t="shared" si="1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3"/>
        <v>310</v>
      </c>
      <c r="G33" t="s">
        <v>20</v>
      </c>
      <c r="H33">
        <v>226</v>
      </c>
      <c r="I33" s="4">
        <f t="shared" si="2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0"/>
        <v>42374.25</v>
      </c>
      <c r="O33" s="9">
        <f t="shared" si="1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3"/>
        <v>87</v>
      </c>
      <c r="G34" t="s">
        <v>14</v>
      </c>
      <c r="H34">
        <v>2307</v>
      </c>
      <c r="I34" s="4">
        <f t="shared" si="2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0"/>
        <v>43110.25</v>
      </c>
      <c r="O34" s="9">
        <f t="shared" si="1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3"/>
        <v>378</v>
      </c>
      <c r="G35" t="s">
        <v>20</v>
      </c>
      <c r="H35">
        <v>5419</v>
      </c>
      <c r="I35" s="4">
        <f t="shared" si="2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0"/>
        <v>41917.208333333336</v>
      </c>
      <c r="O35" s="9">
        <f t="shared" si="1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3"/>
        <v>151</v>
      </c>
      <c r="G36" t="s">
        <v>20</v>
      </c>
      <c r="H36">
        <v>165</v>
      </c>
      <c r="I36" s="4">
        <f t="shared" si="2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0"/>
        <v>42817.208333333328</v>
      </c>
      <c r="O36" s="9">
        <f t="shared" si="1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3"/>
        <v>150</v>
      </c>
      <c r="G37" t="s">
        <v>20</v>
      </c>
      <c r="H37">
        <v>1965</v>
      </c>
      <c r="I37" s="4">
        <f t="shared" si="2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0"/>
        <v>43484.25</v>
      </c>
      <c r="O37" s="9">
        <f t="shared" si="1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3"/>
        <v>157</v>
      </c>
      <c r="G38" t="s">
        <v>20</v>
      </c>
      <c r="H38">
        <v>16</v>
      </c>
      <c r="I38" s="4">
        <f t="shared" si="2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0"/>
        <v>40600.25</v>
      </c>
      <c r="O38" s="9">
        <f t="shared" si="1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3"/>
        <v>140</v>
      </c>
      <c r="G39" t="s">
        <v>20</v>
      </c>
      <c r="H39">
        <v>107</v>
      </c>
      <c r="I39" s="4">
        <f t="shared" si="2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0"/>
        <v>43744.208333333328</v>
      </c>
      <c r="O39" s="9">
        <f t="shared" si="1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3"/>
        <v>325</v>
      </c>
      <c r="G40" t="s">
        <v>20</v>
      </c>
      <c r="H40">
        <v>134</v>
      </c>
      <c r="I40" s="4">
        <f t="shared" si="2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0"/>
        <v>40469.208333333336</v>
      </c>
      <c r="O40" s="9">
        <f t="shared" si="1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3"/>
        <v>51</v>
      </c>
      <c r="G41" t="s">
        <v>14</v>
      </c>
      <c r="H41">
        <v>88</v>
      </c>
      <c r="I41" s="4">
        <f t="shared" si="2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0"/>
        <v>41330.25</v>
      </c>
      <c r="O41" s="9">
        <f t="shared" si="1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3"/>
        <v>169</v>
      </c>
      <c r="G42" t="s">
        <v>20</v>
      </c>
      <c r="H42">
        <v>198</v>
      </c>
      <c r="I42" s="4">
        <f t="shared" si="2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0"/>
        <v>40334.208333333336</v>
      </c>
      <c r="O42" s="9">
        <f t="shared" si="1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3"/>
        <v>213</v>
      </c>
      <c r="G43" t="s">
        <v>20</v>
      </c>
      <c r="H43">
        <v>111</v>
      </c>
      <c r="I43" s="4">
        <f t="shared" si="2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0"/>
        <v>41156.208333333336</v>
      </c>
      <c r="O43" s="9">
        <f t="shared" si="1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3"/>
        <v>444</v>
      </c>
      <c r="G44" t="s">
        <v>20</v>
      </c>
      <c r="H44">
        <v>222</v>
      </c>
      <c r="I44" s="4">
        <f t="shared" si="2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0"/>
        <v>40728.208333333336</v>
      </c>
      <c r="O44" s="9">
        <f t="shared" si="1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3"/>
        <v>186</v>
      </c>
      <c r="G45" t="s">
        <v>20</v>
      </c>
      <c r="H45">
        <v>6212</v>
      </c>
      <c r="I45" s="4">
        <f t="shared" si="2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0"/>
        <v>41844.208333333336</v>
      </c>
      <c r="O45" s="9">
        <f t="shared" si="1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3"/>
        <v>659</v>
      </c>
      <c r="G46" t="s">
        <v>20</v>
      </c>
      <c r="H46">
        <v>98</v>
      </c>
      <c r="I46" s="4">
        <f t="shared" si="2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0"/>
        <v>43541.208333333328</v>
      </c>
      <c r="O46" s="9">
        <f t="shared" si="1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3"/>
        <v>48</v>
      </c>
      <c r="G47" t="s">
        <v>14</v>
      </c>
      <c r="H47">
        <v>48</v>
      </c>
      <c r="I47" s="4">
        <f t="shared" si="2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0"/>
        <v>42676.208333333328</v>
      </c>
      <c r="O47" s="9">
        <f t="shared" si="1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3"/>
        <v>115</v>
      </c>
      <c r="G48" t="s">
        <v>20</v>
      </c>
      <c r="H48">
        <v>92</v>
      </c>
      <c r="I48" s="4">
        <f t="shared" si="2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0"/>
        <v>40367.208333333336</v>
      </c>
      <c r="O48" s="9">
        <f t="shared" si="1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3"/>
        <v>475</v>
      </c>
      <c r="G49" t="s">
        <v>20</v>
      </c>
      <c r="H49">
        <v>149</v>
      </c>
      <c r="I49" s="4">
        <f t="shared" si="2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0"/>
        <v>41727.208333333336</v>
      </c>
      <c r="O49" s="9">
        <f t="shared" si="1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3"/>
        <v>387</v>
      </c>
      <c r="G50" t="s">
        <v>20</v>
      </c>
      <c r="H50">
        <v>2431</v>
      </c>
      <c r="I50" s="4">
        <f t="shared" si="2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0"/>
        <v>42180.208333333328</v>
      </c>
      <c r="O50" s="9">
        <f t="shared" si="1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3"/>
        <v>190</v>
      </c>
      <c r="G51" t="s">
        <v>20</v>
      </c>
      <c r="H51">
        <v>303</v>
      </c>
      <c r="I51" s="4">
        <f t="shared" si="2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0"/>
        <v>43758.208333333328</v>
      </c>
      <c r="O51" s="9">
        <f t="shared" si="1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3"/>
        <v>2</v>
      </c>
      <c r="G52" t="s">
        <v>14</v>
      </c>
      <c r="H52">
        <v>1</v>
      </c>
      <c r="I52" s="4">
        <f t="shared" si="2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0"/>
        <v>41487.208333333336</v>
      </c>
      <c r="O52" s="9">
        <f t="shared" si="1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3"/>
        <v>92</v>
      </c>
      <c r="G53" t="s">
        <v>14</v>
      </c>
      <c r="H53">
        <v>1467</v>
      </c>
      <c r="I53" s="4">
        <f t="shared" si="2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0"/>
        <v>40995.208333333336</v>
      </c>
      <c r="O53" s="9">
        <f t="shared" si="1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3"/>
        <v>34</v>
      </c>
      <c r="G54" t="s">
        <v>14</v>
      </c>
      <c r="H54">
        <v>75</v>
      </c>
      <c r="I54" s="4">
        <f t="shared" si="2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0"/>
        <v>40436.208333333336</v>
      </c>
      <c r="O54" s="9">
        <f t="shared" si="1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3"/>
        <v>140</v>
      </c>
      <c r="G55" t="s">
        <v>20</v>
      </c>
      <c r="H55">
        <v>209</v>
      </c>
      <c r="I55" s="4">
        <f t="shared" si="2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0"/>
        <v>41779.208333333336</v>
      </c>
      <c r="O55" s="9">
        <f t="shared" si="1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3"/>
        <v>90</v>
      </c>
      <c r="G56" t="s">
        <v>14</v>
      </c>
      <c r="H56">
        <v>120</v>
      </c>
      <c r="I56" s="4">
        <f t="shared" si="2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0"/>
        <v>43170.25</v>
      </c>
      <c r="O56" s="9">
        <f t="shared" si="1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3"/>
        <v>178</v>
      </c>
      <c r="G57" t="s">
        <v>20</v>
      </c>
      <c r="H57">
        <v>131</v>
      </c>
      <c r="I57" s="4">
        <f t="shared" si="2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0"/>
        <v>43311.208333333328</v>
      </c>
      <c r="O57" s="9">
        <f t="shared" si="1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3"/>
        <v>144</v>
      </c>
      <c r="G58" t="s">
        <v>20</v>
      </c>
      <c r="H58">
        <v>164</v>
      </c>
      <c r="I58" s="4">
        <f t="shared" si="2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0"/>
        <v>42014.25</v>
      </c>
      <c r="O58" s="9">
        <f t="shared" si="1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3"/>
        <v>215</v>
      </c>
      <c r="G59" t="s">
        <v>20</v>
      </c>
      <c r="H59">
        <v>201</v>
      </c>
      <c r="I59" s="4">
        <f t="shared" si="2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0"/>
        <v>42979.208333333328</v>
      </c>
      <c r="O59" s="9">
        <f t="shared" si="1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3"/>
        <v>227</v>
      </c>
      <c r="G60" t="s">
        <v>20</v>
      </c>
      <c r="H60">
        <v>211</v>
      </c>
      <c r="I60" s="4">
        <f t="shared" si="2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0"/>
        <v>42268.208333333328</v>
      </c>
      <c r="O60" s="9">
        <f t="shared" si="1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3"/>
        <v>275</v>
      </c>
      <c r="G61" t="s">
        <v>20</v>
      </c>
      <c r="H61">
        <v>128</v>
      </c>
      <c r="I61" s="4">
        <f t="shared" si="2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0"/>
        <v>42898.208333333328</v>
      </c>
      <c r="O61" s="9">
        <f t="shared" si="1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3"/>
        <v>144</v>
      </c>
      <c r="G62" t="s">
        <v>20</v>
      </c>
      <c r="H62">
        <v>1600</v>
      </c>
      <c r="I62" s="4">
        <f t="shared" si="2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0"/>
        <v>41107.208333333336</v>
      </c>
      <c r="O62" s="9">
        <f t="shared" si="1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3"/>
        <v>93</v>
      </c>
      <c r="G63" t="s">
        <v>14</v>
      </c>
      <c r="H63">
        <v>2253</v>
      </c>
      <c r="I63" s="4">
        <f t="shared" si="2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0"/>
        <v>40595.25</v>
      </c>
      <c r="O63" s="9">
        <f t="shared" si="1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3"/>
        <v>723</v>
      </c>
      <c r="G64" t="s">
        <v>20</v>
      </c>
      <c r="H64">
        <v>249</v>
      </c>
      <c r="I64" s="4">
        <f t="shared" si="2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0"/>
        <v>42160.208333333328</v>
      </c>
      <c r="O64" s="9">
        <f t="shared" si="1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3"/>
        <v>12</v>
      </c>
      <c r="G65" t="s">
        <v>14</v>
      </c>
      <c r="H65">
        <v>5</v>
      </c>
      <c r="I65" s="4">
        <f t="shared" si="2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0"/>
        <v>42853.208333333328</v>
      </c>
      <c r="O65" s="9">
        <f t="shared" si="1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3"/>
        <v>98</v>
      </c>
      <c r="G66" t="s">
        <v>14</v>
      </c>
      <c r="H66">
        <v>38</v>
      </c>
      <c r="I66" s="4">
        <f t="shared" si="2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0"/>
        <v>43283.208333333328</v>
      </c>
      <c r="O66" s="9">
        <f t="shared" si="1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si="3"/>
        <v>236</v>
      </c>
      <c r="G67" t="s">
        <v>20</v>
      </c>
      <c r="H67">
        <v>236</v>
      </c>
      <c r="I67" s="4">
        <f t="shared" si="2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4">(((L67/60)/60)/24)+DATE(1970,1,1)</f>
        <v>40570.25</v>
      </c>
      <c r="O67" s="9">
        <f t="shared" ref="O67:O130" si="5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ref="F68:F131" si="6">ROUND((E68/D68)*100,0)</f>
        <v>45</v>
      </c>
      <c r="G68" t="s">
        <v>14</v>
      </c>
      <c r="H68">
        <v>12</v>
      </c>
      <c r="I68" s="4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4"/>
        <v>42102.208333333328</v>
      </c>
      <c r="O68" s="9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6"/>
        <v>162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4"/>
        <v>40203.25</v>
      </c>
      <c r="O69" s="9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6"/>
        <v>255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4"/>
        <v>42943.208333333328</v>
      </c>
      <c r="O70" s="9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6"/>
        <v>24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4"/>
        <v>40531.25</v>
      </c>
      <c r="O71" s="9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6"/>
        <v>124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4"/>
        <v>40484.208333333336</v>
      </c>
      <c r="O72" s="9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6"/>
        <v>108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4"/>
        <v>43799.25</v>
      </c>
      <c r="O73" s="9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6"/>
        <v>670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4"/>
        <v>42186.208333333328</v>
      </c>
      <c r="O74" s="9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6"/>
        <v>661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4"/>
        <v>42701.25</v>
      </c>
      <c r="O75" s="9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6"/>
        <v>122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4"/>
        <v>42456.208333333328</v>
      </c>
      <c r="O76" s="9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6"/>
        <v>151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4"/>
        <v>43296.208333333328</v>
      </c>
      <c r="O77" s="9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6"/>
        <v>78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4"/>
        <v>42027.25</v>
      </c>
      <c r="O78" s="9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6"/>
        <v>47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4"/>
        <v>40448.208333333336</v>
      </c>
      <c r="O79" s="9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6"/>
        <v>301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4"/>
        <v>43206.208333333328</v>
      </c>
      <c r="O80" s="9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6"/>
        <v>70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4"/>
        <v>43267.208333333328</v>
      </c>
      <c r="O81" s="9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6"/>
        <v>637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4"/>
        <v>42976.208333333328</v>
      </c>
      <c r="O82" s="9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6"/>
        <v>225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4"/>
        <v>43062.25</v>
      </c>
      <c r="O83" s="9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6"/>
        <v>1497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4"/>
        <v>43482.25</v>
      </c>
      <c r="O84" s="9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6"/>
        <v>38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4"/>
        <v>42579.208333333328</v>
      </c>
      <c r="O85" s="9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6"/>
        <v>132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4"/>
        <v>41118.208333333336</v>
      </c>
      <c r="O86" s="9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6"/>
        <v>131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4"/>
        <v>40797.208333333336</v>
      </c>
      <c r="O87" s="9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6"/>
        <v>168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4"/>
        <v>42128.208333333328</v>
      </c>
      <c r="O88" s="9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6"/>
        <v>62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4"/>
        <v>40610.25</v>
      </c>
      <c r="O89" s="9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6"/>
        <v>261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4"/>
        <v>42110.208333333328</v>
      </c>
      <c r="O90" s="9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6"/>
        <v>253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4"/>
        <v>40283.208333333336</v>
      </c>
      <c r="O91" s="9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6"/>
        <v>79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4"/>
        <v>42425.25</v>
      </c>
      <c r="O92" s="9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6"/>
        <v>48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4"/>
        <v>42588.208333333328</v>
      </c>
      <c r="O93" s="9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6"/>
        <v>259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4"/>
        <v>40352.208333333336</v>
      </c>
      <c r="O94" s="9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6"/>
        <v>61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4"/>
        <v>41202.208333333336</v>
      </c>
      <c r="O95" s="9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6"/>
        <v>304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4"/>
        <v>43562.208333333328</v>
      </c>
      <c r="O96" s="9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6"/>
        <v>113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4"/>
        <v>43752.208333333328</v>
      </c>
      <c r="O97" s="9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6"/>
        <v>217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4"/>
        <v>40612.25</v>
      </c>
      <c r="O98" s="9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6"/>
        <v>927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4"/>
        <v>42180.208333333328</v>
      </c>
      <c r="O99" s="9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6"/>
        <v>34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4"/>
        <v>42212.208333333328</v>
      </c>
      <c r="O100" s="9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6"/>
        <v>197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4"/>
        <v>41968.25</v>
      </c>
      <c r="O101" s="9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6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4"/>
        <v>40835.208333333336</v>
      </c>
      <c r="O102" s="9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6"/>
        <v>1021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4"/>
        <v>42056.25</v>
      </c>
      <c r="O103" s="9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6"/>
        <v>282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4"/>
        <v>43234.208333333328</v>
      </c>
      <c r="O104" s="9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6"/>
        <v>25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4"/>
        <v>40475.208333333336</v>
      </c>
      <c r="O105" s="9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6"/>
        <v>143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4"/>
        <v>42878.208333333328</v>
      </c>
      <c r="O106" s="9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6"/>
        <v>145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4"/>
        <v>41366.208333333336</v>
      </c>
      <c r="O107" s="9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6"/>
        <v>359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4"/>
        <v>43716.208333333328</v>
      </c>
      <c r="O108" s="9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6"/>
        <v>186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4"/>
        <v>43213.208333333328</v>
      </c>
      <c r="O109" s="9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6"/>
        <v>595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4"/>
        <v>41005.208333333336</v>
      </c>
      <c r="O110" s="9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6"/>
        <v>59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4"/>
        <v>41651.25</v>
      </c>
      <c r="O111" s="9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6"/>
        <v>15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4"/>
        <v>43354.208333333328</v>
      </c>
      <c r="O112" s="9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6"/>
        <v>120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4"/>
        <v>41174.208333333336</v>
      </c>
      <c r="O113" s="9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6"/>
        <v>269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4"/>
        <v>41875.208333333336</v>
      </c>
      <c r="O114" s="9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6"/>
        <v>377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4"/>
        <v>42990.208333333328</v>
      </c>
      <c r="O115" s="9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6"/>
        <v>727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4"/>
        <v>43564.208333333328</v>
      </c>
      <c r="O116" s="9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6"/>
        <v>87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4"/>
        <v>43056.25</v>
      </c>
      <c r="O117" s="9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6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4"/>
        <v>42265.208333333328</v>
      </c>
      <c r="O118" s="9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6"/>
        <v>174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4"/>
        <v>40808.208333333336</v>
      </c>
      <c r="O119" s="9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6"/>
        <v>118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4"/>
        <v>41665.25</v>
      </c>
      <c r="O120" s="9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6"/>
        <v>215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4"/>
        <v>41806.208333333336</v>
      </c>
      <c r="O121" s="9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6"/>
        <v>149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4"/>
        <v>42111.208333333328</v>
      </c>
      <c r="O122" s="9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6"/>
        <v>219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4"/>
        <v>41917.208333333336</v>
      </c>
      <c r="O123" s="9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6"/>
        <v>64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4"/>
        <v>41970.25</v>
      </c>
      <c r="O124" s="9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6"/>
        <v>19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4"/>
        <v>42332.25</v>
      </c>
      <c r="O125" s="9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6"/>
        <v>368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4"/>
        <v>43598.208333333328</v>
      </c>
      <c r="O126" s="9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6"/>
        <v>160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4"/>
        <v>43362.208333333328</v>
      </c>
      <c r="O127" s="9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6"/>
        <v>39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4"/>
        <v>42596.208333333328</v>
      </c>
      <c r="O128" s="9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6"/>
        <v>51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4"/>
        <v>40310.208333333336</v>
      </c>
      <c r="O129" s="9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6"/>
        <v>60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4"/>
        <v>40417.208333333336</v>
      </c>
      <c r="O130" s="9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si="6"/>
        <v>3</v>
      </c>
      <c r="G131" t="s">
        <v>74</v>
      </c>
      <c r="H131">
        <v>55</v>
      </c>
      <c r="I131" s="4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8">(((L131/60)/60)/24)+DATE(1970,1,1)</f>
        <v>42038.25</v>
      </c>
      <c r="O131" s="9">
        <f t="shared" ref="O131:O194" si="9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ref="F132:F195" si="10">ROUND((E132/D132)*100,0)</f>
        <v>155</v>
      </c>
      <c r="G132" t="s">
        <v>20</v>
      </c>
      <c r="H132">
        <v>533</v>
      </c>
      <c r="I132" s="4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8"/>
        <v>40842.208333333336</v>
      </c>
      <c r="O132" s="9">
        <f t="shared" si="9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10"/>
        <v>101</v>
      </c>
      <c r="G133" t="s">
        <v>20</v>
      </c>
      <c r="H133">
        <v>2443</v>
      </c>
      <c r="I133" s="4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8"/>
        <v>41607.25</v>
      </c>
      <c r="O133" s="9">
        <f t="shared" si="9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10"/>
        <v>116</v>
      </c>
      <c r="G134" t="s">
        <v>20</v>
      </c>
      <c r="H134">
        <v>89</v>
      </c>
      <c r="I134" s="4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8"/>
        <v>43112.25</v>
      </c>
      <c r="O134" s="9">
        <f t="shared" si="9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10"/>
        <v>311</v>
      </c>
      <c r="G135" t="s">
        <v>20</v>
      </c>
      <c r="H135">
        <v>159</v>
      </c>
      <c r="I135" s="4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8"/>
        <v>40767.208333333336</v>
      </c>
      <c r="O135" s="9">
        <f t="shared" si="9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10"/>
        <v>90</v>
      </c>
      <c r="G136" t="s">
        <v>14</v>
      </c>
      <c r="H136">
        <v>940</v>
      </c>
      <c r="I136" s="4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8"/>
        <v>40713.208333333336</v>
      </c>
      <c r="O136" s="9">
        <f t="shared" si="9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10"/>
        <v>71</v>
      </c>
      <c r="G137" t="s">
        <v>14</v>
      </c>
      <c r="H137">
        <v>117</v>
      </c>
      <c r="I137" s="4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8"/>
        <v>41340.25</v>
      </c>
      <c r="O137" s="9">
        <f t="shared" si="9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10"/>
        <v>3</v>
      </c>
      <c r="G138" t="s">
        <v>74</v>
      </c>
      <c r="H138">
        <v>58</v>
      </c>
      <c r="I138" s="4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8"/>
        <v>41797.208333333336</v>
      </c>
      <c r="O138" s="9">
        <f t="shared" si="9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10"/>
        <v>262</v>
      </c>
      <c r="G139" t="s">
        <v>20</v>
      </c>
      <c r="H139">
        <v>50</v>
      </c>
      <c r="I139" s="4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8"/>
        <v>40457.208333333336</v>
      </c>
      <c r="O139" s="9">
        <f t="shared" si="9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10"/>
        <v>96</v>
      </c>
      <c r="G140" t="s">
        <v>14</v>
      </c>
      <c r="H140">
        <v>115</v>
      </c>
      <c r="I140" s="4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8"/>
        <v>41180.208333333336</v>
      </c>
      <c r="O140" s="9">
        <f t="shared" si="9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10"/>
        <v>21</v>
      </c>
      <c r="G141" t="s">
        <v>14</v>
      </c>
      <c r="H141">
        <v>326</v>
      </c>
      <c r="I141" s="4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8"/>
        <v>42115.208333333328</v>
      </c>
      <c r="O141" s="9">
        <f t="shared" si="9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10"/>
        <v>223</v>
      </c>
      <c r="G142" t="s">
        <v>20</v>
      </c>
      <c r="H142">
        <v>186</v>
      </c>
      <c r="I142" s="4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8"/>
        <v>43156.25</v>
      </c>
      <c r="O142" s="9">
        <f t="shared" si="9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10"/>
        <v>102</v>
      </c>
      <c r="G143" t="s">
        <v>20</v>
      </c>
      <c r="H143">
        <v>1071</v>
      </c>
      <c r="I143" s="4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8"/>
        <v>42167.208333333328</v>
      </c>
      <c r="O143" s="9">
        <f t="shared" si="9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10"/>
        <v>230</v>
      </c>
      <c r="G144" t="s">
        <v>20</v>
      </c>
      <c r="H144">
        <v>117</v>
      </c>
      <c r="I144" s="4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8"/>
        <v>41005.208333333336</v>
      </c>
      <c r="O144" s="9">
        <f t="shared" si="9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10"/>
        <v>136</v>
      </c>
      <c r="G145" t="s">
        <v>20</v>
      </c>
      <c r="H145">
        <v>70</v>
      </c>
      <c r="I145" s="4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8"/>
        <v>40357.208333333336</v>
      </c>
      <c r="O145" s="9">
        <f t="shared" si="9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10"/>
        <v>129</v>
      </c>
      <c r="G146" t="s">
        <v>20</v>
      </c>
      <c r="H146">
        <v>135</v>
      </c>
      <c r="I146" s="4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8"/>
        <v>43633.208333333328</v>
      </c>
      <c r="O146" s="9">
        <f t="shared" si="9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10"/>
        <v>237</v>
      </c>
      <c r="G147" t="s">
        <v>20</v>
      </c>
      <c r="H147">
        <v>768</v>
      </c>
      <c r="I147" s="4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8"/>
        <v>41889.208333333336</v>
      </c>
      <c r="O147" s="9">
        <f t="shared" si="9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10"/>
        <v>17</v>
      </c>
      <c r="G148" t="s">
        <v>74</v>
      </c>
      <c r="H148">
        <v>51</v>
      </c>
      <c r="I148" s="4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8"/>
        <v>40855.25</v>
      </c>
      <c r="O148" s="9">
        <f t="shared" si="9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10"/>
        <v>112</v>
      </c>
      <c r="G149" t="s">
        <v>20</v>
      </c>
      <c r="H149">
        <v>199</v>
      </c>
      <c r="I149" s="4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8"/>
        <v>42534.208333333328</v>
      </c>
      <c r="O149" s="9">
        <f t="shared" si="9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10"/>
        <v>121</v>
      </c>
      <c r="G150" t="s">
        <v>20</v>
      </c>
      <c r="H150">
        <v>107</v>
      </c>
      <c r="I150" s="4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8"/>
        <v>42941.208333333328</v>
      </c>
      <c r="O150" s="9">
        <f t="shared" si="9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10"/>
        <v>220</v>
      </c>
      <c r="G151" t="s">
        <v>20</v>
      </c>
      <c r="H151">
        <v>195</v>
      </c>
      <c r="I151" s="4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8"/>
        <v>41275.25</v>
      </c>
      <c r="O151" s="9">
        <f t="shared" si="9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10"/>
        <v>1</v>
      </c>
      <c r="G152" t="s">
        <v>14</v>
      </c>
      <c r="H152">
        <v>1</v>
      </c>
      <c r="I152" s="4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8"/>
        <v>43450.25</v>
      </c>
      <c r="O152" s="9">
        <f t="shared" si="9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10"/>
        <v>64</v>
      </c>
      <c r="G153" t="s">
        <v>14</v>
      </c>
      <c r="H153">
        <v>1467</v>
      </c>
      <c r="I153" s="4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8"/>
        <v>41799.208333333336</v>
      </c>
      <c r="O153" s="9">
        <f t="shared" si="9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10"/>
        <v>423</v>
      </c>
      <c r="G154" t="s">
        <v>20</v>
      </c>
      <c r="H154">
        <v>3376</v>
      </c>
      <c r="I154" s="4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8"/>
        <v>42783.25</v>
      </c>
      <c r="O154" s="9">
        <f t="shared" si="9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10"/>
        <v>93</v>
      </c>
      <c r="G155" t="s">
        <v>14</v>
      </c>
      <c r="H155">
        <v>5681</v>
      </c>
      <c r="I155" s="4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8"/>
        <v>41201.208333333336</v>
      </c>
      <c r="O155" s="9">
        <f t="shared" si="9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10"/>
        <v>59</v>
      </c>
      <c r="G156" t="s">
        <v>14</v>
      </c>
      <c r="H156">
        <v>1059</v>
      </c>
      <c r="I156" s="4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8"/>
        <v>42502.208333333328</v>
      </c>
      <c r="O156" s="9">
        <f t="shared" si="9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10"/>
        <v>65</v>
      </c>
      <c r="G157" t="s">
        <v>14</v>
      </c>
      <c r="H157">
        <v>1194</v>
      </c>
      <c r="I157" s="4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8"/>
        <v>40262.208333333336</v>
      </c>
      <c r="O157" s="9">
        <f t="shared" si="9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10"/>
        <v>74</v>
      </c>
      <c r="G158" t="s">
        <v>74</v>
      </c>
      <c r="H158">
        <v>379</v>
      </c>
      <c r="I158" s="4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8"/>
        <v>43743.208333333328</v>
      </c>
      <c r="O158" s="9">
        <f t="shared" si="9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10"/>
        <v>53</v>
      </c>
      <c r="G159" t="s">
        <v>14</v>
      </c>
      <c r="H159">
        <v>30</v>
      </c>
      <c r="I159" s="4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8"/>
        <v>41638.25</v>
      </c>
      <c r="O159" s="9">
        <f t="shared" si="9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10"/>
        <v>221</v>
      </c>
      <c r="G160" t="s">
        <v>20</v>
      </c>
      <c r="H160">
        <v>41</v>
      </c>
      <c r="I160" s="4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8"/>
        <v>42346.25</v>
      </c>
      <c r="O160" s="9">
        <f t="shared" si="9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10"/>
        <v>100</v>
      </c>
      <c r="G161" t="s">
        <v>20</v>
      </c>
      <c r="H161">
        <v>1821</v>
      </c>
      <c r="I161" s="4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8"/>
        <v>43551.208333333328</v>
      </c>
      <c r="O161" s="9">
        <f t="shared" si="9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10"/>
        <v>162</v>
      </c>
      <c r="G162" t="s">
        <v>20</v>
      </c>
      <c r="H162">
        <v>164</v>
      </c>
      <c r="I162" s="4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8"/>
        <v>43582.208333333328</v>
      </c>
      <c r="O162" s="9">
        <f t="shared" si="9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10"/>
        <v>78</v>
      </c>
      <c r="G163" t="s">
        <v>14</v>
      </c>
      <c r="H163">
        <v>75</v>
      </c>
      <c r="I163" s="4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8"/>
        <v>42270.208333333328</v>
      </c>
      <c r="O163" s="9">
        <f t="shared" si="9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10"/>
        <v>150</v>
      </c>
      <c r="G164" t="s">
        <v>20</v>
      </c>
      <c r="H164">
        <v>157</v>
      </c>
      <c r="I164" s="4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8"/>
        <v>43442.25</v>
      </c>
      <c r="O164" s="9">
        <f t="shared" si="9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10"/>
        <v>253</v>
      </c>
      <c r="G165" t="s">
        <v>20</v>
      </c>
      <c r="H165">
        <v>246</v>
      </c>
      <c r="I165" s="4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8"/>
        <v>43028.208333333328</v>
      </c>
      <c r="O165" s="9">
        <f t="shared" si="9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10"/>
        <v>100</v>
      </c>
      <c r="G166" t="s">
        <v>20</v>
      </c>
      <c r="H166">
        <v>1396</v>
      </c>
      <c r="I166" s="4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8"/>
        <v>43016.208333333328</v>
      </c>
      <c r="O166" s="9">
        <f t="shared" si="9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10"/>
        <v>122</v>
      </c>
      <c r="G167" t="s">
        <v>20</v>
      </c>
      <c r="H167">
        <v>2506</v>
      </c>
      <c r="I167" s="4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8"/>
        <v>42948.208333333328</v>
      </c>
      <c r="O167" s="9">
        <f t="shared" si="9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10"/>
        <v>137</v>
      </c>
      <c r="G168" t="s">
        <v>20</v>
      </c>
      <c r="H168">
        <v>244</v>
      </c>
      <c r="I168" s="4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8"/>
        <v>40534.25</v>
      </c>
      <c r="O168" s="9">
        <f t="shared" si="9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10"/>
        <v>416</v>
      </c>
      <c r="G169" t="s">
        <v>20</v>
      </c>
      <c r="H169">
        <v>146</v>
      </c>
      <c r="I169" s="4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8"/>
        <v>41435.208333333336</v>
      </c>
      <c r="O169" s="9">
        <f t="shared" si="9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10"/>
        <v>31</v>
      </c>
      <c r="G170" t="s">
        <v>14</v>
      </c>
      <c r="H170">
        <v>955</v>
      </c>
      <c r="I170" s="4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8"/>
        <v>43518.25</v>
      </c>
      <c r="O170" s="9">
        <f t="shared" si="9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10"/>
        <v>424</v>
      </c>
      <c r="G171" t="s">
        <v>20</v>
      </c>
      <c r="H171">
        <v>1267</v>
      </c>
      <c r="I171" s="4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8"/>
        <v>41077.208333333336</v>
      </c>
      <c r="O171" s="9">
        <f t="shared" si="9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10"/>
        <v>3</v>
      </c>
      <c r="G172" t="s">
        <v>14</v>
      </c>
      <c r="H172">
        <v>67</v>
      </c>
      <c r="I172" s="4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8"/>
        <v>42950.208333333328</v>
      </c>
      <c r="O172" s="9">
        <f t="shared" si="9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10"/>
        <v>11</v>
      </c>
      <c r="G173" t="s">
        <v>14</v>
      </c>
      <c r="H173">
        <v>5</v>
      </c>
      <c r="I173" s="4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8"/>
        <v>41718.208333333336</v>
      </c>
      <c r="O173" s="9">
        <f t="shared" si="9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10"/>
        <v>83</v>
      </c>
      <c r="G174" t="s">
        <v>14</v>
      </c>
      <c r="H174">
        <v>26</v>
      </c>
      <c r="I174" s="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8"/>
        <v>41839.208333333336</v>
      </c>
      <c r="O174" s="9">
        <f t="shared" si="9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10"/>
        <v>163</v>
      </c>
      <c r="G175" t="s">
        <v>20</v>
      </c>
      <c r="H175">
        <v>1561</v>
      </c>
      <c r="I175" s="4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8"/>
        <v>41412.208333333336</v>
      </c>
      <c r="O175" s="9">
        <f t="shared" si="9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10"/>
        <v>895</v>
      </c>
      <c r="G176" t="s">
        <v>20</v>
      </c>
      <c r="H176">
        <v>48</v>
      </c>
      <c r="I176" s="4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8"/>
        <v>42282.208333333328</v>
      </c>
      <c r="O176" s="9">
        <f t="shared" si="9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10"/>
        <v>26</v>
      </c>
      <c r="G177" t="s">
        <v>14</v>
      </c>
      <c r="H177">
        <v>1130</v>
      </c>
      <c r="I177" s="4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8"/>
        <v>42613.208333333328</v>
      </c>
      <c r="O177" s="9">
        <f t="shared" si="9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10"/>
        <v>75</v>
      </c>
      <c r="G178" t="s">
        <v>14</v>
      </c>
      <c r="H178">
        <v>782</v>
      </c>
      <c r="I178" s="4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8"/>
        <v>42616.208333333328</v>
      </c>
      <c r="O178" s="9">
        <f t="shared" si="9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10"/>
        <v>416</v>
      </c>
      <c r="G179" t="s">
        <v>20</v>
      </c>
      <c r="H179">
        <v>2739</v>
      </c>
      <c r="I179" s="4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8"/>
        <v>40497.25</v>
      </c>
      <c r="O179" s="9">
        <f t="shared" si="9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10"/>
        <v>96</v>
      </c>
      <c r="G180" t="s">
        <v>14</v>
      </c>
      <c r="H180">
        <v>210</v>
      </c>
      <c r="I180" s="4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8"/>
        <v>42999.208333333328</v>
      </c>
      <c r="O180" s="9">
        <f t="shared" si="9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10"/>
        <v>358</v>
      </c>
      <c r="G181" t="s">
        <v>20</v>
      </c>
      <c r="H181">
        <v>3537</v>
      </c>
      <c r="I181" s="4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8"/>
        <v>41350.208333333336</v>
      </c>
      <c r="O181" s="9">
        <f t="shared" si="9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10"/>
        <v>308</v>
      </c>
      <c r="G182" t="s">
        <v>20</v>
      </c>
      <c r="H182">
        <v>2107</v>
      </c>
      <c r="I182" s="4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8"/>
        <v>40259.208333333336</v>
      </c>
      <c r="O182" s="9">
        <f t="shared" si="9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10"/>
        <v>62</v>
      </c>
      <c r="G183" t="s">
        <v>14</v>
      </c>
      <c r="H183">
        <v>136</v>
      </c>
      <c r="I183" s="4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8"/>
        <v>43012.208333333328</v>
      </c>
      <c r="O183" s="9">
        <f t="shared" si="9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10"/>
        <v>722</v>
      </c>
      <c r="G184" t="s">
        <v>20</v>
      </c>
      <c r="H184">
        <v>3318</v>
      </c>
      <c r="I184" s="4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8"/>
        <v>43631.208333333328</v>
      </c>
      <c r="O184" s="9">
        <f t="shared" si="9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10"/>
        <v>69</v>
      </c>
      <c r="G185" t="s">
        <v>14</v>
      </c>
      <c r="H185">
        <v>86</v>
      </c>
      <c r="I185" s="4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8"/>
        <v>40430.208333333336</v>
      </c>
      <c r="O185" s="9">
        <f t="shared" si="9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10"/>
        <v>293</v>
      </c>
      <c r="G186" t="s">
        <v>20</v>
      </c>
      <c r="H186">
        <v>340</v>
      </c>
      <c r="I186" s="4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8"/>
        <v>43588.208333333328</v>
      </c>
      <c r="O186" s="9">
        <f t="shared" si="9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10"/>
        <v>72</v>
      </c>
      <c r="G187" t="s">
        <v>14</v>
      </c>
      <c r="H187">
        <v>19</v>
      </c>
      <c r="I187" s="4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8"/>
        <v>43233.208333333328</v>
      </c>
      <c r="O187" s="9">
        <f t="shared" si="9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10"/>
        <v>32</v>
      </c>
      <c r="G188" t="s">
        <v>14</v>
      </c>
      <c r="H188">
        <v>886</v>
      </c>
      <c r="I188" s="4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8"/>
        <v>41782.208333333336</v>
      </c>
      <c r="O188" s="9">
        <f t="shared" si="9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10"/>
        <v>230</v>
      </c>
      <c r="G189" t="s">
        <v>20</v>
      </c>
      <c r="H189">
        <v>1442</v>
      </c>
      <c r="I189" s="4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8"/>
        <v>41328.25</v>
      </c>
      <c r="O189" s="9">
        <f t="shared" si="9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10"/>
        <v>32</v>
      </c>
      <c r="G190" t="s">
        <v>14</v>
      </c>
      <c r="H190">
        <v>35</v>
      </c>
      <c r="I190" s="4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8"/>
        <v>41975.25</v>
      </c>
      <c r="O190" s="9">
        <f t="shared" si="9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10"/>
        <v>24</v>
      </c>
      <c r="G191" t="s">
        <v>74</v>
      </c>
      <c r="H191">
        <v>441</v>
      </c>
      <c r="I191" s="4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8"/>
        <v>42433.25</v>
      </c>
      <c r="O191" s="9">
        <f t="shared" si="9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10"/>
        <v>69</v>
      </c>
      <c r="G192" t="s">
        <v>14</v>
      </c>
      <c r="H192">
        <v>24</v>
      </c>
      <c r="I192" s="4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8"/>
        <v>41429.208333333336</v>
      </c>
      <c r="O192" s="9">
        <f t="shared" si="9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10"/>
        <v>38</v>
      </c>
      <c r="G193" t="s">
        <v>14</v>
      </c>
      <c r="H193">
        <v>86</v>
      </c>
      <c r="I193" s="4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8"/>
        <v>43536.208333333328</v>
      </c>
      <c r="O193" s="9">
        <f t="shared" si="9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10"/>
        <v>20</v>
      </c>
      <c r="G194" t="s">
        <v>14</v>
      </c>
      <c r="H194">
        <v>243</v>
      </c>
      <c r="I194" s="4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8"/>
        <v>41817.208333333336</v>
      </c>
      <c r="O194" s="9">
        <f t="shared" si="9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si="10"/>
        <v>46</v>
      </c>
      <c r="G195" t="s">
        <v>14</v>
      </c>
      <c r="H195">
        <v>65</v>
      </c>
      <c r="I195" s="4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12">(((L195/60)/60)/24)+DATE(1970,1,1)</f>
        <v>43198.208333333328</v>
      </c>
      <c r="O195" s="9">
        <f t="shared" ref="O195:O258" si="13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ref="F196:F259" si="14">ROUND((E196/D196)*100,0)</f>
        <v>123</v>
      </c>
      <c r="G196" t="s">
        <v>20</v>
      </c>
      <c r="H196">
        <v>126</v>
      </c>
      <c r="I196" s="4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12"/>
        <v>42261.208333333328</v>
      </c>
      <c r="O196" s="9">
        <f t="shared" si="13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4"/>
        <v>362</v>
      </c>
      <c r="G197" t="s">
        <v>20</v>
      </c>
      <c r="H197">
        <v>524</v>
      </c>
      <c r="I197" s="4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12"/>
        <v>43310.208333333328</v>
      </c>
      <c r="O197" s="9">
        <f t="shared" si="13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4"/>
        <v>63</v>
      </c>
      <c r="G198" t="s">
        <v>14</v>
      </c>
      <c r="H198">
        <v>100</v>
      </c>
      <c r="I198" s="4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12"/>
        <v>42616.208333333328</v>
      </c>
      <c r="O198" s="9">
        <f t="shared" si="13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4"/>
        <v>298</v>
      </c>
      <c r="G199" t="s">
        <v>20</v>
      </c>
      <c r="H199">
        <v>1989</v>
      </c>
      <c r="I199" s="4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12"/>
        <v>42909.208333333328</v>
      </c>
      <c r="O199" s="9">
        <f t="shared" si="13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4"/>
        <v>10</v>
      </c>
      <c r="G200" t="s">
        <v>14</v>
      </c>
      <c r="H200">
        <v>168</v>
      </c>
      <c r="I200" s="4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12"/>
        <v>40396.208333333336</v>
      </c>
      <c r="O200" s="9">
        <f t="shared" si="13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4"/>
        <v>54</v>
      </c>
      <c r="G201" t="s">
        <v>14</v>
      </c>
      <c r="H201">
        <v>13</v>
      </c>
      <c r="I201" s="4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12"/>
        <v>42192.208333333328</v>
      </c>
      <c r="O201" s="9">
        <f t="shared" si="13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4"/>
        <v>2</v>
      </c>
      <c r="G202" t="s">
        <v>14</v>
      </c>
      <c r="H202">
        <v>1</v>
      </c>
      <c r="I202" s="4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2"/>
        <v>40262.208333333336</v>
      </c>
      <c r="O202" s="9">
        <f t="shared" si="13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4"/>
        <v>681</v>
      </c>
      <c r="G203" t="s">
        <v>20</v>
      </c>
      <c r="H203">
        <v>157</v>
      </c>
      <c r="I203" s="4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12"/>
        <v>41845.208333333336</v>
      </c>
      <c r="O203" s="9">
        <f t="shared" si="13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4"/>
        <v>79</v>
      </c>
      <c r="G204" t="s">
        <v>74</v>
      </c>
      <c r="H204">
        <v>82</v>
      </c>
      <c r="I204" s="4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12"/>
        <v>40818.208333333336</v>
      </c>
      <c r="O204" s="9">
        <f t="shared" si="13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4"/>
        <v>134</v>
      </c>
      <c r="G205" t="s">
        <v>20</v>
      </c>
      <c r="H205">
        <v>4498</v>
      </c>
      <c r="I205" s="4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12"/>
        <v>42752.25</v>
      </c>
      <c r="O205" s="9">
        <f t="shared" si="13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4"/>
        <v>3</v>
      </c>
      <c r="G206" t="s">
        <v>14</v>
      </c>
      <c r="H206">
        <v>40</v>
      </c>
      <c r="I206" s="4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12"/>
        <v>40636.208333333336</v>
      </c>
      <c r="O206" s="9">
        <f t="shared" si="13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4"/>
        <v>432</v>
      </c>
      <c r="G207" t="s">
        <v>20</v>
      </c>
      <c r="H207">
        <v>80</v>
      </c>
      <c r="I207" s="4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12"/>
        <v>43390.208333333328</v>
      </c>
      <c r="O207" s="9">
        <f t="shared" si="13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4"/>
        <v>39</v>
      </c>
      <c r="G208" t="s">
        <v>74</v>
      </c>
      <c r="H208">
        <v>57</v>
      </c>
      <c r="I208" s="4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12"/>
        <v>40236.25</v>
      </c>
      <c r="O208" s="9">
        <f t="shared" si="13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4"/>
        <v>426</v>
      </c>
      <c r="G209" t="s">
        <v>20</v>
      </c>
      <c r="H209">
        <v>43</v>
      </c>
      <c r="I209" s="4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12"/>
        <v>43340.208333333328</v>
      </c>
      <c r="O209" s="9">
        <f t="shared" si="13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4"/>
        <v>101</v>
      </c>
      <c r="G210" t="s">
        <v>20</v>
      </c>
      <c r="H210">
        <v>2053</v>
      </c>
      <c r="I210" s="4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12"/>
        <v>43048.25</v>
      </c>
      <c r="O210" s="9">
        <f t="shared" si="13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4"/>
        <v>21</v>
      </c>
      <c r="G211" t="s">
        <v>47</v>
      </c>
      <c r="H211">
        <v>808</v>
      </c>
      <c r="I211" s="4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12"/>
        <v>42496.208333333328</v>
      </c>
      <c r="O211" s="9">
        <f t="shared" si="13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4"/>
        <v>67</v>
      </c>
      <c r="G212" t="s">
        <v>14</v>
      </c>
      <c r="H212">
        <v>226</v>
      </c>
      <c r="I212" s="4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12"/>
        <v>42797.25</v>
      </c>
      <c r="O212" s="9">
        <f t="shared" si="13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4"/>
        <v>95</v>
      </c>
      <c r="G213" t="s">
        <v>14</v>
      </c>
      <c r="H213">
        <v>1625</v>
      </c>
      <c r="I213" s="4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12"/>
        <v>41513.208333333336</v>
      </c>
      <c r="O213" s="9">
        <f t="shared" si="13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4"/>
        <v>152</v>
      </c>
      <c r="G214" t="s">
        <v>20</v>
      </c>
      <c r="H214">
        <v>168</v>
      </c>
      <c r="I214" s="4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12"/>
        <v>43814.25</v>
      </c>
      <c r="O214" s="9">
        <f t="shared" si="13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4"/>
        <v>195</v>
      </c>
      <c r="G215" t="s">
        <v>20</v>
      </c>
      <c r="H215">
        <v>4289</v>
      </c>
      <c r="I215" s="4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12"/>
        <v>40488.208333333336</v>
      </c>
      <c r="O215" s="9">
        <f t="shared" si="13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4"/>
        <v>1023</v>
      </c>
      <c r="G216" t="s">
        <v>20</v>
      </c>
      <c r="H216">
        <v>165</v>
      </c>
      <c r="I216" s="4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12"/>
        <v>40409.208333333336</v>
      </c>
      <c r="O216" s="9">
        <f t="shared" si="13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4"/>
        <v>4</v>
      </c>
      <c r="G217" t="s">
        <v>14</v>
      </c>
      <c r="H217">
        <v>143</v>
      </c>
      <c r="I217" s="4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12"/>
        <v>43509.25</v>
      </c>
      <c r="O217" s="9">
        <f t="shared" si="13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4"/>
        <v>155</v>
      </c>
      <c r="G218" t="s">
        <v>20</v>
      </c>
      <c r="H218">
        <v>1815</v>
      </c>
      <c r="I218" s="4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12"/>
        <v>40869.25</v>
      </c>
      <c r="O218" s="9">
        <f t="shared" si="13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4"/>
        <v>45</v>
      </c>
      <c r="G219" t="s">
        <v>14</v>
      </c>
      <c r="H219">
        <v>934</v>
      </c>
      <c r="I219" s="4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12"/>
        <v>43583.208333333328</v>
      </c>
      <c r="O219" s="9">
        <f t="shared" si="13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4"/>
        <v>216</v>
      </c>
      <c r="G220" t="s">
        <v>20</v>
      </c>
      <c r="H220">
        <v>397</v>
      </c>
      <c r="I220" s="4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12"/>
        <v>40858.25</v>
      </c>
      <c r="O220" s="9">
        <f t="shared" si="13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4"/>
        <v>332</v>
      </c>
      <c r="G221" t="s">
        <v>20</v>
      </c>
      <c r="H221">
        <v>1539</v>
      </c>
      <c r="I221" s="4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12"/>
        <v>41137.208333333336</v>
      </c>
      <c r="O221" s="9">
        <f t="shared" si="13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4"/>
        <v>8</v>
      </c>
      <c r="G222" t="s">
        <v>14</v>
      </c>
      <c r="H222">
        <v>17</v>
      </c>
      <c r="I222" s="4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12"/>
        <v>40725.208333333336</v>
      </c>
      <c r="O222" s="9">
        <f t="shared" si="13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4"/>
        <v>99</v>
      </c>
      <c r="G223" t="s">
        <v>14</v>
      </c>
      <c r="H223">
        <v>2179</v>
      </c>
      <c r="I223" s="4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12"/>
        <v>41081.208333333336</v>
      </c>
      <c r="O223" s="9">
        <f t="shared" si="13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4"/>
        <v>138</v>
      </c>
      <c r="G224" t="s">
        <v>20</v>
      </c>
      <c r="H224">
        <v>138</v>
      </c>
      <c r="I224" s="4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12"/>
        <v>41914.208333333336</v>
      </c>
      <c r="O224" s="9">
        <f t="shared" si="13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4"/>
        <v>94</v>
      </c>
      <c r="G225" t="s">
        <v>14</v>
      </c>
      <c r="H225">
        <v>931</v>
      </c>
      <c r="I225" s="4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12"/>
        <v>42445.208333333328</v>
      </c>
      <c r="O225" s="9">
        <f t="shared" si="13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4"/>
        <v>404</v>
      </c>
      <c r="G226" t="s">
        <v>20</v>
      </c>
      <c r="H226">
        <v>3594</v>
      </c>
      <c r="I226" s="4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12"/>
        <v>41906.208333333336</v>
      </c>
      <c r="O226" s="9">
        <f t="shared" si="13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4"/>
        <v>260</v>
      </c>
      <c r="G227" t="s">
        <v>20</v>
      </c>
      <c r="H227">
        <v>5880</v>
      </c>
      <c r="I227" s="4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12"/>
        <v>41762.208333333336</v>
      </c>
      <c r="O227" s="9">
        <f t="shared" si="13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4"/>
        <v>367</v>
      </c>
      <c r="G228" t="s">
        <v>20</v>
      </c>
      <c r="H228">
        <v>112</v>
      </c>
      <c r="I228" s="4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12"/>
        <v>40276.208333333336</v>
      </c>
      <c r="O228" s="9">
        <f t="shared" si="13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4"/>
        <v>169</v>
      </c>
      <c r="G229" t="s">
        <v>20</v>
      </c>
      <c r="H229">
        <v>943</v>
      </c>
      <c r="I229" s="4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12"/>
        <v>42139.208333333328</v>
      </c>
      <c r="O229" s="9">
        <f t="shared" si="13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4"/>
        <v>120</v>
      </c>
      <c r="G230" t="s">
        <v>20</v>
      </c>
      <c r="H230">
        <v>2468</v>
      </c>
      <c r="I230" s="4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12"/>
        <v>42613.208333333328</v>
      </c>
      <c r="O230" s="9">
        <f t="shared" si="13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4"/>
        <v>194</v>
      </c>
      <c r="G231" t="s">
        <v>20</v>
      </c>
      <c r="H231">
        <v>2551</v>
      </c>
      <c r="I231" s="4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12"/>
        <v>42887.208333333328</v>
      </c>
      <c r="O231" s="9">
        <f t="shared" si="13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4"/>
        <v>420</v>
      </c>
      <c r="G232" t="s">
        <v>20</v>
      </c>
      <c r="H232">
        <v>101</v>
      </c>
      <c r="I232" s="4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12"/>
        <v>43805.25</v>
      </c>
      <c r="O232" s="9">
        <f t="shared" si="13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4"/>
        <v>77</v>
      </c>
      <c r="G233" t="s">
        <v>74</v>
      </c>
      <c r="H233">
        <v>67</v>
      </c>
      <c r="I233" s="4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12"/>
        <v>41415.208333333336</v>
      </c>
      <c r="O233" s="9">
        <f t="shared" si="13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4"/>
        <v>171</v>
      </c>
      <c r="G234" t="s">
        <v>20</v>
      </c>
      <c r="H234">
        <v>92</v>
      </c>
      <c r="I234" s="4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12"/>
        <v>42576.208333333328</v>
      </c>
      <c r="O234" s="9">
        <f t="shared" si="13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4"/>
        <v>158</v>
      </c>
      <c r="G235" t="s">
        <v>20</v>
      </c>
      <c r="H235">
        <v>62</v>
      </c>
      <c r="I235" s="4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12"/>
        <v>40706.208333333336</v>
      </c>
      <c r="O235" s="9">
        <f t="shared" si="13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4"/>
        <v>109</v>
      </c>
      <c r="G236" t="s">
        <v>20</v>
      </c>
      <c r="H236">
        <v>149</v>
      </c>
      <c r="I236" s="4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12"/>
        <v>42969.208333333328</v>
      </c>
      <c r="O236" s="9">
        <f t="shared" si="13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4"/>
        <v>42</v>
      </c>
      <c r="G237" t="s">
        <v>14</v>
      </c>
      <c r="H237">
        <v>92</v>
      </c>
      <c r="I237" s="4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12"/>
        <v>42779.25</v>
      </c>
      <c r="O237" s="9">
        <f t="shared" si="13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4"/>
        <v>11</v>
      </c>
      <c r="G238" t="s">
        <v>14</v>
      </c>
      <c r="H238">
        <v>57</v>
      </c>
      <c r="I238" s="4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12"/>
        <v>43641.208333333328</v>
      </c>
      <c r="O238" s="9">
        <f t="shared" si="13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4"/>
        <v>159</v>
      </c>
      <c r="G239" t="s">
        <v>20</v>
      </c>
      <c r="H239">
        <v>329</v>
      </c>
      <c r="I239" s="4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12"/>
        <v>41754.208333333336</v>
      </c>
      <c r="O239" s="9">
        <f t="shared" si="13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4"/>
        <v>422</v>
      </c>
      <c r="G240" t="s">
        <v>20</v>
      </c>
      <c r="H240">
        <v>97</v>
      </c>
      <c r="I240" s="4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12"/>
        <v>43083.25</v>
      </c>
      <c r="O240" s="9">
        <f t="shared" si="13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4"/>
        <v>98</v>
      </c>
      <c r="G241" t="s">
        <v>14</v>
      </c>
      <c r="H241">
        <v>41</v>
      </c>
      <c r="I241" s="4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12"/>
        <v>42245.208333333328</v>
      </c>
      <c r="O241" s="9">
        <f t="shared" si="13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4"/>
        <v>419</v>
      </c>
      <c r="G242" t="s">
        <v>20</v>
      </c>
      <c r="H242">
        <v>1784</v>
      </c>
      <c r="I242" s="4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12"/>
        <v>40396.208333333336</v>
      </c>
      <c r="O242" s="9">
        <f t="shared" si="13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4"/>
        <v>102</v>
      </c>
      <c r="G243" t="s">
        <v>20</v>
      </c>
      <c r="H243">
        <v>1684</v>
      </c>
      <c r="I243" s="4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12"/>
        <v>41742.208333333336</v>
      </c>
      <c r="O243" s="9">
        <f t="shared" si="13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4"/>
        <v>128</v>
      </c>
      <c r="G244" t="s">
        <v>20</v>
      </c>
      <c r="H244">
        <v>250</v>
      </c>
      <c r="I244" s="4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12"/>
        <v>42865.208333333328</v>
      </c>
      <c r="O244" s="9">
        <f t="shared" si="13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4"/>
        <v>445</v>
      </c>
      <c r="G245" t="s">
        <v>20</v>
      </c>
      <c r="H245">
        <v>238</v>
      </c>
      <c r="I245" s="4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12"/>
        <v>43163.25</v>
      </c>
      <c r="O245" s="9">
        <f t="shared" si="13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4"/>
        <v>570</v>
      </c>
      <c r="G246" t="s">
        <v>20</v>
      </c>
      <c r="H246">
        <v>53</v>
      </c>
      <c r="I246" s="4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12"/>
        <v>41834.208333333336</v>
      </c>
      <c r="O246" s="9">
        <f t="shared" si="13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4"/>
        <v>509</v>
      </c>
      <c r="G247" t="s">
        <v>20</v>
      </c>
      <c r="H247">
        <v>214</v>
      </c>
      <c r="I247" s="4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12"/>
        <v>41736.208333333336</v>
      </c>
      <c r="O247" s="9">
        <f t="shared" si="13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4"/>
        <v>326</v>
      </c>
      <c r="G248" t="s">
        <v>20</v>
      </c>
      <c r="H248">
        <v>222</v>
      </c>
      <c r="I248" s="4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12"/>
        <v>41491.208333333336</v>
      </c>
      <c r="O248" s="9">
        <f t="shared" si="13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4"/>
        <v>933</v>
      </c>
      <c r="G249" t="s">
        <v>20</v>
      </c>
      <c r="H249">
        <v>1884</v>
      </c>
      <c r="I249" s="4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12"/>
        <v>42726.25</v>
      </c>
      <c r="O249" s="9">
        <f t="shared" si="13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4"/>
        <v>211</v>
      </c>
      <c r="G250" t="s">
        <v>20</v>
      </c>
      <c r="H250">
        <v>218</v>
      </c>
      <c r="I250" s="4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12"/>
        <v>42004.25</v>
      </c>
      <c r="O250" s="9">
        <f t="shared" si="13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4"/>
        <v>273</v>
      </c>
      <c r="G251" t="s">
        <v>20</v>
      </c>
      <c r="H251">
        <v>6465</v>
      </c>
      <c r="I251" s="4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12"/>
        <v>42006.25</v>
      </c>
      <c r="O251" s="9">
        <f t="shared" si="13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4"/>
        <v>3</v>
      </c>
      <c r="G252" t="s">
        <v>14</v>
      </c>
      <c r="H252">
        <v>1</v>
      </c>
      <c r="I252" s="4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12"/>
        <v>40203.25</v>
      </c>
      <c r="O252" s="9">
        <f t="shared" si="13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4"/>
        <v>54</v>
      </c>
      <c r="G253" t="s">
        <v>14</v>
      </c>
      <c r="H253">
        <v>101</v>
      </c>
      <c r="I253" s="4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12"/>
        <v>41252.25</v>
      </c>
      <c r="O253" s="9">
        <f t="shared" si="13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4"/>
        <v>626</v>
      </c>
      <c r="G254" t="s">
        <v>20</v>
      </c>
      <c r="H254">
        <v>59</v>
      </c>
      <c r="I254" s="4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12"/>
        <v>41572.208333333336</v>
      </c>
      <c r="O254" s="9">
        <f t="shared" si="13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4"/>
        <v>89</v>
      </c>
      <c r="G255" t="s">
        <v>14</v>
      </c>
      <c r="H255">
        <v>1335</v>
      </c>
      <c r="I255" s="4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2"/>
        <v>40641.208333333336</v>
      </c>
      <c r="O255" s="9">
        <f t="shared" si="13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4"/>
        <v>185</v>
      </c>
      <c r="G256" t="s">
        <v>20</v>
      </c>
      <c r="H256">
        <v>88</v>
      </c>
      <c r="I256" s="4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12"/>
        <v>42787.25</v>
      </c>
      <c r="O256" s="9">
        <f t="shared" si="13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4"/>
        <v>120</v>
      </c>
      <c r="G257" t="s">
        <v>20</v>
      </c>
      <c r="H257">
        <v>1697</v>
      </c>
      <c r="I257" s="4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12"/>
        <v>40590.25</v>
      </c>
      <c r="O257" s="9">
        <f t="shared" si="13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4"/>
        <v>23</v>
      </c>
      <c r="G258" t="s">
        <v>14</v>
      </c>
      <c r="H258">
        <v>15</v>
      </c>
      <c r="I258" s="4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12"/>
        <v>42393.25</v>
      </c>
      <c r="O258" s="9">
        <f t="shared" si="13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si="14"/>
        <v>146</v>
      </c>
      <c r="G259" t="s">
        <v>20</v>
      </c>
      <c r="H259">
        <v>92</v>
      </c>
      <c r="I259" s="4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16">(((L259/60)/60)/24)+DATE(1970,1,1)</f>
        <v>41338.25</v>
      </c>
      <c r="O259" s="9">
        <f t="shared" ref="O259:O322" si="17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ref="F260:F323" si="18">ROUND((E260/D260)*100,0)</f>
        <v>268</v>
      </c>
      <c r="G260" t="s">
        <v>20</v>
      </c>
      <c r="H260">
        <v>186</v>
      </c>
      <c r="I260" s="4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16"/>
        <v>42712.25</v>
      </c>
      <c r="O260" s="9">
        <f t="shared" si="17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18"/>
        <v>598</v>
      </c>
      <c r="G261" t="s">
        <v>20</v>
      </c>
      <c r="H261">
        <v>138</v>
      </c>
      <c r="I261" s="4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16"/>
        <v>41251.25</v>
      </c>
      <c r="O261" s="9">
        <f t="shared" si="17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18"/>
        <v>158</v>
      </c>
      <c r="G262" t="s">
        <v>20</v>
      </c>
      <c r="H262">
        <v>261</v>
      </c>
      <c r="I262" s="4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16"/>
        <v>41180.208333333336</v>
      </c>
      <c r="O262" s="9">
        <f t="shared" si="17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18"/>
        <v>31</v>
      </c>
      <c r="G263" t="s">
        <v>14</v>
      </c>
      <c r="H263">
        <v>454</v>
      </c>
      <c r="I263" s="4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16"/>
        <v>40415.208333333336</v>
      </c>
      <c r="O263" s="9">
        <f t="shared" si="17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18"/>
        <v>313</v>
      </c>
      <c r="G264" t="s">
        <v>20</v>
      </c>
      <c r="H264">
        <v>107</v>
      </c>
      <c r="I264" s="4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16"/>
        <v>40638.208333333336</v>
      </c>
      <c r="O264" s="9">
        <f t="shared" si="17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18"/>
        <v>371</v>
      </c>
      <c r="G265" t="s">
        <v>20</v>
      </c>
      <c r="H265">
        <v>199</v>
      </c>
      <c r="I265" s="4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16"/>
        <v>40187.25</v>
      </c>
      <c r="O265" s="9">
        <f t="shared" si="17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18"/>
        <v>363</v>
      </c>
      <c r="G266" t="s">
        <v>20</v>
      </c>
      <c r="H266">
        <v>5512</v>
      </c>
      <c r="I266" s="4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16"/>
        <v>41317.25</v>
      </c>
      <c r="O266" s="9">
        <f t="shared" si="17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18"/>
        <v>123</v>
      </c>
      <c r="G267" t="s">
        <v>20</v>
      </c>
      <c r="H267">
        <v>86</v>
      </c>
      <c r="I267" s="4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16"/>
        <v>42372.25</v>
      </c>
      <c r="O267" s="9">
        <f t="shared" si="17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18"/>
        <v>77</v>
      </c>
      <c r="G268" t="s">
        <v>14</v>
      </c>
      <c r="H268">
        <v>3182</v>
      </c>
      <c r="I268" s="4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16"/>
        <v>41950.25</v>
      </c>
      <c r="O268" s="9">
        <f t="shared" si="17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18"/>
        <v>234</v>
      </c>
      <c r="G269" t="s">
        <v>20</v>
      </c>
      <c r="H269">
        <v>2768</v>
      </c>
      <c r="I269" s="4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16"/>
        <v>41206.208333333336</v>
      </c>
      <c r="O269" s="9">
        <f t="shared" si="17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18"/>
        <v>181</v>
      </c>
      <c r="G270" t="s">
        <v>20</v>
      </c>
      <c r="H270">
        <v>48</v>
      </c>
      <c r="I270" s="4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16"/>
        <v>41186.208333333336</v>
      </c>
      <c r="O270" s="9">
        <f t="shared" si="17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18"/>
        <v>253</v>
      </c>
      <c r="G271" t="s">
        <v>20</v>
      </c>
      <c r="H271">
        <v>87</v>
      </c>
      <c r="I271" s="4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16"/>
        <v>43496.25</v>
      </c>
      <c r="O271" s="9">
        <f t="shared" si="17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18"/>
        <v>27</v>
      </c>
      <c r="G272" t="s">
        <v>74</v>
      </c>
      <c r="H272">
        <v>1890</v>
      </c>
      <c r="I272" s="4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16"/>
        <v>40514.25</v>
      </c>
      <c r="O272" s="9">
        <f t="shared" si="17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18"/>
        <v>1</v>
      </c>
      <c r="G273" t="s">
        <v>47</v>
      </c>
      <c r="H273">
        <v>61</v>
      </c>
      <c r="I273" s="4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16"/>
        <v>42345.25</v>
      </c>
      <c r="O273" s="9">
        <f t="shared" si="17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18"/>
        <v>304</v>
      </c>
      <c r="G274" t="s">
        <v>20</v>
      </c>
      <c r="H274">
        <v>1894</v>
      </c>
      <c r="I274" s="4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16"/>
        <v>43656.208333333328</v>
      </c>
      <c r="O274" s="9">
        <f t="shared" si="17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18"/>
        <v>137</v>
      </c>
      <c r="G275" t="s">
        <v>20</v>
      </c>
      <c r="H275">
        <v>282</v>
      </c>
      <c r="I275" s="4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16"/>
        <v>42995.208333333328</v>
      </c>
      <c r="O275" s="9">
        <f t="shared" si="17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18"/>
        <v>32</v>
      </c>
      <c r="G276" t="s">
        <v>14</v>
      </c>
      <c r="H276">
        <v>15</v>
      </c>
      <c r="I276" s="4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16"/>
        <v>43045.25</v>
      </c>
      <c r="O276" s="9">
        <f t="shared" si="17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18"/>
        <v>242</v>
      </c>
      <c r="G277" t="s">
        <v>20</v>
      </c>
      <c r="H277">
        <v>116</v>
      </c>
      <c r="I277" s="4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16"/>
        <v>43561.208333333328</v>
      </c>
      <c r="O277" s="9">
        <f t="shared" si="17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18"/>
        <v>97</v>
      </c>
      <c r="G278" t="s">
        <v>14</v>
      </c>
      <c r="H278">
        <v>133</v>
      </c>
      <c r="I278" s="4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16"/>
        <v>41018.208333333336</v>
      </c>
      <c r="O278" s="9">
        <f t="shared" si="17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18"/>
        <v>1066</v>
      </c>
      <c r="G279" t="s">
        <v>20</v>
      </c>
      <c r="H279">
        <v>83</v>
      </c>
      <c r="I279" s="4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16"/>
        <v>40378.208333333336</v>
      </c>
      <c r="O279" s="9">
        <f t="shared" si="17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18"/>
        <v>326</v>
      </c>
      <c r="G280" t="s">
        <v>20</v>
      </c>
      <c r="H280">
        <v>91</v>
      </c>
      <c r="I280" s="4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16"/>
        <v>41239.25</v>
      </c>
      <c r="O280" s="9">
        <f t="shared" si="17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18"/>
        <v>171</v>
      </c>
      <c r="G281" t="s">
        <v>20</v>
      </c>
      <c r="H281">
        <v>546</v>
      </c>
      <c r="I281" s="4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16"/>
        <v>43346.208333333328</v>
      </c>
      <c r="O281" s="9">
        <f t="shared" si="17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18"/>
        <v>581</v>
      </c>
      <c r="G282" t="s">
        <v>20</v>
      </c>
      <c r="H282">
        <v>393</v>
      </c>
      <c r="I282" s="4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16"/>
        <v>43060.25</v>
      </c>
      <c r="O282" s="9">
        <f t="shared" si="17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18"/>
        <v>92</v>
      </c>
      <c r="G283" t="s">
        <v>14</v>
      </c>
      <c r="H283">
        <v>2062</v>
      </c>
      <c r="I283" s="4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16"/>
        <v>40979.25</v>
      </c>
      <c r="O283" s="9">
        <f t="shared" si="17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18"/>
        <v>108</v>
      </c>
      <c r="G284" t="s">
        <v>20</v>
      </c>
      <c r="H284">
        <v>133</v>
      </c>
      <c r="I284" s="4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16"/>
        <v>42701.25</v>
      </c>
      <c r="O284" s="9">
        <f t="shared" si="17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18"/>
        <v>19</v>
      </c>
      <c r="G285" t="s">
        <v>14</v>
      </c>
      <c r="H285">
        <v>29</v>
      </c>
      <c r="I285" s="4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16"/>
        <v>42520.208333333328</v>
      </c>
      <c r="O285" s="9">
        <f t="shared" si="17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18"/>
        <v>83</v>
      </c>
      <c r="G286" t="s">
        <v>14</v>
      </c>
      <c r="H286">
        <v>132</v>
      </c>
      <c r="I286" s="4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16"/>
        <v>41030.208333333336</v>
      </c>
      <c r="O286" s="9">
        <f t="shared" si="17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18"/>
        <v>706</v>
      </c>
      <c r="G287" t="s">
        <v>20</v>
      </c>
      <c r="H287">
        <v>254</v>
      </c>
      <c r="I287" s="4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16"/>
        <v>42623.208333333328</v>
      </c>
      <c r="O287" s="9">
        <f t="shared" si="17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18"/>
        <v>17</v>
      </c>
      <c r="G288" t="s">
        <v>74</v>
      </c>
      <c r="H288">
        <v>184</v>
      </c>
      <c r="I288" s="4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16"/>
        <v>42697.25</v>
      </c>
      <c r="O288" s="9">
        <f t="shared" si="17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18"/>
        <v>210</v>
      </c>
      <c r="G289" t="s">
        <v>20</v>
      </c>
      <c r="H289">
        <v>176</v>
      </c>
      <c r="I289" s="4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16"/>
        <v>42122.208333333328</v>
      </c>
      <c r="O289" s="9">
        <f t="shared" si="17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18"/>
        <v>98</v>
      </c>
      <c r="G290" t="s">
        <v>14</v>
      </c>
      <c r="H290">
        <v>137</v>
      </c>
      <c r="I290" s="4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16"/>
        <v>40982.208333333336</v>
      </c>
      <c r="O290" s="9">
        <f t="shared" si="17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18"/>
        <v>1684</v>
      </c>
      <c r="G291" t="s">
        <v>20</v>
      </c>
      <c r="H291">
        <v>337</v>
      </c>
      <c r="I291" s="4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16"/>
        <v>42219.208333333328</v>
      </c>
      <c r="O291" s="9">
        <f t="shared" si="17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18"/>
        <v>54</v>
      </c>
      <c r="G292" t="s">
        <v>14</v>
      </c>
      <c r="H292">
        <v>908</v>
      </c>
      <c r="I292" s="4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16"/>
        <v>41404.208333333336</v>
      </c>
      <c r="O292" s="9">
        <f t="shared" si="17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18"/>
        <v>457</v>
      </c>
      <c r="G293" t="s">
        <v>20</v>
      </c>
      <c r="H293">
        <v>107</v>
      </c>
      <c r="I293" s="4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16"/>
        <v>40831.208333333336</v>
      </c>
      <c r="O293" s="9">
        <f t="shared" si="17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18"/>
        <v>10</v>
      </c>
      <c r="G294" t="s">
        <v>14</v>
      </c>
      <c r="H294">
        <v>10</v>
      </c>
      <c r="I294" s="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16"/>
        <v>40984.208333333336</v>
      </c>
      <c r="O294" s="9">
        <f t="shared" si="17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18"/>
        <v>16</v>
      </c>
      <c r="G295" t="s">
        <v>74</v>
      </c>
      <c r="H295">
        <v>32</v>
      </c>
      <c r="I295" s="4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16"/>
        <v>40456.208333333336</v>
      </c>
      <c r="O295" s="9">
        <f t="shared" si="17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18"/>
        <v>1340</v>
      </c>
      <c r="G296" t="s">
        <v>20</v>
      </c>
      <c r="H296">
        <v>183</v>
      </c>
      <c r="I296" s="4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16"/>
        <v>43399.208333333328</v>
      </c>
      <c r="O296" s="9">
        <f t="shared" si="17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18"/>
        <v>36</v>
      </c>
      <c r="G297" t="s">
        <v>14</v>
      </c>
      <c r="H297">
        <v>1910</v>
      </c>
      <c r="I297" s="4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16"/>
        <v>41562.208333333336</v>
      </c>
      <c r="O297" s="9">
        <f t="shared" si="17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18"/>
        <v>55</v>
      </c>
      <c r="G298" t="s">
        <v>14</v>
      </c>
      <c r="H298">
        <v>38</v>
      </c>
      <c r="I298" s="4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16"/>
        <v>43493.25</v>
      </c>
      <c r="O298" s="9">
        <f t="shared" si="17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18"/>
        <v>94</v>
      </c>
      <c r="G299" t="s">
        <v>14</v>
      </c>
      <c r="H299">
        <v>104</v>
      </c>
      <c r="I299" s="4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16"/>
        <v>41653.25</v>
      </c>
      <c r="O299" s="9">
        <f t="shared" si="17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18"/>
        <v>144</v>
      </c>
      <c r="G300" t="s">
        <v>20</v>
      </c>
      <c r="H300">
        <v>72</v>
      </c>
      <c r="I300" s="4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16"/>
        <v>42426.25</v>
      </c>
      <c r="O300" s="9">
        <f t="shared" si="17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18"/>
        <v>51</v>
      </c>
      <c r="G301" t="s">
        <v>14</v>
      </c>
      <c r="H301">
        <v>49</v>
      </c>
      <c r="I301" s="4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16"/>
        <v>42432.25</v>
      </c>
      <c r="O301" s="9">
        <f t="shared" si="17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18"/>
        <v>5</v>
      </c>
      <c r="G302" t="s">
        <v>14</v>
      </c>
      <c r="H302">
        <v>1</v>
      </c>
      <c r="I302" s="4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16"/>
        <v>42977.208333333328</v>
      </c>
      <c r="O302" s="9">
        <f t="shared" si="17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18"/>
        <v>1345</v>
      </c>
      <c r="G303" t="s">
        <v>20</v>
      </c>
      <c r="H303">
        <v>295</v>
      </c>
      <c r="I303" s="4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16"/>
        <v>42061.25</v>
      </c>
      <c r="O303" s="9">
        <f t="shared" si="17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18"/>
        <v>32</v>
      </c>
      <c r="G304" t="s">
        <v>14</v>
      </c>
      <c r="H304">
        <v>245</v>
      </c>
      <c r="I304" s="4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16"/>
        <v>43345.208333333328</v>
      </c>
      <c r="O304" s="9">
        <f t="shared" si="17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18"/>
        <v>83</v>
      </c>
      <c r="G305" t="s">
        <v>14</v>
      </c>
      <c r="H305">
        <v>32</v>
      </c>
      <c r="I305" s="4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16"/>
        <v>42376.25</v>
      </c>
      <c r="O305" s="9">
        <f t="shared" si="17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18"/>
        <v>546</v>
      </c>
      <c r="G306" t="s">
        <v>20</v>
      </c>
      <c r="H306">
        <v>142</v>
      </c>
      <c r="I306" s="4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16"/>
        <v>42589.208333333328</v>
      </c>
      <c r="O306" s="9">
        <f t="shared" si="17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18"/>
        <v>286</v>
      </c>
      <c r="G307" t="s">
        <v>20</v>
      </c>
      <c r="H307">
        <v>85</v>
      </c>
      <c r="I307" s="4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16"/>
        <v>42448.208333333328</v>
      </c>
      <c r="O307" s="9">
        <f t="shared" si="17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18"/>
        <v>8</v>
      </c>
      <c r="G308" t="s">
        <v>14</v>
      </c>
      <c r="H308">
        <v>7</v>
      </c>
      <c r="I308" s="4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16"/>
        <v>42930.208333333328</v>
      </c>
      <c r="O308" s="9">
        <f t="shared" si="17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18"/>
        <v>132</v>
      </c>
      <c r="G309" t="s">
        <v>20</v>
      </c>
      <c r="H309">
        <v>659</v>
      </c>
      <c r="I309" s="4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16"/>
        <v>41066.208333333336</v>
      </c>
      <c r="O309" s="9">
        <f t="shared" si="17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18"/>
        <v>74</v>
      </c>
      <c r="G310" t="s">
        <v>14</v>
      </c>
      <c r="H310">
        <v>803</v>
      </c>
      <c r="I310" s="4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16"/>
        <v>40651.208333333336</v>
      </c>
      <c r="O310" s="9">
        <f t="shared" si="17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18"/>
        <v>75</v>
      </c>
      <c r="G311" t="s">
        <v>74</v>
      </c>
      <c r="H311">
        <v>75</v>
      </c>
      <c r="I311" s="4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16"/>
        <v>40807.208333333336</v>
      </c>
      <c r="O311" s="9">
        <f t="shared" si="17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18"/>
        <v>20</v>
      </c>
      <c r="G312" t="s">
        <v>14</v>
      </c>
      <c r="H312">
        <v>16</v>
      </c>
      <c r="I312" s="4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16"/>
        <v>40277.208333333336</v>
      </c>
      <c r="O312" s="9">
        <f t="shared" si="17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18"/>
        <v>203</v>
      </c>
      <c r="G313" t="s">
        <v>20</v>
      </c>
      <c r="H313">
        <v>121</v>
      </c>
      <c r="I313" s="4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16"/>
        <v>40590.25</v>
      </c>
      <c r="O313" s="9">
        <f t="shared" si="17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18"/>
        <v>310</v>
      </c>
      <c r="G314" t="s">
        <v>20</v>
      </c>
      <c r="H314">
        <v>3742</v>
      </c>
      <c r="I314" s="4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16"/>
        <v>41572.208333333336</v>
      </c>
      <c r="O314" s="9">
        <f t="shared" si="17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18"/>
        <v>395</v>
      </c>
      <c r="G315" t="s">
        <v>20</v>
      </c>
      <c r="H315">
        <v>223</v>
      </c>
      <c r="I315" s="4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16"/>
        <v>40966.25</v>
      </c>
      <c r="O315" s="9">
        <f t="shared" si="17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18"/>
        <v>295</v>
      </c>
      <c r="G316" t="s">
        <v>20</v>
      </c>
      <c r="H316">
        <v>133</v>
      </c>
      <c r="I316" s="4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16"/>
        <v>43536.208333333328</v>
      </c>
      <c r="O316" s="9">
        <f t="shared" si="17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18"/>
        <v>34</v>
      </c>
      <c r="G317" t="s">
        <v>14</v>
      </c>
      <c r="H317">
        <v>31</v>
      </c>
      <c r="I317" s="4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16"/>
        <v>41783.208333333336</v>
      </c>
      <c r="O317" s="9">
        <f t="shared" si="17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18"/>
        <v>67</v>
      </c>
      <c r="G318" t="s">
        <v>14</v>
      </c>
      <c r="H318">
        <v>108</v>
      </c>
      <c r="I318" s="4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16"/>
        <v>43788.25</v>
      </c>
      <c r="O318" s="9">
        <f t="shared" si="17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18"/>
        <v>19</v>
      </c>
      <c r="G319" t="s">
        <v>14</v>
      </c>
      <c r="H319">
        <v>30</v>
      </c>
      <c r="I319" s="4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16"/>
        <v>42869.208333333328</v>
      </c>
      <c r="O319" s="9">
        <f t="shared" si="17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18"/>
        <v>16</v>
      </c>
      <c r="G320" t="s">
        <v>14</v>
      </c>
      <c r="H320">
        <v>17</v>
      </c>
      <c r="I320" s="4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16"/>
        <v>41684.25</v>
      </c>
      <c r="O320" s="9">
        <f t="shared" si="17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18"/>
        <v>39</v>
      </c>
      <c r="G321" t="s">
        <v>74</v>
      </c>
      <c r="H321">
        <v>64</v>
      </c>
      <c r="I321" s="4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16"/>
        <v>40402.208333333336</v>
      </c>
      <c r="O321" s="9">
        <f t="shared" si="17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18"/>
        <v>10</v>
      </c>
      <c r="G322" t="s">
        <v>14</v>
      </c>
      <c r="H322">
        <v>80</v>
      </c>
      <c r="I322" s="4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16"/>
        <v>40673.208333333336</v>
      </c>
      <c r="O322" s="9">
        <f t="shared" si="17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si="18"/>
        <v>94</v>
      </c>
      <c r="G323" t="s">
        <v>14</v>
      </c>
      <c r="H323">
        <v>2468</v>
      </c>
      <c r="I323" s="4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20">(((L323/60)/60)/24)+DATE(1970,1,1)</f>
        <v>40634.208333333336</v>
      </c>
      <c r="O323" s="9">
        <f t="shared" ref="O323:O386" si="21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ref="F324:F387" si="22">ROUND((E324/D324)*100,0)</f>
        <v>167</v>
      </c>
      <c r="G324" t="s">
        <v>20</v>
      </c>
      <c r="H324">
        <v>5168</v>
      </c>
      <c r="I324" s="4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20"/>
        <v>40507.25</v>
      </c>
      <c r="O324" s="9">
        <f t="shared" si="21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22"/>
        <v>24</v>
      </c>
      <c r="G325" t="s">
        <v>14</v>
      </c>
      <c r="H325">
        <v>26</v>
      </c>
      <c r="I325" s="4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20"/>
        <v>41725.208333333336</v>
      </c>
      <c r="O325" s="9">
        <f t="shared" si="21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22"/>
        <v>164</v>
      </c>
      <c r="G326" t="s">
        <v>20</v>
      </c>
      <c r="H326">
        <v>307</v>
      </c>
      <c r="I326" s="4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20"/>
        <v>42176.208333333328</v>
      </c>
      <c r="O326" s="9">
        <f t="shared" si="21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22"/>
        <v>91</v>
      </c>
      <c r="G327" t="s">
        <v>14</v>
      </c>
      <c r="H327">
        <v>73</v>
      </c>
      <c r="I327" s="4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20"/>
        <v>43267.208333333328</v>
      </c>
      <c r="O327" s="9">
        <f t="shared" si="21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22"/>
        <v>46</v>
      </c>
      <c r="G328" t="s">
        <v>14</v>
      </c>
      <c r="H328">
        <v>128</v>
      </c>
      <c r="I328" s="4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20"/>
        <v>42364.25</v>
      </c>
      <c r="O328" s="9">
        <f t="shared" si="21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22"/>
        <v>39</v>
      </c>
      <c r="G329" t="s">
        <v>14</v>
      </c>
      <c r="H329">
        <v>33</v>
      </c>
      <c r="I329" s="4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20"/>
        <v>43705.208333333328</v>
      </c>
      <c r="O329" s="9">
        <f t="shared" si="21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22"/>
        <v>134</v>
      </c>
      <c r="G330" t="s">
        <v>20</v>
      </c>
      <c r="H330">
        <v>2441</v>
      </c>
      <c r="I330" s="4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20"/>
        <v>43434.25</v>
      </c>
      <c r="O330" s="9">
        <f t="shared" si="21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22"/>
        <v>23</v>
      </c>
      <c r="G331" t="s">
        <v>47</v>
      </c>
      <c r="H331">
        <v>211</v>
      </c>
      <c r="I331" s="4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20"/>
        <v>42716.25</v>
      </c>
      <c r="O331" s="9">
        <f t="shared" si="21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22"/>
        <v>185</v>
      </c>
      <c r="G332" t="s">
        <v>20</v>
      </c>
      <c r="H332">
        <v>1385</v>
      </c>
      <c r="I332" s="4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20"/>
        <v>43077.25</v>
      </c>
      <c r="O332" s="9">
        <f t="shared" si="21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22"/>
        <v>444</v>
      </c>
      <c r="G333" t="s">
        <v>20</v>
      </c>
      <c r="H333">
        <v>190</v>
      </c>
      <c r="I333" s="4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20"/>
        <v>40896.25</v>
      </c>
      <c r="O333" s="9">
        <f t="shared" si="21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22"/>
        <v>200</v>
      </c>
      <c r="G334" t="s">
        <v>20</v>
      </c>
      <c r="H334">
        <v>470</v>
      </c>
      <c r="I334" s="4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20"/>
        <v>41361.208333333336</v>
      </c>
      <c r="O334" s="9">
        <f t="shared" si="21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22"/>
        <v>124</v>
      </c>
      <c r="G335" t="s">
        <v>20</v>
      </c>
      <c r="H335">
        <v>253</v>
      </c>
      <c r="I335" s="4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20"/>
        <v>43424.25</v>
      </c>
      <c r="O335" s="9">
        <f t="shared" si="21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22"/>
        <v>187</v>
      </c>
      <c r="G336" t="s">
        <v>20</v>
      </c>
      <c r="H336">
        <v>1113</v>
      </c>
      <c r="I336" s="4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20"/>
        <v>43110.25</v>
      </c>
      <c r="O336" s="9">
        <f t="shared" si="21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22"/>
        <v>114</v>
      </c>
      <c r="G337" t="s">
        <v>20</v>
      </c>
      <c r="H337">
        <v>2283</v>
      </c>
      <c r="I337" s="4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20"/>
        <v>43784.25</v>
      </c>
      <c r="O337" s="9">
        <f t="shared" si="21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22"/>
        <v>97</v>
      </c>
      <c r="G338" t="s">
        <v>14</v>
      </c>
      <c r="H338">
        <v>1072</v>
      </c>
      <c r="I338" s="4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20"/>
        <v>40527.25</v>
      </c>
      <c r="O338" s="9">
        <f t="shared" si="21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22"/>
        <v>123</v>
      </c>
      <c r="G339" t="s">
        <v>20</v>
      </c>
      <c r="H339">
        <v>1095</v>
      </c>
      <c r="I339" s="4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20"/>
        <v>43780.25</v>
      </c>
      <c r="O339" s="9">
        <f t="shared" si="21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22"/>
        <v>179</v>
      </c>
      <c r="G340" t="s">
        <v>20</v>
      </c>
      <c r="H340">
        <v>1690</v>
      </c>
      <c r="I340" s="4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20"/>
        <v>40821.208333333336</v>
      </c>
      <c r="O340" s="9">
        <f t="shared" si="21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22"/>
        <v>80</v>
      </c>
      <c r="G341" t="s">
        <v>74</v>
      </c>
      <c r="H341">
        <v>1297</v>
      </c>
      <c r="I341" s="4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20"/>
        <v>42949.208333333328</v>
      </c>
      <c r="O341" s="9">
        <f t="shared" si="21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22"/>
        <v>94</v>
      </c>
      <c r="G342" t="s">
        <v>14</v>
      </c>
      <c r="H342">
        <v>393</v>
      </c>
      <c r="I342" s="4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20"/>
        <v>40889.25</v>
      </c>
      <c r="O342" s="9">
        <f t="shared" si="21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22"/>
        <v>85</v>
      </c>
      <c r="G343" t="s">
        <v>14</v>
      </c>
      <c r="H343">
        <v>1257</v>
      </c>
      <c r="I343" s="4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20"/>
        <v>42244.208333333328</v>
      </c>
      <c r="O343" s="9">
        <f t="shared" si="21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22"/>
        <v>67</v>
      </c>
      <c r="G344" t="s">
        <v>14</v>
      </c>
      <c r="H344">
        <v>328</v>
      </c>
      <c r="I344" s="4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20"/>
        <v>41475.208333333336</v>
      </c>
      <c r="O344" s="9">
        <f t="shared" si="21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22"/>
        <v>54</v>
      </c>
      <c r="G345" t="s">
        <v>14</v>
      </c>
      <c r="H345">
        <v>147</v>
      </c>
      <c r="I345" s="4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20"/>
        <v>41597.25</v>
      </c>
      <c r="O345" s="9">
        <f t="shared" si="21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22"/>
        <v>42</v>
      </c>
      <c r="G346" t="s">
        <v>14</v>
      </c>
      <c r="H346">
        <v>830</v>
      </c>
      <c r="I346" s="4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20"/>
        <v>43122.25</v>
      </c>
      <c r="O346" s="9">
        <f t="shared" si="21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22"/>
        <v>15</v>
      </c>
      <c r="G347" t="s">
        <v>14</v>
      </c>
      <c r="H347">
        <v>331</v>
      </c>
      <c r="I347" s="4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20"/>
        <v>42194.208333333328</v>
      </c>
      <c r="O347" s="9">
        <f t="shared" si="21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22"/>
        <v>34</v>
      </c>
      <c r="G348" t="s">
        <v>14</v>
      </c>
      <c r="H348">
        <v>25</v>
      </c>
      <c r="I348" s="4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20"/>
        <v>42971.208333333328</v>
      </c>
      <c r="O348" s="9">
        <f t="shared" si="21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22"/>
        <v>1401</v>
      </c>
      <c r="G349" t="s">
        <v>20</v>
      </c>
      <c r="H349">
        <v>191</v>
      </c>
      <c r="I349" s="4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20"/>
        <v>42046.25</v>
      </c>
      <c r="O349" s="9">
        <f t="shared" si="21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22"/>
        <v>72</v>
      </c>
      <c r="G350" t="s">
        <v>14</v>
      </c>
      <c r="H350">
        <v>3483</v>
      </c>
      <c r="I350" s="4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20"/>
        <v>42782.25</v>
      </c>
      <c r="O350" s="9">
        <f t="shared" si="21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22"/>
        <v>53</v>
      </c>
      <c r="G351" t="s">
        <v>14</v>
      </c>
      <c r="H351">
        <v>923</v>
      </c>
      <c r="I351" s="4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20"/>
        <v>42930.208333333328</v>
      </c>
      <c r="O351" s="9">
        <f t="shared" si="21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22"/>
        <v>5</v>
      </c>
      <c r="G352" t="s">
        <v>14</v>
      </c>
      <c r="H352">
        <v>1</v>
      </c>
      <c r="I352" s="4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20"/>
        <v>42144.208333333328</v>
      </c>
      <c r="O352" s="9">
        <f t="shared" si="21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22"/>
        <v>128</v>
      </c>
      <c r="G353" t="s">
        <v>20</v>
      </c>
      <c r="H353">
        <v>2013</v>
      </c>
      <c r="I353" s="4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20"/>
        <v>42240.208333333328</v>
      </c>
      <c r="O353" s="9">
        <f t="shared" si="21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22"/>
        <v>35</v>
      </c>
      <c r="G354" t="s">
        <v>14</v>
      </c>
      <c r="H354">
        <v>33</v>
      </c>
      <c r="I354" s="4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20"/>
        <v>42315.25</v>
      </c>
      <c r="O354" s="9">
        <f t="shared" si="21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22"/>
        <v>411</v>
      </c>
      <c r="G355" t="s">
        <v>20</v>
      </c>
      <c r="H355">
        <v>1703</v>
      </c>
      <c r="I355" s="4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20"/>
        <v>43651.208333333328</v>
      </c>
      <c r="O355" s="9">
        <f t="shared" si="21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22"/>
        <v>124</v>
      </c>
      <c r="G356" t="s">
        <v>20</v>
      </c>
      <c r="H356">
        <v>80</v>
      </c>
      <c r="I356" s="4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20"/>
        <v>41520.208333333336</v>
      </c>
      <c r="O356" s="9">
        <f t="shared" si="21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22"/>
        <v>59</v>
      </c>
      <c r="G357" t="s">
        <v>47</v>
      </c>
      <c r="H357">
        <v>86</v>
      </c>
      <c r="I357" s="4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20"/>
        <v>42757.25</v>
      </c>
      <c r="O357" s="9">
        <f t="shared" si="21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22"/>
        <v>37</v>
      </c>
      <c r="G358" t="s">
        <v>14</v>
      </c>
      <c r="H358">
        <v>40</v>
      </c>
      <c r="I358" s="4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20"/>
        <v>40922.25</v>
      </c>
      <c r="O358" s="9">
        <f t="shared" si="21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22"/>
        <v>185</v>
      </c>
      <c r="G359" t="s">
        <v>20</v>
      </c>
      <c r="H359">
        <v>41</v>
      </c>
      <c r="I359" s="4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20"/>
        <v>42250.208333333328</v>
      </c>
      <c r="O359" s="9">
        <f t="shared" si="21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22"/>
        <v>12</v>
      </c>
      <c r="G360" t="s">
        <v>14</v>
      </c>
      <c r="H360">
        <v>23</v>
      </c>
      <c r="I360" s="4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20"/>
        <v>43322.208333333328</v>
      </c>
      <c r="O360" s="9">
        <f t="shared" si="21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22"/>
        <v>299</v>
      </c>
      <c r="G361" t="s">
        <v>20</v>
      </c>
      <c r="H361">
        <v>187</v>
      </c>
      <c r="I361" s="4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20"/>
        <v>40782.208333333336</v>
      </c>
      <c r="O361" s="9">
        <f t="shared" si="21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22"/>
        <v>226</v>
      </c>
      <c r="G362" t="s">
        <v>20</v>
      </c>
      <c r="H362">
        <v>2875</v>
      </c>
      <c r="I362" s="4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20"/>
        <v>40544.25</v>
      </c>
      <c r="O362" s="9">
        <f t="shared" si="21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22"/>
        <v>174</v>
      </c>
      <c r="G363" t="s">
        <v>20</v>
      </c>
      <c r="H363">
        <v>88</v>
      </c>
      <c r="I363" s="4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20"/>
        <v>43015.208333333328</v>
      </c>
      <c r="O363" s="9">
        <f t="shared" si="21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22"/>
        <v>372</v>
      </c>
      <c r="G364" t="s">
        <v>20</v>
      </c>
      <c r="H364">
        <v>191</v>
      </c>
      <c r="I364" s="4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20"/>
        <v>40570.25</v>
      </c>
      <c r="O364" s="9">
        <f t="shared" si="21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22"/>
        <v>160</v>
      </c>
      <c r="G365" t="s">
        <v>20</v>
      </c>
      <c r="H365">
        <v>139</v>
      </c>
      <c r="I365" s="4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20"/>
        <v>40904.25</v>
      </c>
      <c r="O365" s="9">
        <f t="shared" si="21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22"/>
        <v>1616</v>
      </c>
      <c r="G366" t="s">
        <v>20</v>
      </c>
      <c r="H366">
        <v>186</v>
      </c>
      <c r="I366" s="4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20"/>
        <v>43164.25</v>
      </c>
      <c r="O366" s="9">
        <f t="shared" si="21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22"/>
        <v>733</v>
      </c>
      <c r="G367" t="s">
        <v>20</v>
      </c>
      <c r="H367">
        <v>112</v>
      </c>
      <c r="I367" s="4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20"/>
        <v>42733.25</v>
      </c>
      <c r="O367" s="9">
        <f t="shared" si="21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22"/>
        <v>592</v>
      </c>
      <c r="G368" t="s">
        <v>20</v>
      </c>
      <c r="H368">
        <v>101</v>
      </c>
      <c r="I368" s="4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20"/>
        <v>40546.25</v>
      </c>
      <c r="O368" s="9">
        <f t="shared" si="21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22"/>
        <v>19</v>
      </c>
      <c r="G369" t="s">
        <v>14</v>
      </c>
      <c r="H369">
        <v>75</v>
      </c>
      <c r="I369" s="4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20"/>
        <v>41930.208333333336</v>
      </c>
      <c r="O369" s="9">
        <f t="shared" si="21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22"/>
        <v>277</v>
      </c>
      <c r="G370" t="s">
        <v>20</v>
      </c>
      <c r="H370">
        <v>206</v>
      </c>
      <c r="I370" s="4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20"/>
        <v>40464.208333333336</v>
      </c>
      <c r="O370" s="9">
        <f t="shared" si="21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22"/>
        <v>273</v>
      </c>
      <c r="G371" t="s">
        <v>20</v>
      </c>
      <c r="H371">
        <v>154</v>
      </c>
      <c r="I371" s="4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20"/>
        <v>41308.25</v>
      </c>
      <c r="O371" s="9">
        <f t="shared" si="21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22"/>
        <v>159</v>
      </c>
      <c r="G372" t="s">
        <v>20</v>
      </c>
      <c r="H372">
        <v>5966</v>
      </c>
      <c r="I372" s="4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20"/>
        <v>43570.208333333328</v>
      </c>
      <c r="O372" s="9">
        <f t="shared" si="21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22"/>
        <v>68</v>
      </c>
      <c r="G373" t="s">
        <v>14</v>
      </c>
      <c r="H373">
        <v>2176</v>
      </c>
      <c r="I373" s="4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20"/>
        <v>42043.25</v>
      </c>
      <c r="O373" s="9">
        <f t="shared" si="21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22"/>
        <v>1592</v>
      </c>
      <c r="G374" t="s">
        <v>20</v>
      </c>
      <c r="H374">
        <v>169</v>
      </c>
      <c r="I374" s="4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20"/>
        <v>42012.25</v>
      </c>
      <c r="O374" s="9">
        <f t="shared" si="21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22"/>
        <v>730</v>
      </c>
      <c r="G375" t="s">
        <v>20</v>
      </c>
      <c r="H375">
        <v>2106</v>
      </c>
      <c r="I375" s="4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20"/>
        <v>42964.208333333328</v>
      </c>
      <c r="O375" s="9">
        <f t="shared" si="21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22"/>
        <v>13</v>
      </c>
      <c r="G376" t="s">
        <v>14</v>
      </c>
      <c r="H376">
        <v>441</v>
      </c>
      <c r="I376" s="4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20"/>
        <v>43476.25</v>
      </c>
      <c r="O376" s="9">
        <f t="shared" si="21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22"/>
        <v>55</v>
      </c>
      <c r="G377" t="s">
        <v>14</v>
      </c>
      <c r="H377">
        <v>25</v>
      </c>
      <c r="I377" s="4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20"/>
        <v>42293.208333333328</v>
      </c>
      <c r="O377" s="9">
        <f t="shared" si="21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22"/>
        <v>361</v>
      </c>
      <c r="G378" t="s">
        <v>20</v>
      </c>
      <c r="H378">
        <v>131</v>
      </c>
      <c r="I378" s="4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20"/>
        <v>41826.208333333336</v>
      </c>
      <c r="O378" s="9">
        <f t="shared" si="21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22"/>
        <v>10</v>
      </c>
      <c r="G379" t="s">
        <v>14</v>
      </c>
      <c r="H379">
        <v>127</v>
      </c>
      <c r="I379" s="4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20"/>
        <v>43760.208333333328</v>
      </c>
      <c r="O379" s="9">
        <f t="shared" si="21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22"/>
        <v>14</v>
      </c>
      <c r="G380" t="s">
        <v>14</v>
      </c>
      <c r="H380">
        <v>355</v>
      </c>
      <c r="I380" s="4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20"/>
        <v>43241.208333333328</v>
      </c>
      <c r="O380" s="9">
        <f t="shared" si="21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22"/>
        <v>40</v>
      </c>
      <c r="G381" t="s">
        <v>14</v>
      </c>
      <c r="H381">
        <v>44</v>
      </c>
      <c r="I381" s="4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20"/>
        <v>40843.208333333336</v>
      </c>
      <c r="O381" s="9">
        <f t="shared" si="21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22"/>
        <v>160</v>
      </c>
      <c r="G382" t="s">
        <v>20</v>
      </c>
      <c r="H382">
        <v>84</v>
      </c>
      <c r="I382" s="4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20"/>
        <v>41448.208333333336</v>
      </c>
      <c r="O382" s="9">
        <f t="shared" si="21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22"/>
        <v>184</v>
      </c>
      <c r="G383" t="s">
        <v>20</v>
      </c>
      <c r="H383">
        <v>155</v>
      </c>
      <c r="I383" s="4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20"/>
        <v>42163.208333333328</v>
      </c>
      <c r="O383" s="9">
        <f t="shared" si="21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22"/>
        <v>64</v>
      </c>
      <c r="G384" t="s">
        <v>14</v>
      </c>
      <c r="H384">
        <v>67</v>
      </c>
      <c r="I384" s="4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20"/>
        <v>43024.208333333328</v>
      </c>
      <c r="O384" s="9">
        <f t="shared" si="21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22"/>
        <v>225</v>
      </c>
      <c r="G385" t="s">
        <v>20</v>
      </c>
      <c r="H385">
        <v>189</v>
      </c>
      <c r="I385" s="4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20"/>
        <v>43509.25</v>
      </c>
      <c r="O385" s="9">
        <f t="shared" si="21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22"/>
        <v>172</v>
      </c>
      <c r="G386" t="s">
        <v>20</v>
      </c>
      <c r="H386">
        <v>4799</v>
      </c>
      <c r="I386" s="4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20"/>
        <v>42776.25</v>
      </c>
      <c r="O386" s="9">
        <f t="shared" si="21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si="22"/>
        <v>146</v>
      </c>
      <c r="G387" t="s">
        <v>20</v>
      </c>
      <c r="H387">
        <v>1137</v>
      </c>
      <c r="I387" s="4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24">(((L387/60)/60)/24)+DATE(1970,1,1)</f>
        <v>43553.208333333328</v>
      </c>
      <c r="O387" s="9">
        <f t="shared" ref="O387:O450" si="25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ref="F388:F451" si="26">ROUND((E388/D388)*100,0)</f>
        <v>76</v>
      </c>
      <c r="G388" t="s">
        <v>14</v>
      </c>
      <c r="H388">
        <v>1068</v>
      </c>
      <c r="I388" s="4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24"/>
        <v>40355.208333333336</v>
      </c>
      <c r="O388" s="9">
        <f t="shared" si="25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26"/>
        <v>39</v>
      </c>
      <c r="G389" t="s">
        <v>14</v>
      </c>
      <c r="H389">
        <v>424</v>
      </c>
      <c r="I389" s="4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24"/>
        <v>41072.208333333336</v>
      </c>
      <c r="O389" s="9">
        <f t="shared" si="25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26"/>
        <v>11</v>
      </c>
      <c r="G390" t="s">
        <v>74</v>
      </c>
      <c r="H390">
        <v>145</v>
      </c>
      <c r="I390" s="4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24"/>
        <v>40912.25</v>
      </c>
      <c r="O390" s="9">
        <f t="shared" si="25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26"/>
        <v>122</v>
      </c>
      <c r="G391" t="s">
        <v>20</v>
      </c>
      <c r="H391">
        <v>1152</v>
      </c>
      <c r="I391" s="4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24"/>
        <v>40479.208333333336</v>
      </c>
      <c r="O391" s="9">
        <f t="shared" si="25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26"/>
        <v>187</v>
      </c>
      <c r="G392" t="s">
        <v>20</v>
      </c>
      <c r="H392">
        <v>50</v>
      </c>
      <c r="I392" s="4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24"/>
        <v>41530.208333333336</v>
      </c>
      <c r="O392" s="9">
        <f t="shared" si="25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26"/>
        <v>7</v>
      </c>
      <c r="G393" t="s">
        <v>14</v>
      </c>
      <c r="H393">
        <v>151</v>
      </c>
      <c r="I393" s="4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24"/>
        <v>41653.25</v>
      </c>
      <c r="O393" s="9">
        <f t="shared" si="25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26"/>
        <v>66</v>
      </c>
      <c r="G394" t="s">
        <v>14</v>
      </c>
      <c r="H394">
        <v>1608</v>
      </c>
      <c r="I394" s="4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24"/>
        <v>40549.25</v>
      </c>
      <c r="O394" s="9">
        <f t="shared" si="25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26"/>
        <v>229</v>
      </c>
      <c r="G395" t="s">
        <v>20</v>
      </c>
      <c r="H395">
        <v>3059</v>
      </c>
      <c r="I395" s="4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24"/>
        <v>42933.208333333328</v>
      </c>
      <c r="O395" s="9">
        <f t="shared" si="25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26"/>
        <v>469</v>
      </c>
      <c r="G396" t="s">
        <v>20</v>
      </c>
      <c r="H396">
        <v>34</v>
      </c>
      <c r="I396" s="4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24"/>
        <v>41484.208333333336</v>
      </c>
      <c r="O396" s="9">
        <f t="shared" si="25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26"/>
        <v>130</v>
      </c>
      <c r="G397" t="s">
        <v>20</v>
      </c>
      <c r="H397">
        <v>220</v>
      </c>
      <c r="I397" s="4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24"/>
        <v>40885.25</v>
      </c>
      <c r="O397" s="9">
        <f t="shared" si="25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26"/>
        <v>167</v>
      </c>
      <c r="G398" t="s">
        <v>20</v>
      </c>
      <c r="H398">
        <v>1604</v>
      </c>
      <c r="I398" s="4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24"/>
        <v>43378.208333333328</v>
      </c>
      <c r="O398" s="9">
        <f t="shared" si="25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26"/>
        <v>174</v>
      </c>
      <c r="G399" t="s">
        <v>20</v>
      </c>
      <c r="H399">
        <v>454</v>
      </c>
      <c r="I399" s="4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24"/>
        <v>41417.208333333336</v>
      </c>
      <c r="O399" s="9">
        <f t="shared" si="25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26"/>
        <v>718</v>
      </c>
      <c r="G400" t="s">
        <v>20</v>
      </c>
      <c r="H400">
        <v>123</v>
      </c>
      <c r="I400" s="4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24"/>
        <v>43228.208333333328</v>
      </c>
      <c r="O400" s="9">
        <f t="shared" si="25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26"/>
        <v>64</v>
      </c>
      <c r="G401" t="s">
        <v>14</v>
      </c>
      <c r="H401">
        <v>941</v>
      </c>
      <c r="I401" s="4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24"/>
        <v>40576.25</v>
      </c>
      <c r="O401" s="9">
        <f t="shared" si="25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26"/>
        <v>2</v>
      </c>
      <c r="G402" t="s">
        <v>14</v>
      </c>
      <c r="H402">
        <v>1</v>
      </c>
      <c r="I402" s="4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24"/>
        <v>41502.208333333336</v>
      </c>
      <c r="O402" s="9">
        <f t="shared" si="25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26"/>
        <v>1530</v>
      </c>
      <c r="G403" t="s">
        <v>20</v>
      </c>
      <c r="H403">
        <v>299</v>
      </c>
      <c r="I403" s="4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24"/>
        <v>43765.208333333328</v>
      </c>
      <c r="O403" s="9">
        <f t="shared" si="25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26"/>
        <v>40</v>
      </c>
      <c r="G404" t="s">
        <v>14</v>
      </c>
      <c r="H404">
        <v>40</v>
      </c>
      <c r="I404" s="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24"/>
        <v>40914.25</v>
      </c>
      <c r="O404" s="9">
        <f t="shared" si="25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26"/>
        <v>86</v>
      </c>
      <c r="G405" t="s">
        <v>14</v>
      </c>
      <c r="H405">
        <v>3015</v>
      </c>
      <c r="I405" s="4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24"/>
        <v>40310.208333333336</v>
      </c>
      <c r="O405" s="9">
        <f t="shared" si="25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26"/>
        <v>316</v>
      </c>
      <c r="G406" t="s">
        <v>20</v>
      </c>
      <c r="H406">
        <v>2237</v>
      </c>
      <c r="I406" s="4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24"/>
        <v>43053.25</v>
      </c>
      <c r="O406" s="9">
        <f t="shared" si="25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26"/>
        <v>90</v>
      </c>
      <c r="G407" t="s">
        <v>14</v>
      </c>
      <c r="H407">
        <v>435</v>
      </c>
      <c r="I407" s="4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24"/>
        <v>43255.208333333328</v>
      </c>
      <c r="O407" s="9">
        <f t="shared" si="25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26"/>
        <v>182</v>
      </c>
      <c r="G408" t="s">
        <v>20</v>
      </c>
      <c r="H408">
        <v>645</v>
      </c>
      <c r="I408" s="4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24"/>
        <v>41304.25</v>
      </c>
      <c r="O408" s="9">
        <f t="shared" si="25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26"/>
        <v>356</v>
      </c>
      <c r="G409" t="s">
        <v>20</v>
      </c>
      <c r="H409">
        <v>484</v>
      </c>
      <c r="I409" s="4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24"/>
        <v>43751.208333333328</v>
      </c>
      <c r="O409" s="9">
        <f t="shared" si="25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26"/>
        <v>132</v>
      </c>
      <c r="G410" t="s">
        <v>20</v>
      </c>
      <c r="H410">
        <v>154</v>
      </c>
      <c r="I410" s="4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24"/>
        <v>42541.208333333328</v>
      </c>
      <c r="O410" s="9">
        <f t="shared" si="25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26"/>
        <v>46</v>
      </c>
      <c r="G411" t="s">
        <v>14</v>
      </c>
      <c r="H411">
        <v>714</v>
      </c>
      <c r="I411" s="4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24"/>
        <v>42843.208333333328</v>
      </c>
      <c r="O411" s="9">
        <f t="shared" si="25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26"/>
        <v>36</v>
      </c>
      <c r="G412" t="s">
        <v>47</v>
      </c>
      <c r="H412">
        <v>1111</v>
      </c>
      <c r="I412" s="4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24"/>
        <v>42122.208333333328</v>
      </c>
      <c r="O412" s="9">
        <f t="shared" si="25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26"/>
        <v>105</v>
      </c>
      <c r="G413" t="s">
        <v>20</v>
      </c>
      <c r="H413">
        <v>82</v>
      </c>
      <c r="I413" s="4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24"/>
        <v>42884.208333333328</v>
      </c>
      <c r="O413" s="9">
        <f t="shared" si="25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26"/>
        <v>669</v>
      </c>
      <c r="G414" t="s">
        <v>20</v>
      </c>
      <c r="H414">
        <v>134</v>
      </c>
      <c r="I414" s="4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24"/>
        <v>41642.25</v>
      </c>
      <c r="O414" s="9">
        <f t="shared" si="25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26"/>
        <v>62</v>
      </c>
      <c r="G415" t="s">
        <v>47</v>
      </c>
      <c r="H415">
        <v>1089</v>
      </c>
      <c r="I415" s="4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24"/>
        <v>43431.25</v>
      </c>
      <c r="O415" s="9">
        <f t="shared" si="25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26"/>
        <v>85</v>
      </c>
      <c r="G416" t="s">
        <v>14</v>
      </c>
      <c r="H416">
        <v>5497</v>
      </c>
      <c r="I416" s="4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24"/>
        <v>40288.208333333336</v>
      </c>
      <c r="O416" s="9">
        <f t="shared" si="25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26"/>
        <v>11</v>
      </c>
      <c r="G417" t="s">
        <v>14</v>
      </c>
      <c r="H417">
        <v>418</v>
      </c>
      <c r="I417" s="4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24"/>
        <v>40921.25</v>
      </c>
      <c r="O417" s="9">
        <f t="shared" si="25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26"/>
        <v>44</v>
      </c>
      <c r="G418" t="s">
        <v>14</v>
      </c>
      <c r="H418">
        <v>1439</v>
      </c>
      <c r="I418" s="4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24"/>
        <v>40560.25</v>
      </c>
      <c r="O418" s="9">
        <f t="shared" si="25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26"/>
        <v>55</v>
      </c>
      <c r="G419" t="s">
        <v>14</v>
      </c>
      <c r="H419">
        <v>15</v>
      </c>
      <c r="I419" s="4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24"/>
        <v>43407.208333333328</v>
      </c>
      <c r="O419" s="9">
        <f t="shared" si="25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26"/>
        <v>57</v>
      </c>
      <c r="G420" t="s">
        <v>14</v>
      </c>
      <c r="H420">
        <v>1999</v>
      </c>
      <c r="I420" s="4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24"/>
        <v>41035.208333333336</v>
      </c>
      <c r="O420" s="9">
        <f t="shared" si="25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26"/>
        <v>123</v>
      </c>
      <c r="G421" t="s">
        <v>20</v>
      </c>
      <c r="H421">
        <v>5203</v>
      </c>
      <c r="I421" s="4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24"/>
        <v>40899.25</v>
      </c>
      <c r="O421" s="9">
        <f t="shared" si="25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26"/>
        <v>128</v>
      </c>
      <c r="G422" t="s">
        <v>20</v>
      </c>
      <c r="H422">
        <v>94</v>
      </c>
      <c r="I422" s="4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24"/>
        <v>42911.208333333328</v>
      </c>
      <c r="O422" s="9">
        <f t="shared" si="25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26"/>
        <v>64</v>
      </c>
      <c r="G423" t="s">
        <v>14</v>
      </c>
      <c r="H423">
        <v>118</v>
      </c>
      <c r="I423" s="4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24"/>
        <v>42915.208333333328</v>
      </c>
      <c r="O423" s="9">
        <f t="shared" si="25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26"/>
        <v>127</v>
      </c>
      <c r="G424" t="s">
        <v>20</v>
      </c>
      <c r="H424">
        <v>205</v>
      </c>
      <c r="I424" s="4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24"/>
        <v>40285.208333333336</v>
      </c>
      <c r="O424" s="9">
        <f t="shared" si="25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26"/>
        <v>11</v>
      </c>
      <c r="G425" t="s">
        <v>14</v>
      </c>
      <c r="H425">
        <v>162</v>
      </c>
      <c r="I425" s="4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24"/>
        <v>40808.208333333336</v>
      </c>
      <c r="O425" s="9">
        <f t="shared" si="25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26"/>
        <v>40</v>
      </c>
      <c r="G426" t="s">
        <v>14</v>
      </c>
      <c r="H426">
        <v>83</v>
      </c>
      <c r="I426" s="4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24"/>
        <v>43208.208333333328</v>
      </c>
      <c r="O426" s="9">
        <f t="shared" si="25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26"/>
        <v>288</v>
      </c>
      <c r="G427" t="s">
        <v>20</v>
      </c>
      <c r="H427">
        <v>92</v>
      </c>
      <c r="I427" s="4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24"/>
        <v>42213.208333333328</v>
      </c>
      <c r="O427" s="9">
        <f t="shared" si="25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26"/>
        <v>573</v>
      </c>
      <c r="G428" t="s">
        <v>20</v>
      </c>
      <c r="H428">
        <v>219</v>
      </c>
      <c r="I428" s="4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24"/>
        <v>41332.25</v>
      </c>
      <c r="O428" s="9">
        <f t="shared" si="25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26"/>
        <v>113</v>
      </c>
      <c r="G429" t="s">
        <v>20</v>
      </c>
      <c r="H429">
        <v>2526</v>
      </c>
      <c r="I429" s="4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24"/>
        <v>41895.208333333336</v>
      </c>
      <c r="O429" s="9">
        <f t="shared" si="25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26"/>
        <v>46</v>
      </c>
      <c r="G430" t="s">
        <v>14</v>
      </c>
      <c r="H430">
        <v>747</v>
      </c>
      <c r="I430" s="4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24"/>
        <v>40585.25</v>
      </c>
      <c r="O430" s="9">
        <f t="shared" si="25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26"/>
        <v>91</v>
      </c>
      <c r="G431" t="s">
        <v>74</v>
      </c>
      <c r="H431">
        <v>2138</v>
      </c>
      <c r="I431" s="4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24"/>
        <v>41680.25</v>
      </c>
      <c r="O431" s="9">
        <f t="shared" si="25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26"/>
        <v>68</v>
      </c>
      <c r="G432" t="s">
        <v>14</v>
      </c>
      <c r="H432">
        <v>84</v>
      </c>
      <c r="I432" s="4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24"/>
        <v>43737.208333333328</v>
      </c>
      <c r="O432" s="9">
        <f t="shared" si="25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26"/>
        <v>192</v>
      </c>
      <c r="G433" t="s">
        <v>20</v>
      </c>
      <c r="H433">
        <v>94</v>
      </c>
      <c r="I433" s="4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24"/>
        <v>43273.208333333328</v>
      </c>
      <c r="O433" s="9">
        <f t="shared" si="25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26"/>
        <v>83</v>
      </c>
      <c r="G434" t="s">
        <v>14</v>
      </c>
      <c r="H434">
        <v>91</v>
      </c>
      <c r="I434" s="4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24"/>
        <v>41761.208333333336</v>
      </c>
      <c r="O434" s="9">
        <f t="shared" si="25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26"/>
        <v>54</v>
      </c>
      <c r="G435" t="s">
        <v>14</v>
      </c>
      <c r="H435">
        <v>792</v>
      </c>
      <c r="I435" s="4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24"/>
        <v>41603.25</v>
      </c>
      <c r="O435" s="9">
        <f t="shared" si="25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26"/>
        <v>17</v>
      </c>
      <c r="G436" t="s">
        <v>74</v>
      </c>
      <c r="H436">
        <v>10</v>
      </c>
      <c r="I436" s="4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24"/>
        <v>42705.25</v>
      </c>
      <c r="O436" s="9">
        <f t="shared" si="25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26"/>
        <v>117</v>
      </c>
      <c r="G437" t="s">
        <v>20</v>
      </c>
      <c r="H437">
        <v>1713</v>
      </c>
      <c r="I437" s="4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24"/>
        <v>41988.25</v>
      </c>
      <c r="O437" s="9">
        <f t="shared" si="25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26"/>
        <v>1052</v>
      </c>
      <c r="G438" t="s">
        <v>20</v>
      </c>
      <c r="H438">
        <v>249</v>
      </c>
      <c r="I438" s="4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24"/>
        <v>43575.208333333328</v>
      </c>
      <c r="O438" s="9">
        <f t="shared" si="25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26"/>
        <v>123</v>
      </c>
      <c r="G439" t="s">
        <v>20</v>
      </c>
      <c r="H439">
        <v>192</v>
      </c>
      <c r="I439" s="4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24"/>
        <v>42260.208333333328</v>
      </c>
      <c r="O439" s="9">
        <f t="shared" si="25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26"/>
        <v>179</v>
      </c>
      <c r="G440" t="s">
        <v>20</v>
      </c>
      <c r="H440">
        <v>247</v>
      </c>
      <c r="I440" s="4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24"/>
        <v>41337.25</v>
      </c>
      <c r="O440" s="9">
        <f t="shared" si="25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26"/>
        <v>355</v>
      </c>
      <c r="G441" t="s">
        <v>20</v>
      </c>
      <c r="H441">
        <v>2293</v>
      </c>
      <c r="I441" s="4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24"/>
        <v>42680.208333333328</v>
      </c>
      <c r="O441" s="9">
        <f t="shared" si="25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26"/>
        <v>162</v>
      </c>
      <c r="G442" t="s">
        <v>20</v>
      </c>
      <c r="H442">
        <v>3131</v>
      </c>
      <c r="I442" s="4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24"/>
        <v>42916.208333333328</v>
      </c>
      <c r="O442" s="9">
        <f t="shared" si="25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26"/>
        <v>25</v>
      </c>
      <c r="G443" t="s">
        <v>14</v>
      </c>
      <c r="H443">
        <v>32</v>
      </c>
      <c r="I443" s="4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24"/>
        <v>41025.208333333336</v>
      </c>
      <c r="O443" s="9">
        <f t="shared" si="25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26"/>
        <v>199</v>
      </c>
      <c r="G444" t="s">
        <v>20</v>
      </c>
      <c r="H444">
        <v>143</v>
      </c>
      <c r="I444" s="4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24"/>
        <v>42980.208333333328</v>
      </c>
      <c r="O444" s="9">
        <f t="shared" si="25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26"/>
        <v>35</v>
      </c>
      <c r="G445" t="s">
        <v>74</v>
      </c>
      <c r="H445">
        <v>90</v>
      </c>
      <c r="I445" s="4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24"/>
        <v>40451.208333333336</v>
      </c>
      <c r="O445" s="9">
        <f t="shared" si="25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26"/>
        <v>176</v>
      </c>
      <c r="G446" t="s">
        <v>20</v>
      </c>
      <c r="H446">
        <v>296</v>
      </c>
      <c r="I446" s="4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24"/>
        <v>40748.208333333336</v>
      </c>
      <c r="O446" s="9">
        <f t="shared" si="25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26"/>
        <v>511</v>
      </c>
      <c r="G447" t="s">
        <v>20</v>
      </c>
      <c r="H447">
        <v>170</v>
      </c>
      <c r="I447" s="4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24"/>
        <v>40515.25</v>
      </c>
      <c r="O447" s="9">
        <f t="shared" si="25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26"/>
        <v>82</v>
      </c>
      <c r="G448" t="s">
        <v>14</v>
      </c>
      <c r="H448">
        <v>186</v>
      </c>
      <c r="I448" s="4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24"/>
        <v>41261.25</v>
      </c>
      <c r="O448" s="9">
        <f t="shared" si="25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26"/>
        <v>24</v>
      </c>
      <c r="G449" t="s">
        <v>74</v>
      </c>
      <c r="H449">
        <v>439</v>
      </c>
      <c r="I449" s="4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24"/>
        <v>43088.25</v>
      </c>
      <c r="O449" s="9">
        <f t="shared" si="25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26"/>
        <v>50</v>
      </c>
      <c r="G450" t="s">
        <v>14</v>
      </c>
      <c r="H450">
        <v>605</v>
      </c>
      <c r="I450" s="4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24"/>
        <v>41378.208333333336</v>
      </c>
      <c r="O450" s="9">
        <f t="shared" si="25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si="26"/>
        <v>967</v>
      </c>
      <c r="G451" t="s">
        <v>20</v>
      </c>
      <c r="H451">
        <v>86</v>
      </c>
      <c r="I451" s="4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28">(((L451/60)/60)/24)+DATE(1970,1,1)</f>
        <v>43530.25</v>
      </c>
      <c r="O451" s="9">
        <f t="shared" ref="O451:O514" si="29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ref="F452:F515" si="30">ROUND((E452/D452)*100,0)</f>
        <v>4</v>
      </c>
      <c r="G452" t="s">
        <v>14</v>
      </c>
      <c r="H452">
        <v>1</v>
      </c>
      <c r="I452" s="4">
        <f t="shared" ref="I452:I515" si="31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28"/>
        <v>43394.208333333328</v>
      </c>
      <c r="O452" s="9">
        <f t="shared" si="29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30"/>
        <v>123</v>
      </c>
      <c r="G453" t="s">
        <v>20</v>
      </c>
      <c r="H453">
        <v>6286</v>
      </c>
      <c r="I453" s="4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28"/>
        <v>42935.208333333328</v>
      </c>
      <c r="O453" s="9">
        <f t="shared" si="29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30"/>
        <v>63</v>
      </c>
      <c r="G454" t="s">
        <v>14</v>
      </c>
      <c r="H454">
        <v>31</v>
      </c>
      <c r="I454" s="4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28"/>
        <v>40365.208333333336</v>
      </c>
      <c r="O454" s="9">
        <f t="shared" si="29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30"/>
        <v>56</v>
      </c>
      <c r="G455" t="s">
        <v>14</v>
      </c>
      <c r="H455">
        <v>1181</v>
      </c>
      <c r="I455" s="4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28"/>
        <v>42705.25</v>
      </c>
      <c r="O455" s="9">
        <f t="shared" si="29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30"/>
        <v>44</v>
      </c>
      <c r="G456" t="s">
        <v>14</v>
      </c>
      <c r="H456">
        <v>39</v>
      </c>
      <c r="I456" s="4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28"/>
        <v>41568.208333333336</v>
      </c>
      <c r="O456" s="9">
        <f t="shared" si="29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30"/>
        <v>118</v>
      </c>
      <c r="G457" t="s">
        <v>20</v>
      </c>
      <c r="H457">
        <v>3727</v>
      </c>
      <c r="I457" s="4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28"/>
        <v>40809.208333333336</v>
      </c>
      <c r="O457" s="9">
        <f t="shared" si="29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30"/>
        <v>104</v>
      </c>
      <c r="G458" t="s">
        <v>20</v>
      </c>
      <c r="H458">
        <v>1605</v>
      </c>
      <c r="I458" s="4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28"/>
        <v>43141.25</v>
      </c>
      <c r="O458" s="9">
        <f t="shared" si="29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30"/>
        <v>27</v>
      </c>
      <c r="G459" t="s">
        <v>14</v>
      </c>
      <c r="H459">
        <v>46</v>
      </c>
      <c r="I459" s="4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28"/>
        <v>42657.208333333328</v>
      </c>
      <c r="O459" s="9">
        <f t="shared" si="29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30"/>
        <v>351</v>
      </c>
      <c r="G460" t="s">
        <v>20</v>
      </c>
      <c r="H460">
        <v>2120</v>
      </c>
      <c r="I460" s="4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28"/>
        <v>40265.208333333336</v>
      </c>
      <c r="O460" s="9">
        <f t="shared" si="29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30"/>
        <v>90</v>
      </c>
      <c r="G461" t="s">
        <v>14</v>
      </c>
      <c r="H461">
        <v>105</v>
      </c>
      <c r="I461" s="4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28"/>
        <v>42001.25</v>
      </c>
      <c r="O461" s="9">
        <f t="shared" si="29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30"/>
        <v>172</v>
      </c>
      <c r="G462" t="s">
        <v>20</v>
      </c>
      <c r="H462">
        <v>50</v>
      </c>
      <c r="I462" s="4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28"/>
        <v>40399.208333333336</v>
      </c>
      <c r="O462" s="9">
        <f t="shared" si="29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30"/>
        <v>141</v>
      </c>
      <c r="G463" t="s">
        <v>20</v>
      </c>
      <c r="H463">
        <v>2080</v>
      </c>
      <c r="I463" s="4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28"/>
        <v>41757.208333333336</v>
      </c>
      <c r="O463" s="9">
        <f t="shared" si="29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30"/>
        <v>31</v>
      </c>
      <c r="G464" t="s">
        <v>14</v>
      </c>
      <c r="H464">
        <v>535</v>
      </c>
      <c r="I464" s="4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28"/>
        <v>41304.25</v>
      </c>
      <c r="O464" s="9">
        <f t="shared" si="29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30"/>
        <v>108</v>
      </c>
      <c r="G465" t="s">
        <v>20</v>
      </c>
      <c r="H465">
        <v>2105</v>
      </c>
      <c r="I465" s="4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28"/>
        <v>41639.25</v>
      </c>
      <c r="O465" s="9">
        <f t="shared" si="29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30"/>
        <v>133</v>
      </c>
      <c r="G466" t="s">
        <v>20</v>
      </c>
      <c r="H466">
        <v>2436</v>
      </c>
      <c r="I466" s="4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28"/>
        <v>43142.25</v>
      </c>
      <c r="O466" s="9">
        <f t="shared" si="29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30"/>
        <v>188</v>
      </c>
      <c r="G467" t="s">
        <v>20</v>
      </c>
      <c r="H467">
        <v>80</v>
      </c>
      <c r="I467" s="4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28"/>
        <v>43127.25</v>
      </c>
      <c r="O467" s="9">
        <f t="shared" si="29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30"/>
        <v>332</v>
      </c>
      <c r="G468" t="s">
        <v>20</v>
      </c>
      <c r="H468">
        <v>42</v>
      </c>
      <c r="I468" s="4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28"/>
        <v>41409.208333333336</v>
      </c>
      <c r="O468" s="9">
        <f t="shared" si="29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30"/>
        <v>575</v>
      </c>
      <c r="G469" t="s">
        <v>20</v>
      </c>
      <c r="H469">
        <v>139</v>
      </c>
      <c r="I469" s="4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28"/>
        <v>42331.25</v>
      </c>
      <c r="O469" s="9">
        <f t="shared" si="29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30"/>
        <v>41</v>
      </c>
      <c r="G470" t="s">
        <v>14</v>
      </c>
      <c r="H470">
        <v>16</v>
      </c>
      <c r="I470" s="4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28"/>
        <v>43569.208333333328</v>
      </c>
      <c r="O470" s="9">
        <f t="shared" si="29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30"/>
        <v>184</v>
      </c>
      <c r="G471" t="s">
        <v>20</v>
      </c>
      <c r="H471">
        <v>159</v>
      </c>
      <c r="I471" s="4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28"/>
        <v>42142.208333333328</v>
      </c>
      <c r="O471" s="9">
        <f t="shared" si="29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30"/>
        <v>286</v>
      </c>
      <c r="G472" t="s">
        <v>20</v>
      </c>
      <c r="H472">
        <v>381</v>
      </c>
      <c r="I472" s="4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28"/>
        <v>42716.25</v>
      </c>
      <c r="O472" s="9">
        <f t="shared" si="29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30"/>
        <v>319</v>
      </c>
      <c r="G473" t="s">
        <v>20</v>
      </c>
      <c r="H473">
        <v>194</v>
      </c>
      <c r="I473" s="4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28"/>
        <v>41031.208333333336</v>
      </c>
      <c r="O473" s="9">
        <f t="shared" si="29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30"/>
        <v>39</v>
      </c>
      <c r="G474" t="s">
        <v>14</v>
      </c>
      <c r="H474">
        <v>575</v>
      </c>
      <c r="I474" s="4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28"/>
        <v>43535.208333333328</v>
      </c>
      <c r="O474" s="9">
        <f t="shared" si="29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30"/>
        <v>178</v>
      </c>
      <c r="G475" t="s">
        <v>20</v>
      </c>
      <c r="H475">
        <v>106</v>
      </c>
      <c r="I475" s="4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28"/>
        <v>43277.208333333328</v>
      </c>
      <c r="O475" s="9">
        <f t="shared" si="29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30"/>
        <v>365</v>
      </c>
      <c r="G476" t="s">
        <v>20</v>
      </c>
      <c r="H476">
        <v>142</v>
      </c>
      <c r="I476" s="4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28"/>
        <v>41989.25</v>
      </c>
      <c r="O476" s="9">
        <f t="shared" si="29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30"/>
        <v>114</v>
      </c>
      <c r="G477" t="s">
        <v>20</v>
      </c>
      <c r="H477">
        <v>211</v>
      </c>
      <c r="I477" s="4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28"/>
        <v>41450.208333333336</v>
      </c>
      <c r="O477" s="9">
        <f t="shared" si="29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30"/>
        <v>30</v>
      </c>
      <c r="G478" t="s">
        <v>14</v>
      </c>
      <c r="H478">
        <v>1120</v>
      </c>
      <c r="I478" s="4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28"/>
        <v>43322.208333333328</v>
      </c>
      <c r="O478" s="9">
        <f t="shared" si="29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30"/>
        <v>54</v>
      </c>
      <c r="G479" t="s">
        <v>14</v>
      </c>
      <c r="H479">
        <v>113</v>
      </c>
      <c r="I479" s="4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28"/>
        <v>40720.208333333336</v>
      </c>
      <c r="O479" s="9">
        <f t="shared" si="29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30"/>
        <v>236</v>
      </c>
      <c r="G480" t="s">
        <v>20</v>
      </c>
      <c r="H480">
        <v>2756</v>
      </c>
      <c r="I480" s="4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28"/>
        <v>42072.208333333328</v>
      </c>
      <c r="O480" s="9">
        <f t="shared" si="29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30"/>
        <v>513</v>
      </c>
      <c r="G481" t="s">
        <v>20</v>
      </c>
      <c r="H481">
        <v>173</v>
      </c>
      <c r="I481" s="4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28"/>
        <v>42945.208333333328</v>
      </c>
      <c r="O481" s="9">
        <f t="shared" si="29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30"/>
        <v>101</v>
      </c>
      <c r="G482" t="s">
        <v>20</v>
      </c>
      <c r="H482">
        <v>87</v>
      </c>
      <c r="I482" s="4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28"/>
        <v>40248.25</v>
      </c>
      <c r="O482" s="9">
        <f t="shared" si="29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30"/>
        <v>81</v>
      </c>
      <c r="G483" t="s">
        <v>14</v>
      </c>
      <c r="H483">
        <v>1538</v>
      </c>
      <c r="I483" s="4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28"/>
        <v>41913.208333333336</v>
      </c>
      <c r="O483" s="9">
        <f t="shared" si="29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30"/>
        <v>16</v>
      </c>
      <c r="G484" t="s">
        <v>14</v>
      </c>
      <c r="H484">
        <v>9</v>
      </c>
      <c r="I484" s="4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28"/>
        <v>40963.25</v>
      </c>
      <c r="O484" s="9">
        <f t="shared" si="29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30"/>
        <v>53</v>
      </c>
      <c r="G485" t="s">
        <v>14</v>
      </c>
      <c r="H485">
        <v>554</v>
      </c>
      <c r="I485" s="4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28"/>
        <v>43811.25</v>
      </c>
      <c r="O485" s="9">
        <f t="shared" si="29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30"/>
        <v>260</v>
      </c>
      <c r="G486" t="s">
        <v>20</v>
      </c>
      <c r="H486">
        <v>1572</v>
      </c>
      <c r="I486" s="4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28"/>
        <v>41855.208333333336</v>
      </c>
      <c r="O486" s="9">
        <f t="shared" si="29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30"/>
        <v>31</v>
      </c>
      <c r="G487" t="s">
        <v>14</v>
      </c>
      <c r="H487">
        <v>648</v>
      </c>
      <c r="I487" s="4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28"/>
        <v>43626.208333333328</v>
      </c>
      <c r="O487" s="9">
        <f t="shared" si="29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30"/>
        <v>14</v>
      </c>
      <c r="G488" t="s">
        <v>14</v>
      </c>
      <c r="H488">
        <v>21</v>
      </c>
      <c r="I488" s="4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28"/>
        <v>43168.25</v>
      </c>
      <c r="O488" s="9">
        <f t="shared" si="29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30"/>
        <v>179</v>
      </c>
      <c r="G489" t="s">
        <v>20</v>
      </c>
      <c r="H489">
        <v>2346</v>
      </c>
      <c r="I489" s="4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28"/>
        <v>42845.208333333328</v>
      </c>
      <c r="O489" s="9">
        <f t="shared" si="29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30"/>
        <v>220</v>
      </c>
      <c r="G490" t="s">
        <v>20</v>
      </c>
      <c r="H490">
        <v>115</v>
      </c>
      <c r="I490" s="4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28"/>
        <v>42403.25</v>
      </c>
      <c r="O490" s="9">
        <f t="shared" si="29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30"/>
        <v>102</v>
      </c>
      <c r="G491" t="s">
        <v>20</v>
      </c>
      <c r="H491">
        <v>85</v>
      </c>
      <c r="I491" s="4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28"/>
        <v>40406.208333333336</v>
      </c>
      <c r="O491" s="9">
        <f t="shared" si="29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30"/>
        <v>192</v>
      </c>
      <c r="G492" t="s">
        <v>20</v>
      </c>
      <c r="H492">
        <v>144</v>
      </c>
      <c r="I492" s="4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28"/>
        <v>43786.25</v>
      </c>
      <c r="O492" s="9">
        <f t="shared" si="29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30"/>
        <v>305</v>
      </c>
      <c r="G493" t="s">
        <v>20</v>
      </c>
      <c r="H493">
        <v>2443</v>
      </c>
      <c r="I493" s="4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28"/>
        <v>41456.208333333336</v>
      </c>
      <c r="O493" s="9">
        <f t="shared" si="29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30"/>
        <v>24</v>
      </c>
      <c r="G494" t="s">
        <v>74</v>
      </c>
      <c r="H494">
        <v>595</v>
      </c>
      <c r="I494" s="4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28"/>
        <v>40336.208333333336</v>
      </c>
      <c r="O494" s="9">
        <f t="shared" si="29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30"/>
        <v>724</v>
      </c>
      <c r="G495" t="s">
        <v>20</v>
      </c>
      <c r="H495">
        <v>64</v>
      </c>
      <c r="I495" s="4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28"/>
        <v>43645.208333333328</v>
      </c>
      <c r="O495" s="9">
        <f t="shared" si="29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30"/>
        <v>547</v>
      </c>
      <c r="G496" t="s">
        <v>20</v>
      </c>
      <c r="H496">
        <v>268</v>
      </c>
      <c r="I496" s="4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28"/>
        <v>40990.208333333336</v>
      </c>
      <c r="O496" s="9">
        <f t="shared" si="29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30"/>
        <v>415</v>
      </c>
      <c r="G497" t="s">
        <v>20</v>
      </c>
      <c r="H497">
        <v>195</v>
      </c>
      <c r="I497" s="4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28"/>
        <v>41800.208333333336</v>
      </c>
      <c r="O497" s="9">
        <f t="shared" si="29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30"/>
        <v>1</v>
      </c>
      <c r="G498" t="s">
        <v>14</v>
      </c>
      <c r="H498">
        <v>54</v>
      </c>
      <c r="I498" s="4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28"/>
        <v>42876.208333333328</v>
      </c>
      <c r="O498" s="9">
        <f t="shared" si="29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30"/>
        <v>34</v>
      </c>
      <c r="G499" t="s">
        <v>14</v>
      </c>
      <c r="H499">
        <v>120</v>
      </c>
      <c r="I499" s="4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28"/>
        <v>42724.25</v>
      </c>
      <c r="O499" s="9">
        <f t="shared" si="29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30"/>
        <v>24</v>
      </c>
      <c r="G500" t="s">
        <v>14</v>
      </c>
      <c r="H500">
        <v>579</v>
      </c>
      <c r="I500" s="4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28"/>
        <v>42005.25</v>
      </c>
      <c r="O500" s="9">
        <f t="shared" si="29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30"/>
        <v>48</v>
      </c>
      <c r="G501" t="s">
        <v>14</v>
      </c>
      <c r="H501">
        <v>2072</v>
      </c>
      <c r="I501" s="4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28"/>
        <v>42444.208333333328</v>
      </c>
      <c r="O501" s="9">
        <f t="shared" si="29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30"/>
        <v>0</v>
      </c>
      <c r="G502" t="s">
        <v>14</v>
      </c>
      <c r="H502">
        <v>0</v>
      </c>
      <c r="I502" s="4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28"/>
        <v>41395.208333333336</v>
      </c>
      <c r="O502" s="9">
        <f t="shared" si="29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30"/>
        <v>70</v>
      </c>
      <c r="G503" t="s">
        <v>14</v>
      </c>
      <c r="H503">
        <v>1796</v>
      </c>
      <c r="I503" s="4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28"/>
        <v>41345.208333333336</v>
      </c>
      <c r="O503" s="9">
        <f t="shared" si="29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30"/>
        <v>530</v>
      </c>
      <c r="G504" t="s">
        <v>20</v>
      </c>
      <c r="H504">
        <v>186</v>
      </c>
      <c r="I504" s="4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28"/>
        <v>41117.208333333336</v>
      </c>
      <c r="O504" s="9">
        <f t="shared" si="29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30"/>
        <v>180</v>
      </c>
      <c r="G505" t="s">
        <v>20</v>
      </c>
      <c r="H505">
        <v>460</v>
      </c>
      <c r="I505" s="4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28"/>
        <v>42186.208333333328</v>
      </c>
      <c r="O505" s="9">
        <f t="shared" si="29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30"/>
        <v>92</v>
      </c>
      <c r="G506" t="s">
        <v>14</v>
      </c>
      <c r="H506">
        <v>62</v>
      </c>
      <c r="I506" s="4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28"/>
        <v>42142.208333333328</v>
      </c>
      <c r="O506" s="9">
        <f t="shared" si="29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30"/>
        <v>14</v>
      </c>
      <c r="G507" t="s">
        <v>14</v>
      </c>
      <c r="H507">
        <v>347</v>
      </c>
      <c r="I507" s="4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28"/>
        <v>41341.25</v>
      </c>
      <c r="O507" s="9">
        <f t="shared" si="29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30"/>
        <v>927</v>
      </c>
      <c r="G508" t="s">
        <v>20</v>
      </c>
      <c r="H508">
        <v>2528</v>
      </c>
      <c r="I508" s="4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28"/>
        <v>43062.25</v>
      </c>
      <c r="O508" s="9">
        <f t="shared" si="29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30"/>
        <v>40</v>
      </c>
      <c r="G509" t="s">
        <v>14</v>
      </c>
      <c r="H509">
        <v>19</v>
      </c>
      <c r="I509" s="4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28"/>
        <v>41373.208333333336</v>
      </c>
      <c r="O509" s="9">
        <f t="shared" si="29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30"/>
        <v>112</v>
      </c>
      <c r="G510" t="s">
        <v>20</v>
      </c>
      <c r="H510">
        <v>3657</v>
      </c>
      <c r="I510" s="4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28"/>
        <v>43310.208333333328</v>
      </c>
      <c r="O510" s="9">
        <f t="shared" si="29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30"/>
        <v>71</v>
      </c>
      <c r="G511" t="s">
        <v>14</v>
      </c>
      <c r="H511">
        <v>1258</v>
      </c>
      <c r="I511" s="4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28"/>
        <v>41034.208333333336</v>
      </c>
      <c r="O511" s="9">
        <f t="shared" si="29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30"/>
        <v>119</v>
      </c>
      <c r="G512" t="s">
        <v>20</v>
      </c>
      <c r="H512">
        <v>131</v>
      </c>
      <c r="I512" s="4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28"/>
        <v>43251.208333333328</v>
      </c>
      <c r="O512" s="9">
        <f t="shared" si="29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30"/>
        <v>24</v>
      </c>
      <c r="G513" t="s">
        <v>14</v>
      </c>
      <c r="H513">
        <v>362</v>
      </c>
      <c r="I513" s="4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28"/>
        <v>43671.208333333328</v>
      </c>
      <c r="O513" s="9">
        <f t="shared" si="29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30"/>
        <v>139</v>
      </c>
      <c r="G514" t="s">
        <v>20</v>
      </c>
      <c r="H514">
        <v>239</v>
      </c>
      <c r="I514" s="4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28"/>
        <v>41825.208333333336</v>
      </c>
      <c r="O514" s="9">
        <f t="shared" si="29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si="30"/>
        <v>39</v>
      </c>
      <c r="G515" t="s">
        <v>74</v>
      </c>
      <c r="H515">
        <v>35</v>
      </c>
      <c r="I515" s="4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32">(((L515/60)/60)/24)+DATE(1970,1,1)</f>
        <v>40430.208333333336</v>
      </c>
      <c r="O515" s="9">
        <f t="shared" ref="O515:O578" si="33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ref="F516:F579" si="34">ROUND((E516/D516)*100,0)</f>
        <v>22</v>
      </c>
      <c r="G516" t="s">
        <v>74</v>
      </c>
      <c r="H516">
        <v>528</v>
      </c>
      <c r="I516" s="4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32"/>
        <v>41614.25</v>
      </c>
      <c r="O516" s="9">
        <f t="shared" si="33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34"/>
        <v>56</v>
      </c>
      <c r="G517" t="s">
        <v>14</v>
      </c>
      <c r="H517">
        <v>133</v>
      </c>
      <c r="I517" s="4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32"/>
        <v>40900.25</v>
      </c>
      <c r="O517" s="9">
        <f t="shared" si="33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34"/>
        <v>43</v>
      </c>
      <c r="G518" t="s">
        <v>14</v>
      </c>
      <c r="H518">
        <v>846</v>
      </c>
      <c r="I518" s="4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32"/>
        <v>40396.208333333336</v>
      </c>
      <c r="O518" s="9">
        <f t="shared" si="33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34"/>
        <v>112</v>
      </c>
      <c r="G519" t="s">
        <v>20</v>
      </c>
      <c r="H519">
        <v>78</v>
      </c>
      <c r="I519" s="4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32"/>
        <v>42860.208333333328</v>
      </c>
      <c r="O519" s="9">
        <f t="shared" si="33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34"/>
        <v>7</v>
      </c>
      <c r="G520" t="s">
        <v>14</v>
      </c>
      <c r="H520">
        <v>10</v>
      </c>
      <c r="I520" s="4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32"/>
        <v>43154.25</v>
      </c>
      <c r="O520" s="9">
        <f t="shared" si="33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34"/>
        <v>102</v>
      </c>
      <c r="G521" t="s">
        <v>20</v>
      </c>
      <c r="H521">
        <v>1773</v>
      </c>
      <c r="I521" s="4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32"/>
        <v>42012.25</v>
      </c>
      <c r="O521" s="9">
        <f t="shared" si="33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34"/>
        <v>426</v>
      </c>
      <c r="G522" t="s">
        <v>20</v>
      </c>
      <c r="H522">
        <v>32</v>
      </c>
      <c r="I522" s="4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32"/>
        <v>43574.208333333328</v>
      </c>
      <c r="O522" s="9">
        <f t="shared" si="33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34"/>
        <v>146</v>
      </c>
      <c r="G523" t="s">
        <v>20</v>
      </c>
      <c r="H523">
        <v>369</v>
      </c>
      <c r="I523" s="4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32"/>
        <v>42605.208333333328</v>
      </c>
      <c r="O523" s="9">
        <f t="shared" si="33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34"/>
        <v>32</v>
      </c>
      <c r="G524" t="s">
        <v>14</v>
      </c>
      <c r="H524">
        <v>191</v>
      </c>
      <c r="I524" s="4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32"/>
        <v>41093.208333333336</v>
      </c>
      <c r="O524" s="9">
        <f t="shared" si="33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34"/>
        <v>700</v>
      </c>
      <c r="G525" t="s">
        <v>20</v>
      </c>
      <c r="H525">
        <v>89</v>
      </c>
      <c r="I525" s="4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32"/>
        <v>40241.25</v>
      </c>
      <c r="O525" s="9">
        <f t="shared" si="33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34"/>
        <v>84</v>
      </c>
      <c r="G526" t="s">
        <v>14</v>
      </c>
      <c r="H526">
        <v>1979</v>
      </c>
      <c r="I526" s="4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32"/>
        <v>40294.208333333336</v>
      </c>
      <c r="O526" s="9">
        <f t="shared" si="33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34"/>
        <v>84</v>
      </c>
      <c r="G527" t="s">
        <v>14</v>
      </c>
      <c r="H527">
        <v>63</v>
      </c>
      <c r="I527" s="4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32"/>
        <v>40505.25</v>
      </c>
      <c r="O527" s="9">
        <f t="shared" si="33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34"/>
        <v>156</v>
      </c>
      <c r="G528" t="s">
        <v>20</v>
      </c>
      <c r="H528">
        <v>147</v>
      </c>
      <c r="I528" s="4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32"/>
        <v>42364.25</v>
      </c>
      <c r="O528" s="9">
        <f t="shared" si="33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34"/>
        <v>100</v>
      </c>
      <c r="G529" t="s">
        <v>14</v>
      </c>
      <c r="H529">
        <v>6080</v>
      </c>
      <c r="I529" s="4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32"/>
        <v>42405.25</v>
      </c>
      <c r="O529" s="9">
        <f t="shared" si="33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34"/>
        <v>80</v>
      </c>
      <c r="G530" t="s">
        <v>14</v>
      </c>
      <c r="H530">
        <v>80</v>
      </c>
      <c r="I530" s="4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32"/>
        <v>41601.25</v>
      </c>
      <c r="O530" s="9">
        <f t="shared" si="33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34"/>
        <v>11</v>
      </c>
      <c r="G531" t="s">
        <v>14</v>
      </c>
      <c r="H531">
        <v>9</v>
      </c>
      <c r="I531" s="4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32"/>
        <v>41769.208333333336</v>
      </c>
      <c r="O531" s="9">
        <f t="shared" si="33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34"/>
        <v>92</v>
      </c>
      <c r="G532" t="s">
        <v>14</v>
      </c>
      <c r="H532">
        <v>1784</v>
      </c>
      <c r="I532" s="4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32"/>
        <v>40421.208333333336</v>
      </c>
      <c r="O532" s="9">
        <f t="shared" si="33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34"/>
        <v>96</v>
      </c>
      <c r="G533" t="s">
        <v>47</v>
      </c>
      <c r="H533">
        <v>3640</v>
      </c>
      <c r="I533" s="4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32"/>
        <v>41589.25</v>
      </c>
      <c r="O533" s="9">
        <f t="shared" si="33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34"/>
        <v>503</v>
      </c>
      <c r="G534" t="s">
        <v>20</v>
      </c>
      <c r="H534">
        <v>126</v>
      </c>
      <c r="I534" s="4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32"/>
        <v>43125.25</v>
      </c>
      <c r="O534" s="9">
        <f t="shared" si="33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34"/>
        <v>159</v>
      </c>
      <c r="G535" t="s">
        <v>20</v>
      </c>
      <c r="H535">
        <v>2218</v>
      </c>
      <c r="I535" s="4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32"/>
        <v>41479.208333333336</v>
      </c>
      <c r="O535" s="9">
        <f t="shared" si="33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34"/>
        <v>15</v>
      </c>
      <c r="G536" t="s">
        <v>14</v>
      </c>
      <c r="H536">
        <v>243</v>
      </c>
      <c r="I536" s="4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32"/>
        <v>43329.208333333328</v>
      </c>
      <c r="O536" s="9">
        <f t="shared" si="33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34"/>
        <v>482</v>
      </c>
      <c r="G537" t="s">
        <v>20</v>
      </c>
      <c r="H537">
        <v>202</v>
      </c>
      <c r="I537" s="4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32"/>
        <v>43259.208333333328</v>
      </c>
      <c r="O537" s="9">
        <f t="shared" si="33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34"/>
        <v>150</v>
      </c>
      <c r="G538" t="s">
        <v>20</v>
      </c>
      <c r="H538">
        <v>140</v>
      </c>
      <c r="I538" s="4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32"/>
        <v>40414.208333333336</v>
      </c>
      <c r="O538" s="9">
        <f t="shared" si="33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34"/>
        <v>117</v>
      </c>
      <c r="G539" t="s">
        <v>20</v>
      </c>
      <c r="H539">
        <v>1052</v>
      </c>
      <c r="I539" s="4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32"/>
        <v>43342.208333333328</v>
      </c>
      <c r="O539" s="9">
        <f t="shared" si="33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34"/>
        <v>38</v>
      </c>
      <c r="G540" t="s">
        <v>14</v>
      </c>
      <c r="H540">
        <v>1296</v>
      </c>
      <c r="I540" s="4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32"/>
        <v>41539.208333333336</v>
      </c>
      <c r="O540" s="9">
        <f t="shared" si="33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34"/>
        <v>73</v>
      </c>
      <c r="G541" t="s">
        <v>14</v>
      </c>
      <c r="H541">
        <v>77</v>
      </c>
      <c r="I541" s="4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32"/>
        <v>43647.208333333328</v>
      </c>
      <c r="O541" s="9">
        <f t="shared" si="33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34"/>
        <v>266</v>
      </c>
      <c r="G542" t="s">
        <v>20</v>
      </c>
      <c r="H542">
        <v>247</v>
      </c>
      <c r="I542" s="4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32"/>
        <v>43225.208333333328</v>
      </c>
      <c r="O542" s="9">
        <f t="shared" si="33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34"/>
        <v>24</v>
      </c>
      <c r="G543" t="s">
        <v>14</v>
      </c>
      <c r="H543">
        <v>395</v>
      </c>
      <c r="I543" s="4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32"/>
        <v>42165.208333333328</v>
      </c>
      <c r="O543" s="9">
        <f t="shared" si="33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34"/>
        <v>3</v>
      </c>
      <c r="G544" t="s">
        <v>14</v>
      </c>
      <c r="H544">
        <v>49</v>
      </c>
      <c r="I544" s="4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32"/>
        <v>42391.25</v>
      </c>
      <c r="O544" s="9">
        <f t="shared" si="33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34"/>
        <v>16</v>
      </c>
      <c r="G545" t="s">
        <v>14</v>
      </c>
      <c r="H545">
        <v>180</v>
      </c>
      <c r="I545" s="4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32"/>
        <v>41528.208333333336</v>
      </c>
      <c r="O545" s="9">
        <f t="shared" si="33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34"/>
        <v>277</v>
      </c>
      <c r="G546" t="s">
        <v>20</v>
      </c>
      <c r="H546">
        <v>84</v>
      </c>
      <c r="I546" s="4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32"/>
        <v>42377.25</v>
      </c>
      <c r="O546" s="9">
        <f t="shared" si="33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34"/>
        <v>89</v>
      </c>
      <c r="G547" t="s">
        <v>14</v>
      </c>
      <c r="H547">
        <v>2690</v>
      </c>
      <c r="I547" s="4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32"/>
        <v>43824.25</v>
      </c>
      <c r="O547" s="9">
        <f t="shared" si="33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34"/>
        <v>164</v>
      </c>
      <c r="G548" t="s">
        <v>20</v>
      </c>
      <c r="H548">
        <v>88</v>
      </c>
      <c r="I548" s="4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32"/>
        <v>43360.208333333328</v>
      </c>
      <c r="O548" s="9">
        <f t="shared" si="33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34"/>
        <v>969</v>
      </c>
      <c r="G549" t="s">
        <v>20</v>
      </c>
      <c r="H549">
        <v>156</v>
      </c>
      <c r="I549" s="4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32"/>
        <v>42029.25</v>
      </c>
      <c r="O549" s="9">
        <f t="shared" si="33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34"/>
        <v>271</v>
      </c>
      <c r="G550" t="s">
        <v>20</v>
      </c>
      <c r="H550">
        <v>2985</v>
      </c>
      <c r="I550" s="4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32"/>
        <v>42461.208333333328</v>
      </c>
      <c r="O550" s="9">
        <f t="shared" si="33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34"/>
        <v>284</v>
      </c>
      <c r="G551" t="s">
        <v>20</v>
      </c>
      <c r="H551">
        <v>762</v>
      </c>
      <c r="I551" s="4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32"/>
        <v>41422.208333333336</v>
      </c>
      <c r="O551" s="9">
        <f t="shared" si="33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34"/>
        <v>4</v>
      </c>
      <c r="G552" t="s">
        <v>74</v>
      </c>
      <c r="H552">
        <v>1</v>
      </c>
      <c r="I552" s="4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32"/>
        <v>40968.25</v>
      </c>
      <c r="O552" s="9">
        <f t="shared" si="33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34"/>
        <v>59</v>
      </c>
      <c r="G553" t="s">
        <v>14</v>
      </c>
      <c r="H553">
        <v>2779</v>
      </c>
      <c r="I553" s="4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32"/>
        <v>41993.25</v>
      </c>
      <c r="O553" s="9">
        <f t="shared" si="33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34"/>
        <v>99</v>
      </c>
      <c r="G554" t="s">
        <v>14</v>
      </c>
      <c r="H554">
        <v>92</v>
      </c>
      <c r="I554" s="4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32"/>
        <v>42700.25</v>
      </c>
      <c r="O554" s="9">
        <f t="shared" si="33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34"/>
        <v>44</v>
      </c>
      <c r="G555" t="s">
        <v>14</v>
      </c>
      <c r="H555">
        <v>1028</v>
      </c>
      <c r="I555" s="4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32"/>
        <v>40545.25</v>
      </c>
      <c r="O555" s="9">
        <f t="shared" si="33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34"/>
        <v>152</v>
      </c>
      <c r="G556" t="s">
        <v>20</v>
      </c>
      <c r="H556">
        <v>554</v>
      </c>
      <c r="I556" s="4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32"/>
        <v>42723.25</v>
      </c>
      <c r="O556" s="9">
        <f t="shared" si="33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34"/>
        <v>224</v>
      </c>
      <c r="G557" t="s">
        <v>20</v>
      </c>
      <c r="H557">
        <v>135</v>
      </c>
      <c r="I557" s="4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32"/>
        <v>41731.208333333336</v>
      </c>
      <c r="O557" s="9">
        <f t="shared" si="33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34"/>
        <v>240</v>
      </c>
      <c r="G558" t="s">
        <v>20</v>
      </c>
      <c r="H558">
        <v>122</v>
      </c>
      <c r="I558" s="4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32"/>
        <v>40792.208333333336</v>
      </c>
      <c r="O558" s="9">
        <f t="shared" si="33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34"/>
        <v>199</v>
      </c>
      <c r="G559" t="s">
        <v>20</v>
      </c>
      <c r="H559">
        <v>221</v>
      </c>
      <c r="I559" s="4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32"/>
        <v>42279.208333333328</v>
      </c>
      <c r="O559" s="9">
        <f t="shared" si="33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34"/>
        <v>137</v>
      </c>
      <c r="G560" t="s">
        <v>20</v>
      </c>
      <c r="H560">
        <v>126</v>
      </c>
      <c r="I560" s="4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32"/>
        <v>42424.25</v>
      </c>
      <c r="O560" s="9">
        <f t="shared" si="33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34"/>
        <v>101</v>
      </c>
      <c r="G561" t="s">
        <v>20</v>
      </c>
      <c r="H561">
        <v>1022</v>
      </c>
      <c r="I561" s="4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32"/>
        <v>42584.208333333328</v>
      </c>
      <c r="O561" s="9">
        <f t="shared" si="33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34"/>
        <v>794</v>
      </c>
      <c r="G562" t="s">
        <v>20</v>
      </c>
      <c r="H562">
        <v>3177</v>
      </c>
      <c r="I562" s="4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32"/>
        <v>40865.25</v>
      </c>
      <c r="O562" s="9">
        <f t="shared" si="33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34"/>
        <v>370</v>
      </c>
      <c r="G563" t="s">
        <v>20</v>
      </c>
      <c r="H563">
        <v>198</v>
      </c>
      <c r="I563" s="4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32"/>
        <v>40833.208333333336</v>
      </c>
      <c r="O563" s="9">
        <f t="shared" si="33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34"/>
        <v>13</v>
      </c>
      <c r="G564" t="s">
        <v>14</v>
      </c>
      <c r="H564">
        <v>26</v>
      </c>
      <c r="I564" s="4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32"/>
        <v>43536.208333333328</v>
      </c>
      <c r="O564" s="9">
        <f t="shared" si="33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34"/>
        <v>138</v>
      </c>
      <c r="G565" t="s">
        <v>20</v>
      </c>
      <c r="H565">
        <v>85</v>
      </c>
      <c r="I565" s="4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32"/>
        <v>43417.25</v>
      </c>
      <c r="O565" s="9">
        <f t="shared" si="33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34"/>
        <v>84</v>
      </c>
      <c r="G566" t="s">
        <v>14</v>
      </c>
      <c r="H566">
        <v>1790</v>
      </c>
      <c r="I566" s="4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32"/>
        <v>42078.208333333328</v>
      </c>
      <c r="O566" s="9">
        <f t="shared" si="33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34"/>
        <v>205</v>
      </c>
      <c r="G567" t="s">
        <v>20</v>
      </c>
      <c r="H567">
        <v>3596</v>
      </c>
      <c r="I567" s="4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32"/>
        <v>40862.25</v>
      </c>
      <c r="O567" s="9">
        <f t="shared" si="33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34"/>
        <v>44</v>
      </c>
      <c r="G568" t="s">
        <v>14</v>
      </c>
      <c r="H568">
        <v>37</v>
      </c>
      <c r="I568" s="4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32"/>
        <v>42424.25</v>
      </c>
      <c r="O568" s="9">
        <f t="shared" si="33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34"/>
        <v>219</v>
      </c>
      <c r="G569" t="s">
        <v>20</v>
      </c>
      <c r="H569">
        <v>244</v>
      </c>
      <c r="I569" s="4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32"/>
        <v>41830.208333333336</v>
      </c>
      <c r="O569" s="9">
        <f t="shared" si="33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34"/>
        <v>186</v>
      </c>
      <c r="G570" t="s">
        <v>20</v>
      </c>
      <c r="H570">
        <v>5180</v>
      </c>
      <c r="I570" s="4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32"/>
        <v>40374.208333333336</v>
      </c>
      <c r="O570" s="9">
        <f t="shared" si="33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34"/>
        <v>237</v>
      </c>
      <c r="G571" t="s">
        <v>20</v>
      </c>
      <c r="H571">
        <v>589</v>
      </c>
      <c r="I571" s="4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32"/>
        <v>40554.25</v>
      </c>
      <c r="O571" s="9">
        <f t="shared" si="33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34"/>
        <v>306</v>
      </c>
      <c r="G572" t="s">
        <v>20</v>
      </c>
      <c r="H572">
        <v>2725</v>
      </c>
      <c r="I572" s="4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32"/>
        <v>41993.25</v>
      </c>
      <c r="O572" s="9">
        <f t="shared" si="33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34"/>
        <v>94</v>
      </c>
      <c r="G573" t="s">
        <v>14</v>
      </c>
      <c r="H573">
        <v>35</v>
      </c>
      <c r="I573" s="4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32"/>
        <v>42174.208333333328</v>
      </c>
      <c r="O573" s="9">
        <f t="shared" si="33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34"/>
        <v>54</v>
      </c>
      <c r="G574" t="s">
        <v>74</v>
      </c>
      <c r="H574">
        <v>94</v>
      </c>
      <c r="I574" s="4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32"/>
        <v>42275.208333333328</v>
      </c>
      <c r="O574" s="9">
        <f t="shared" si="33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34"/>
        <v>112</v>
      </c>
      <c r="G575" t="s">
        <v>20</v>
      </c>
      <c r="H575">
        <v>300</v>
      </c>
      <c r="I575" s="4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32"/>
        <v>41761.208333333336</v>
      </c>
      <c r="O575" s="9">
        <f t="shared" si="33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34"/>
        <v>369</v>
      </c>
      <c r="G576" t="s">
        <v>20</v>
      </c>
      <c r="H576">
        <v>144</v>
      </c>
      <c r="I576" s="4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32"/>
        <v>43806.25</v>
      </c>
      <c r="O576" s="9">
        <f t="shared" si="33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34"/>
        <v>63</v>
      </c>
      <c r="G577" t="s">
        <v>14</v>
      </c>
      <c r="H577">
        <v>558</v>
      </c>
      <c r="I577" s="4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32"/>
        <v>41779.208333333336</v>
      </c>
      <c r="O577" s="9">
        <f t="shared" si="33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34"/>
        <v>65</v>
      </c>
      <c r="G578" t="s">
        <v>14</v>
      </c>
      <c r="H578">
        <v>64</v>
      </c>
      <c r="I578" s="4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32"/>
        <v>43040.208333333328</v>
      </c>
      <c r="O578" s="9">
        <f t="shared" si="33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si="34"/>
        <v>19</v>
      </c>
      <c r="G579" t="s">
        <v>74</v>
      </c>
      <c r="H579">
        <v>37</v>
      </c>
      <c r="I579" s="4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36">(((L579/60)/60)/24)+DATE(1970,1,1)</f>
        <v>40613.25</v>
      </c>
      <c r="O579" s="9">
        <f t="shared" ref="O579:O642" si="37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ref="F580:F643" si="38">ROUND((E580/D580)*100,0)</f>
        <v>17</v>
      </c>
      <c r="G580" t="s">
        <v>14</v>
      </c>
      <c r="H580">
        <v>245</v>
      </c>
      <c r="I580" s="4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36"/>
        <v>40878.25</v>
      </c>
      <c r="O580" s="9">
        <f t="shared" si="37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38"/>
        <v>101</v>
      </c>
      <c r="G581" t="s">
        <v>20</v>
      </c>
      <c r="H581">
        <v>87</v>
      </c>
      <c r="I581" s="4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36"/>
        <v>40762.208333333336</v>
      </c>
      <c r="O581" s="9">
        <f t="shared" si="37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38"/>
        <v>342</v>
      </c>
      <c r="G582" t="s">
        <v>20</v>
      </c>
      <c r="H582">
        <v>3116</v>
      </c>
      <c r="I582" s="4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36"/>
        <v>41696.25</v>
      </c>
      <c r="O582" s="9">
        <f t="shared" si="37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38"/>
        <v>64</v>
      </c>
      <c r="G583" t="s">
        <v>14</v>
      </c>
      <c r="H583">
        <v>71</v>
      </c>
      <c r="I583" s="4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36"/>
        <v>40662.208333333336</v>
      </c>
      <c r="O583" s="9">
        <f t="shared" si="37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38"/>
        <v>52</v>
      </c>
      <c r="G584" t="s">
        <v>14</v>
      </c>
      <c r="H584">
        <v>42</v>
      </c>
      <c r="I584" s="4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36"/>
        <v>42165.208333333328</v>
      </c>
      <c r="O584" s="9">
        <f t="shared" si="37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38"/>
        <v>322</v>
      </c>
      <c r="G585" t="s">
        <v>20</v>
      </c>
      <c r="H585">
        <v>909</v>
      </c>
      <c r="I585" s="4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36"/>
        <v>40959.25</v>
      </c>
      <c r="O585" s="9">
        <f t="shared" si="37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38"/>
        <v>120</v>
      </c>
      <c r="G586" t="s">
        <v>20</v>
      </c>
      <c r="H586">
        <v>1613</v>
      </c>
      <c r="I586" s="4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36"/>
        <v>41024.208333333336</v>
      </c>
      <c r="O586" s="9">
        <f t="shared" si="37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38"/>
        <v>147</v>
      </c>
      <c r="G587" t="s">
        <v>20</v>
      </c>
      <c r="H587">
        <v>136</v>
      </c>
      <c r="I587" s="4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36"/>
        <v>40255.208333333336</v>
      </c>
      <c r="O587" s="9">
        <f t="shared" si="37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38"/>
        <v>951</v>
      </c>
      <c r="G588" t="s">
        <v>20</v>
      </c>
      <c r="H588">
        <v>130</v>
      </c>
      <c r="I588" s="4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36"/>
        <v>40499.25</v>
      </c>
      <c r="O588" s="9">
        <f t="shared" si="37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38"/>
        <v>73</v>
      </c>
      <c r="G589" t="s">
        <v>14</v>
      </c>
      <c r="H589">
        <v>156</v>
      </c>
      <c r="I589" s="4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36"/>
        <v>43484.25</v>
      </c>
      <c r="O589" s="9">
        <f t="shared" si="37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38"/>
        <v>79</v>
      </c>
      <c r="G590" t="s">
        <v>14</v>
      </c>
      <c r="H590">
        <v>1368</v>
      </c>
      <c r="I590" s="4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36"/>
        <v>40262.208333333336</v>
      </c>
      <c r="O590" s="9">
        <f t="shared" si="37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38"/>
        <v>65</v>
      </c>
      <c r="G591" t="s">
        <v>14</v>
      </c>
      <c r="H591">
        <v>102</v>
      </c>
      <c r="I591" s="4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36"/>
        <v>42190.208333333328</v>
      </c>
      <c r="O591" s="9">
        <f t="shared" si="37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38"/>
        <v>82</v>
      </c>
      <c r="G592" t="s">
        <v>14</v>
      </c>
      <c r="H592">
        <v>86</v>
      </c>
      <c r="I592" s="4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36"/>
        <v>41994.25</v>
      </c>
      <c r="O592" s="9">
        <f t="shared" si="37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38"/>
        <v>1038</v>
      </c>
      <c r="G593" t="s">
        <v>20</v>
      </c>
      <c r="H593">
        <v>102</v>
      </c>
      <c r="I593" s="4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36"/>
        <v>40373.208333333336</v>
      </c>
      <c r="O593" s="9">
        <f t="shared" si="37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38"/>
        <v>13</v>
      </c>
      <c r="G594" t="s">
        <v>14</v>
      </c>
      <c r="H594">
        <v>253</v>
      </c>
      <c r="I594" s="4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36"/>
        <v>41789.208333333336</v>
      </c>
      <c r="O594" s="9">
        <f t="shared" si="37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38"/>
        <v>155</v>
      </c>
      <c r="G595" t="s">
        <v>20</v>
      </c>
      <c r="H595">
        <v>4006</v>
      </c>
      <c r="I595" s="4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36"/>
        <v>41724.208333333336</v>
      </c>
      <c r="O595" s="9">
        <f t="shared" si="37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38"/>
        <v>7</v>
      </c>
      <c r="G596" t="s">
        <v>14</v>
      </c>
      <c r="H596">
        <v>157</v>
      </c>
      <c r="I596" s="4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36"/>
        <v>42548.208333333328</v>
      </c>
      <c r="O596" s="9">
        <f t="shared" si="37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38"/>
        <v>209</v>
      </c>
      <c r="G597" t="s">
        <v>20</v>
      </c>
      <c r="H597">
        <v>1629</v>
      </c>
      <c r="I597" s="4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36"/>
        <v>40253.208333333336</v>
      </c>
      <c r="O597" s="9">
        <f t="shared" si="37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38"/>
        <v>100</v>
      </c>
      <c r="G598" t="s">
        <v>14</v>
      </c>
      <c r="H598">
        <v>183</v>
      </c>
      <c r="I598" s="4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36"/>
        <v>42434.25</v>
      </c>
      <c r="O598" s="9">
        <f t="shared" si="37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38"/>
        <v>202</v>
      </c>
      <c r="G599" t="s">
        <v>20</v>
      </c>
      <c r="H599">
        <v>2188</v>
      </c>
      <c r="I599" s="4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36"/>
        <v>43786.25</v>
      </c>
      <c r="O599" s="9">
        <f t="shared" si="37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38"/>
        <v>162</v>
      </c>
      <c r="G600" t="s">
        <v>20</v>
      </c>
      <c r="H600">
        <v>2409</v>
      </c>
      <c r="I600" s="4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36"/>
        <v>40344.208333333336</v>
      </c>
      <c r="O600" s="9">
        <f t="shared" si="37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38"/>
        <v>4</v>
      </c>
      <c r="G601" t="s">
        <v>14</v>
      </c>
      <c r="H601">
        <v>82</v>
      </c>
      <c r="I601" s="4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36"/>
        <v>42047.25</v>
      </c>
      <c r="O601" s="9">
        <f t="shared" si="37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38"/>
        <v>5</v>
      </c>
      <c r="G602" t="s">
        <v>14</v>
      </c>
      <c r="H602">
        <v>1</v>
      </c>
      <c r="I602" s="4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36"/>
        <v>41485.208333333336</v>
      </c>
      <c r="O602" s="9">
        <f t="shared" si="37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38"/>
        <v>207</v>
      </c>
      <c r="G603" t="s">
        <v>20</v>
      </c>
      <c r="H603">
        <v>194</v>
      </c>
      <c r="I603" s="4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36"/>
        <v>41789.208333333336</v>
      </c>
      <c r="O603" s="9">
        <f t="shared" si="37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38"/>
        <v>128</v>
      </c>
      <c r="G604" t="s">
        <v>20</v>
      </c>
      <c r="H604">
        <v>1140</v>
      </c>
      <c r="I604" s="4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36"/>
        <v>42160.208333333328</v>
      </c>
      <c r="O604" s="9">
        <f t="shared" si="37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38"/>
        <v>120</v>
      </c>
      <c r="G605" t="s">
        <v>20</v>
      </c>
      <c r="H605">
        <v>102</v>
      </c>
      <c r="I605" s="4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36"/>
        <v>43573.208333333328</v>
      </c>
      <c r="O605" s="9">
        <f t="shared" si="37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38"/>
        <v>171</v>
      </c>
      <c r="G606" t="s">
        <v>20</v>
      </c>
      <c r="H606">
        <v>2857</v>
      </c>
      <c r="I606" s="4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36"/>
        <v>40565.25</v>
      </c>
      <c r="O606" s="9">
        <f t="shared" si="37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38"/>
        <v>187</v>
      </c>
      <c r="G607" t="s">
        <v>20</v>
      </c>
      <c r="H607">
        <v>107</v>
      </c>
      <c r="I607" s="4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36"/>
        <v>42280.208333333328</v>
      </c>
      <c r="O607" s="9">
        <f t="shared" si="37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38"/>
        <v>188</v>
      </c>
      <c r="G608" t="s">
        <v>20</v>
      </c>
      <c r="H608">
        <v>160</v>
      </c>
      <c r="I608" s="4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36"/>
        <v>42436.25</v>
      </c>
      <c r="O608" s="9">
        <f t="shared" si="37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38"/>
        <v>131</v>
      </c>
      <c r="G609" t="s">
        <v>20</v>
      </c>
      <c r="H609">
        <v>2230</v>
      </c>
      <c r="I609" s="4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36"/>
        <v>41721.208333333336</v>
      </c>
      <c r="O609" s="9">
        <f t="shared" si="37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38"/>
        <v>284</v>
      </c>
      <c r="G610" t="s">
        <v>20</v>
      </c>
      <c r="H610">
        <v>316</v>
      </c>
      <c r="I610" s="4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36"/>
        <v>43530.25</v>
      </c>
      <c r="O610" s="9">
        <f t="shared" si="37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38"/>
        <v>120</v>
      </c>
      <c r="G611" t="s">
        <v>20</v>
      </c>
      <c r="H611">
        <v>117</v>
      </c>
      <c r="I611" s="4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36"/>
        <v>43481.25</v>
      </c>
      <c r="O611" s="9">
        <f t="shared" si="37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38"/>
        <v>419</v>
      </c>
      <c r="G612" t="s">
        <v>20</v>
      </c>
      <c r="H612">
        <v>6406</v>
      </c>
      <c r="I612" s="4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36"/>
        <v>41259.25</v>
      </c>
      <c r="O612" s="9">
        <f t="shared" si="37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38"/>
        <v>14</v>
      </c>
      <c r="G613" t="s">
        <v>74</v>
      </c>
      <c r="H613">
        <v>15</v>
      </c>
      <c r="I613" s="4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36"/>
        <v>41480.208333333336</v>
      </c>
      <c r="O613" s="9">
        <f t="shared" si="37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38"/>
        <v>139</v>
      </c>
      <c r="G614" t="s">
        <v>20</v>
      </c>
      <c r="H614">
        <v>192</v>
      </c>
      <c r="I614" s="4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36"/>
        <v>40474.208333333336</v>
      </c>
      <c r="O614" s="9">
        <f t="shared" si="37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38"/>
        <v>174</v>
      </c>
      <c r="G615" t="s">
        <v>20</v>
      </c>
      <c r="H615">
        <v>26</v>
      </c>
      <c r="I615" s="4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36"/>
        <v>42973.208333333328</v>
      </c>
      <c r="O615" s="9">
        <f t="shared" si="37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38"/>
        <v>155</v>
      </c>
      <c r="G616" t="s">
        <v>20</v>
      </c>
      <c r="H616">
        <v>723</v>
      </c>
      <c r="I616" s="4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36"/>
        <v>42746.25</v>
      </c>
      <c r="O616" s="9">
        <f t="shared" si="37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38"/>
        <v>170</v>
      </c>
      <c r="G617" t="s">
        <v>20</v>
      </c>
      <c r="H617">
        <v>170</v>
      </c>
      <c r="I617" s="4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36"/>
        <v>42489.208333333328</v>
      </c>
      <c r="O617" s="9">
        <f t="shared" si="37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38"/>
        <v>190</v>
      </c>
      <c r="G618" t="s">
        <v>20</v>
      </c>
      <c r="H618">
        <v>238</v>
      </c>
      <c r="I618" s="4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36"/>
        <v>41537.208333333336</v>
      </c>
      <c r="O618" s="9">
        <f t="shared" si="37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38"/>
        <v>250</v>
      </c>
      <c r="G619" t="s">
        <v>20</v>
      </c>
      <c r="H619">
        <v>55</v>
      </c>
      <c r="I619" s="4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36"/>
        <v>41794.208333333336</v>
      </c>
      <c r="O619" s="9">
        <f t="shared" si="37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38"/>
        <v>49</v>
      </c>
      <c r="G620" t="s">
        <v>14</v>
      </c>
      <c r="H620">
        <v>1198</v>
      </c>
      <c r="I620" s="4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36"/>
        <v>41396.208333333336</v>
      </c>
      <c r="O620" s="9">
        <f t="shared" si="37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38"/>
        <v>28</v>
      </c>
      <c r="G621" t="s">
        <v>14</v>
      </c>
      <c r="H621">
        <v>648</v>
      </c>
      <c r="I621" s="4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36"/>
        <v>40669.208333333336</v>
      </c>
      <c r="O621" s="9">
        <f t="shared" si="37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38"/>
        <v>268</v>
      </c>
      <c r="G622" t="s">
        <v>20</v>
      </c>
      <c r="H622">
        <v>128</v>
      </c>
      <c r="I622" s="4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36"/>
        <v>42559.208333333328</v>
      </c>
      <c r="O622" s="9">
        <f t="shared" si="37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38"/>
        <v>620</v>
      </c>
      <c r="G623" t="s">
        <v>20</v>
      </c>
      <c r="H623">
        <v>2144</v>
      </c>
      <c r="I623" s="4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36"/>
        <v>42626.208333333328</v>
      </c>
      <c r="O623" s="9">
        <f t="shared" si="37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38"/>
        <v>3</v>
      </c>
      <c r="G624" t="s">
        <v>14</v>
      </c>
      <c r="H624">
        <v>64</v>
      </c>
      <c r="I624" s="4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36"/>
        <v>43205.208333333328</v>
      </c>
      <c r="O624" s="9">
        <f t="shared" si="37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38"/>
        <v>160</v>
      </c>
      <c r="G625" t="s">
        <v>20</v>
      </c>
      <c r="H625">
        <v>2693</v>
      </c>
      <c r="I625" s="4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36"/>
        <v>42201.208333333328</v>
      </c>
      <c r="O625" s="9">
        <f t="shared" si="37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38"/>
        <v>279</v>
      </c>
      <c r="G626" t="s">
        <v>20</v>
      </c>
      <c r="H626">
        <v>432</v>
      </c>
      <c r="I626" s="4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36"/>
        <v>42029.25</v>
      </c>
      <c r="O626" s="9">
        <f t="shared" si="37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38"/>
        <v>77</v>
      </c>
      <c r="G627" t="s">
        <v>14</v>
      </c>
      <c r="H627">
        <v>62</v>
      </c>
      <c r="I627" s="4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36"/>
        <v>43857.25</v>
      </c>
      <c r="O627" s="9">
        <f t="shared" si="37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38"/>
        <v>206</v>
      </c>
      <c r="G628" t="s">
        <v>20</v>
      </c>
      <c r="H628">
        <v>189</v>
      </c>
      <c r="I628" s="4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36"/>
        <v>40449.208333333336</v>
      </c>
      <c r="O628" s="9">
        <f t="shared" si="37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38"/>
        <v>694</v>
      </c>
      <c r="G629" t="s">
        <v>20</v>
      </c>
      <c r="H629">
        <v>154</v>
      </c>
      <c r="I629" s="4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36"/>
        <v>40345.208333333336</v>
      </c>
      <c r="O629" s="9">
        <f t="shared" si="37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38"/>
        <v>152</v>
      </c>
      <c r="G630" t="s">
        <v>20</v>
      </c>
      <c r="H630">
        <v>96</v>
      </c>
      <c r="I630" s="4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36"/>
        <v>40455.208333333336</v>
      </c>
      <c r="O630" s="9">
        <f t="shared" si="37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38"/>
        <v>65</v>
      </c>
      <c r="G631" t="s">
        <v>14</v>
      </c>
      <c r="H631">
        <v>750</v>
      </c>
      <c r="I631" s="4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36"/>
        <v>42557.208333333328</v>
      </c>
      <c r="O631" s="9">
        <f t="shared" si="37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38"/>
        <v>63</v>
      </c>
      <c r="G632" t="s">
        <v>74</v>
      </c>
      <c r="H632">
        <v>87</v>
      </c>
      <c r="I632" s="4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36"/>
        <v>43586.208333333328</v>
      </c>
      <c r="O632" s="9">
        <f t="shared" si="37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38"/>
        <v>310</v>
      </c>
      <c r="G633" t="s">
        <v>20</v>
      </c>
      <c r="H633">
        <v>3063</v>
      </c>
      <c r="I633" s="4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36"/>
        <v>43550.208333333328</v>
      </c>
      <c r="O633" s="9">
        <f t="shared" si="37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38"/>
        <v>43</v>
      </c>
      <c r="G634" t="s">
        <v>47</v>
      </c>
      <c r="H634">
        <v>278</v>
      </c>
      <c r="I634" s="4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36"/>
        <v>41945.208333333336</v>
      </c>
      <c r="O634" s="9">
        <f t="shared" si="37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38"/>
        <v>83</v>
      </c>
      <c r="G635" t="s">
        <v>14</v>
      </c>
      <c r="H635">
        <v>105</v>
      </c>
      <c r="I635" s="4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36"/>
        <v>42315.25</v>
      </c>
      <c r="O635" s="9">
        <f t="shared" si="37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38"/>
        <v>79</v>
      </c>
      <c r="G636" t="s">
        <v>74</v>
      </c>
      <c r="H636">
        <v>1658</v>
      </c>
      <c r="I636" s="4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36"/>
        <v>42819.208333333328</v>
      </c>
      <c r="O636" s="9">
        <f t="shared" si="37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38"/>
        <v>114</v>
      </c>
      <c r="G637" t="s">
        <v>20</v>
      </c>
      <c r="H637">
        <v>2266</v>
      </c>
      <c r="I637" s="4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36"/>
        <v>41314.25</v>
      </c>
      <c r="O637" s="9">
        <f t="shared" si="37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38"/>
        <v>65</v>
      </c>
      <c r="G638" t="s">
        <v>14</v>
      </c>
      <c r="H638">
        <v>2604</v>
      </c>
      <c r="I638" s="4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36"/>
        <v>40926.25</v>
      </c>
      <c r="O638" s="9">
        <f t="shared" si="37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38"/>
        <v>79</v>
      </c>
      <c r="G639" t="s">
        <v>14</v>
      </c>
      <c r="H639">
        <v>65</v>
      </c>
      <c r="I639" s="4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36"/>
        <v>42688.25</v>
      </c>
      <c r="O639" s="9">
        <f t="shared" si="37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38"/>
        <v>11</v>
      </c>
      <c r="G640" t="s">
        <v>14</v>
      </c>
      <c r="H640">
        <v>94</v>
      </c>
      <c r="I640" s="4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36"/>
        <v>40386.208333333336</v>
      </c>
      <c r="O640" s="9">
        <f t="shared" si="37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38"/>
        <v>56</v>
      </c>
      <c r="G641" t="s">
        <v>47</v>
      </c>
      <c r="H641">
        <v>45</v>
      </c>
      <c r="I641" s="4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36"/>
        <v>43309.208333333328</v>
      </c>
      <c r="O641" s="9">
        <f t="shared" si="37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38"/>
        <v>17</v>
      </c>
      <c r="G642" t="s">
        <v>14</v>
      </c>
      <c r="H642">
        <v>257</v>
      </c>
      <c r="I642" s="4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36"/>
        <v>42387.25</v>
      </c>
      <c r="O642" s="9">
        <f t="shared" si="37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si="38"/>
        <v>120</v>
      </c>
      <c r="G643" t="s">
        <v>20</v>
      </c>
      <c r="H643">
        <v>194</v>
      </c>
      <c r="I643" s="4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40">(((L643/60)/60)/24)+DATE(1970,1,1)</f>
        <v>42786.25</v>
      </c>
      <c r="O643" s="9">
        <f t="shared" ref="O643:O706" si="41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ref="F644:F707" si="42">ROUND((E644/D644)*100,0)</f>
        <v>145</v>
      </c>
      <c r="G644" t="s">
        <v>20</v>
      </c>
      <c r="H644">
        <v>129</v>
      </c>
      <c r="I644" s="4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40"/>
        <v>43451.25</v>
      </c>
      <c r="O644" s="9">
        <f t="shared" si="41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42"/>
        <v>221</v>
      </c>
      <c r="G645" t="s">
        <v>20</v>
      </c>
      <c r="H645">
        <v>375</v>
      </c>
      <c r="I645" s="4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40"/>
        <v>42795.25</v>
      </c>
      <c r="O645" s="9">
        <f t="shared" si="41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42"/>
        <v>48</v>
      </c>
      <c r="G646" t="s">
        <v>14</v>
      </c>
      <c r="H646">
        <v>2928</v>
      </c>
      <c r="I646" s="4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40"/>
        <v>43452.25</v>
      </c>
      <c r="O646" s="9">
        <f t="shared" si="41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42"/>
        <v>93</v>
      </c>
      <c r="G647" t="s">
        <v>14</v>
      </c>
      <c r="H647">
        <v>4697</v>
      </c>
      <c r="I647" s="4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40"/>
        <v>43369.208333333328</v>
      </c>
      <c r="O647" s="9">
        <f t="shared" si="41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42"/>
        <v>89</v>
      </c>
      <c r="G648" t="s">
        <v>14</v>
      </c>
      <c r="H648">
        <v>2915</v>
      </c>
      <c r="I648" s="4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40"/>
        <v>41346.208333333336</v>
      </c>
      <c r="O648" s="9">
        <f t="shared" si="41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42"/>
        <v>41</v>
      </c>
      <c r="G649" t="s">
        <v>14</v>
      </c>
      <c r="H649">
        <v>18</v>
      </c>
      <c r="I649" s="4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40"/>
        <v>43199.208333333328</v>
      </c>
      <c r="O649" s="9">
        <f t="shared" si="41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42"/>
        <v>63</v>
      </c>
      <c r="G650" t="s">
        <v>74</v>
      </c>
      <c r="H650">
        <v>723</v>
      </c>
      <c r="I650" s="4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40"/>
        <v>42922.208333333328</v>
      </c>
      <c r="O650" s="9">
        <f t="shared" si="41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42"/>
        <v>48</v>
      </c>
      <c r="G651" t="s">
        <v>14</v>
      </c>
      <c r="H651">
        <v>602</v>
      </c>
      <c r="I651" s="4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40"/>
        <v>40471.208333333336</v>
      </c>
      <c r="O651" s="9">
        <f t="shared" si="41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42"/>
        <v>2</v>
      </c>
      <c r="G652" t="s">
        <v>14</v>
      </c>
      <c r="H652">
        <v>1</v>
      </c>
      <c r="I652" s="4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40"/>
        <v>41828.208333333336</v>
      </c>
      <c r="O652" s="9">
        <f t="shared" si="41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42"/>
        <v>88</v>
      </c>
      <c r="G653" t="s">
        <v>14</v>
      </c>
      <c r="H653">
        <v>3868</v>
      </c>
      <c r="I653" s="4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40"/>
        <v>41692.25</v>
      </c>
      <c r="O653" s="9">
        <f t="shared" si="41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42"/>
        <v>127</v>
      </c>
      <c r="G654" t="s">
        <v>20</v>
      </c>
      <c r="H654">
        <v>409</v>
      </c>
      <c r="I654" s="4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40"/>
        <v>42587.208333333328</v>
      </c>
      <c r="O654" s="9">
        <f t="shared" si="41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42"/>
        <v>2339</v>
      </c>
      <c r="G655" t="s">
        <v>20</v>
      </c>
      <c r="H655">
        <v>234</v>
      </c>
      <c r="I655" s="4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40"/>
        <v>42468.208333333328</v>
      </c>
      <c r="O655" s="9">
        <f t="shared" si="41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42"/>
        <v>508</v>
      </c>
      <c r="G656" t="s">
        <v>20</v>
      </c>
      <c r="H656">
        <v>3016</v>
      </c>
      <c r="I656" s="4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40"/>
        <v>42240.208333333328</v>
      </c>
      <c r="O656" s="9">
        <f t="shared" si="41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42"/>
        <v>191</v>
      </c>
      <c r="G657" t="s">
        <v>20</v>
      </c>
      <c r="H657">
        <v>264</v>
      </c>
      <c r="I657" s="4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40"/>
        <v>42796.25</v>
      </c>
      <c r="O657" s="9">
        <f t="shared" si="41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42"/>
        <v>42</v>
      </c>
      <c r="G658" t="s">
        <v>14</v>
      </c>
      <c r="H658">
        <v>504</v>
      </c>
      <c r="I658" s="4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40"/>
        <v>43097.25</v>
      </c>
      <c r="O658" s="9">
        <f t="shared" si="41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42"/>
        <v>8</v>
      </c>
      <c r="G659" t="s">
        <v>14</v>
      </c>
      <c r="H659">
        <v>14</v>
      </c>
      <c r="I659" s="4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40"/>
        <v>43096.25</v>
      </c>
      <c r="O659" s="9">
        <f t="shared" si="41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42"/>
        <v>60</v>
      </c>
      <c r="G660" t="s">
        <v>74</v>
      </c>
      <c r="H660">
        <v>390</v>
      </c>
      <c r="I660" s="4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40"/>
        <v>42246.208333333328</v>
      </c>
      <c r="O660" s="9">
        <f t="shared" si="41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42"/>
        <v>47</v>
      </c>
      <c r="G661" t="s">
        <v>14</v>
      </c>
      <c r="H661">
        <v>750</v>
      </c>
      <c r="I661" s="4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40"/>
        <v>40570.25</v>
      </c>
      <c r="O661" s="9">
        <f t="shared" si="41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42"/>
        <v>82</v>
      </c>
      <c r="G662" t="s">
        <v>14</v>
      </c>
      <c r="H662">
        <v>77</v>
      </c>
      <c r="I662" s="4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40"/>
        <v>42237.208333333328</v>
      </c>
      <c r="O662" s="9">
        <f t="shared" si="41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42"/>
        <v>54</v>
      </c>
      <c r="G663" t="s">
        <v>14</v>
      </c>
      <c r="H663">
        <v>752</v>
      </c>
      <c r="I663" s="4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40"/>
        <v>40996.208333333336</v>
      </c>
      <c r="O663" s="9">
        <f t="shared" si="41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42"/>
        <v>98</v>
      </c>
      <c r="G664" t="s">
        <v>14</v>
      </c>
      <c r="H664">
        <v>131</v>
      </c>
      <c r="I664" s="4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40"/>
        <v>43443.25</v>
      </c>
      <c r="O664" s="9">
        <f t="shared" si="41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42"/>
        <v>77</v>
      </c>
      <c r="G665" t="s">
        <v>14</v>
      </c>
      <c r="H665">
        <v>87</v>
      </c>
      <c r="I665" s="4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40"/>
        <v>40458.208333333336</v>
      </c>
      <c r="O665" s="9">
        <f t="shared" si="41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42"/>
        <v>33</v>
      </c>
      <c r="G666" t="s">
        <v>14</v>
      </c>
      <c r="H666">
        <v>1063</v>
      </c>
      <c r="I666" s="4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40"/>
        <v>40959.25</v>
      </c>
      <c r="O666" s="9">
        <f t="shared" si="41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42"/>
        <v>240</v>
      </c>
      <c r="G667" t="s">
        <v>20</v>
      </c>
      <c r="H667">
        <v>272</v>
      </c>
      <c r="I667" s="4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40"/>
        <v>40733.208333333336</v>
      </c>
      <c r="O667" s="9">
        <f t="shared" si="41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42"/>
        <v>64</v>
      </c>
      <c r="G668" t="s">
        <v>74</v>
      </c>
      <c r="H668">
        <v>25</v>
      </c>
      <c r="I668" s="4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40"/>
        <v>41516.208333333336</v>
      </c>
      <c r="O668" s="9">
        <f t="shared" si="41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42"/>
        <v>176</v>
      </c>
      <c r="G669" t="s">
        <v>20</v>
      </c>
      <c r="H669">
        <v>419</v>
      </c>
      <c r="I669" s="4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40"/>
        <v>41892.208333333336</v>
      </c>
      <c r="O669" s="9">
        <f t="shared" si="41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42"/>
        <v>20</v>
      </c>
      <c r="G670" t="s">
        <v>14</v>
      </c>
      <c r="H670">
        <v>76</v>
      </c>
      <c r="I670" s="4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40"/>
        <v>41122.208333333336</v>
      </c>
      <c r="O670" s="9">
        <f t="shared" si="41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42"/>
        <v>359</v>
      </c>
      <c r="G671" t="s">
        <v>20</v>
      </c>
      <c r="H671">
        <v>1621</v>
      </c>
      <c r="I671" s="4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40"/>
        <v>42912.208333333328</v>
      </c>
      <c r="O671" s="9">
        <f t="shared" si="41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42"/>
        <v>469</v>
      </c>
      <c r="G672" t="s">
        <v>20</v>
      </c>
      <c r="H672">
        <v>1101</v>
      </c>
      <c r="I672" s="4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40"/>
        <v>42425.25</v>
      </c>
      <c r="O672" s="9">
        <f t="shared" si="41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42"/>
        <v>122</v>
      </c>
      <c r="G673" t="s">
        <v>20</v>
      </c>
      <c r="H673">
        <v>1073</v>
      </c>
      <c r="I673" s="4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40"/>
        <v>40390.208333333336</v>
      </c>
      <c r="O673" s="9">
        <f t="shared" si="41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42"/>
        <v>56</v>
      </c>
      <c r="G674" t="s">
        <v>14</v>
      </c>
      <c r="H674">
        <v>4428</v>
      </c>
      <c r="I674" s="4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40"/>
        <v>43180.208333333328</v>
      </c>
      <c r="O674" s="9">
        <f t="shared" si="41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42"/>
        <v>44</v>
      </c>
      <c r="G675" t="s">
        <v>14</v>
      </c>
      <c r="H675">
        <v>58</v>
      </c>
      <c r="I675" s="4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40"/>
        <v>42475.208333333328</v>
      </c>
      <c r="O675" s="9">
        <f t="shared" si="41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42"/>
        <v>34</v>
      </c>
      <c r="G676" t="s">
        <v>74</v>
      </c>
      <c r="H676">
        <v>1218</v>
      </c>
      <c r="I676" s="4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40"/>
        <v>40774.208333333336</v>
      </c>
      <c r="O676" s="9">
        <f t="shared" si="41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42"/>
        <v>123</v>
      </c>
      <c r="G677" t="s">
        <v>20</v>
      </c>
      <c r="H677">
        <v>331</v>
      </c>
      <c r="I677" s="4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40"/>
        <v>43719.208333333328</v>
      </c>
      <c r="O677" s="9">
        <f t="shared" si="41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42"/>
        <v>190</v>
      </c>
      <c r="G678" t="s">
        <v>20</v>
      </c>
      <c r="H678">
        <v>1170</v>
      </c>
      <c r="I678" s="4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40"/>
        <v>41178.208333333336</v>
      </c>
      <c r="O678" s="9">
        <f t="shared" si="41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42"/>
        <v>84</v>
      </c>
      <c r="G679" t="s">
        <v>14</v>
      </c>
      <c r="H679">
        <v>111</v>
      </c>
      <c r="I679" s="4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40"/>
        <v>42561.208333333328</v>
      </c>
      <c r="O679" s="9">
        <f t="shared" si="41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42"/>
        <v>18</v>
      </c>
      <c r="G680" t="s">
        <v>74</v>
      </c>
      <c r="H680">
        <v>215</v>
      </c>
      <c r="I680" s="4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40"/>
        <v>43484.25</v>
      </c>
      <c r="O680" s="9">
        <f t="shared" si="41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42"/>
        <v>1037</v>
      </c>
      <c r="G681" t="s">
        <v>20</v>
      </c>
      <c r="H681">
        <v>363</v>
      </c>
      <c r="I681" s="4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40"/>
        <v>43756.208333333328</v>
      </c>
      <c r="O681" s="9">
        <f t="shared" si="41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42"/>
        <v>97</v>
      </c>
      <c r="G682" t="s">
        <v>14</v>
      </c>
      <c r="H682">
        <v>2955</v>
      </c>
      <c r="I682" s="4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40"/>
        <v>43813.25</v>
      </c>
      <c r="O682" s="9">
        <f t="shared" si="41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42"/>
        <v>86</v>
      </c>
      <c r="G683" t="s">
        <v>14</v>
      </c>
      <c r="H683">
        <v>1657</v>
      </c>
      <c r="I683" s="4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40"/>
        <v>40898.25</v>
      </c>
      <c r="O683" s="9">
        <f t="shared" si="41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42"/>
        <v>150</v>
      </c>
      <c r="G684" t="s">
        <v>20</v>
      </c>
      <c r="H684">
        <v>103</v>
      </c>
      <c r="I684" s="4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40"/>
        <v>41619.25</v>
      </c>
      <c r="O684" s="9">
        <f t="shared" si="41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42"/>
        <v>358</v>
      </c>
      <c r="G685" t="s">
        <v>20</v>
      </c>
      <c r="H685">
        <v>147</v>
      </c>
      <c r="I685" s="4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40"/>
        <v>43359.208333333328</v>
      </c>
      <c r="O685" s="9">
        <f t="shared" si="41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42"/>
        <v>543</v>
      </c>
      <c r="G686" t="s">
        <v>20</v>
      </c>
      <c r="H686">
        <v>110</v>
      </c>
      <c r="I686" s="4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40"/>
        <v>40358.208333333336</v>
      </c>
      <c r="O686" s="9">
        <f t="shared" si="41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42"/>
        <v>68</v>
      </c>
      <c r="G687" t="s">
        <v>14</v>
      </c>
      <c r="H687">
        <v>926</v>
      </c>
      <c r="I687" s="4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40"/>
        <v>42239.208333333328</v>
      </c>
      <c r="O687" s="9">
        <f t="shared" si="41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42"/>
        <v>192</v>
      </c>
      <c r="G688" t="s">
        <v>20</v>
      </c>
      <c r="H688">
        <v>134</v>
      </c>
      <c r="I688" s="4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40"/>
        <v>43186.208333333328</v>
      </c>
      <c r="O688" s="9">
        <f t="shared" si="41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42"/>
        <v>932</v>
      </c>
      <c r="G689" t="s">
        <v>20</v>
      </c>
      <c r="H689">
        <v>269</v>
      </c>
      <c r="I689" s="4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40"/>
        <v>42806.25</v>
      </c>
      <c r="O689" s="9">
        <f t="shared" si="41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42"/>
        <v>429</v>
      </c>
      <c r="G690" t="s">
        <v>20</v>
      </c>
      <c r="H690">
        <v>175</v>
      </c>
      <c r="I690" s="4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40"/>
        <v>43475.25</v>
      </c>
      <c r="O690" s="9">
        <f t="shared" si="41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42"/>
        <v>101</v>
      </c>
      <c r="G691" t="s">
        <v>20</v>
      </c>
      <c r="H691">
        <v>69</v>
      </c>
      <c r="I691" s="4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40"/>
        <v>41576.208333333336</v>
      </c>
      <c r="O691" s="9">
        <f t="shared" si="41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42"/>
        <v>227</v>
      </c>
      <c r="G692" t="s">
        <v>20</v>
      </c>
      <c r="H692">
        <v>190</v>
      </c>
      <c r="I692" s="4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40"/>
        <v>40874.25</v>
      </c>
      <c r="O692" s="9">
        <f t="shared" si="41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42"/>
        <v>142</v>
      </c>
      <c r="G693" t="s">
        <v>20</v>
      </c>
      <c r="H693">
        <v>237</v>
      </c>
      <c r="I693" s="4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40"/>
        <v>41185.208333333336</v>
      </c>
      <c r="O693" s="9">
        <f t="shared" si="41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42"/>
        <v>91</v>
      </c>
      <c r="G694" t="s">
        <v>14</v>
      </c>
      <c r="H694">
        <v>77</v>
      </c>
      <c r="I694" s="4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40"/>
        <v>43655.208333333328</v>
      </c>
      <c r="O694" s="9">
        <f t="shared" si="41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42"/>
        <v>64</v>
      </c>
      <c r="G695" t="s">
        <v>14</v>
      </c>
      <c r="H695">
        <v>1748</v>
      </c>
      <c r="I695" s="4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40"/>
        <v>43025.208333333328</v>
      </c>
      <c r="O695" s="9">
        <f t="shared" si="41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42"/>
        <v>84</v>
      </c>
      <c r="G696" t="s">
        <v>14</v>
      </c>
      <c r="H696">
        <v>79</v>
      </c>
      <c r="I696" s="4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40"/>
        <v>43066.25</v>
      </c>
      <c r="O696" s="9">
        <f t="shared" si="41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42"/>
        <v>134</v>
      </c>
      <c r="G697" t="s">
        <v>20</v>
      </c>
      <c r="H697">
        <v>196</v>
      </c>
      <c r="I697" s="4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40"/>
        <v>42322.25</v>
      </c>
      <c r="O697" s="9">
        <f t="shared" si="41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42"/>
        <v>59</v>
      </c>
      <c r="G698" t="s">
        <v>14</v>
      </c>
      <c r="H698">
        <v>889</v>
      </c>
      <c r="I698" s="4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40"/>
        <v>42114.208333333328</v>
      </c>
      <c r="O698" s="9">
        <f t="shared" si="41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42"/>
        <v>153</v>
      </c>
      <c r="G699" t="s">
        <v>20</v>
      </c>
      <c r="H699">
        <v>7295</v>
      </c>
      <c r="I699" s="4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40"/>
        <v>43190.208333333328</v>
      </c>
      <c r="O699" s="9">
        <f t="shared" si="41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42"/>
        <v>447</v>
      </c>
      <c r="G700" t="s">
        <v>20</v>
      </c>
      <c r="H700">
        <v>2893</v>
      </c>
      <c r="I700" s="4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40"/>
        <v>40871.25</v>
      </c>
      <c r="O700" s="9">
        <f t="shared" si="41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42"/>
        <v>84</v>
      </c>
      <c r="G701" t="s">
        <v>14</v>
      </c>
      <c r="H701">
        <v>56</v>
      </c>
      <c r="I701" s="4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40"/>
        <v>43641.208333333328</v>
      </c>
      <c r="O701" s="9">
        <f t="shared" si="41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42"/>
        <v>3</v>
      </c>
      <c r="G702" t="s">
        <v>14</v>
      </c>
      <c r="H702">
        <v>1</v>
      </c>
      <c r="I702" s="4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40"/>
        <v>40203.25</v>
      </c>
      <c r="O702" s="9">
        <f t="shared" si="41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42"/>
        <v>175</v>
      </c>
      <c r="G703" t="s">
        <v>20</v>
      </c>
      <c r="H703">
        <v>820</v>
      </c>
      <c r="I703" s="4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40"/>
        <v>40629.208333333336</v>
      </c>
      <c r="O703" s="9">
        <f t="shared" si="41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42"/>
        <v>54</v>
      </c>
      <c r="G704" t="s">
        <v>14</v>
      </c>
      <c r="H704">
        <v>83</v>
      </c>
      <c r="I704" s="4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40"/>
        <v>41477.208333333336</v>
      </c>
      <c r="O704" s="9">
        <f t="shared" si="41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42"/>
        <v>312</v>
      </c>
      <c r="G705" t="s">
        <v>20</v>
      </c>
      <c r="H705">
        <v>2038</v>
      </c>
      <c r="I705" s="4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40"/>
        <v>41020.208333333336</v>
      </c>
      <c r="O705" s="9">
        <f t="shared" si="41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42"/>
        <v>123</v>
      </c>
      <c r="G706" t="s">
        <v>20</v>
      </c>
      <c r="H706">
        <v>116</v>
      </c>
      <c r="I706" s="4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40"/>
        <v>42555.208333333328</v>
      </c>
      <c r="O706" s="9">
        <f t="shared" si="41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si="42"/>
        <v>99</v>
      </c>
      <c r="G707" t="s">
        <v>14</v>
      </c>
      <c r="H707">
        <v>2025</v>
      </c>
      <c r="I707" s="4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44">(((L707/60)/60)/24)+DATE(1970,1,1)</f>
        <v>41619.25</v>
      </c>
      <c r="O707" s="9">
        <f t="shared" ref="O707:O770" si="45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ref="F708:F771" si="46">ROUND((E708/D708)*100,0)</f>
        <v>128</v>
      </c>
      <c r="G708" t="s">
        <v>20</v>
      </c>
      <c r="H708">
        <v>1345</v>
      </c>
      <c r="I708" s="4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44"/>
        <v>43471.25</v>
      </c>
      <c r="O708" s="9">
        <f t="shared" si="4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46"/>
        <v>159</v>
      </c>
      <c r="G709" t="s">
        <v>20</v>
      </c>
      <c r="H709">
        <v>168</v>
      </c>
      <c r="I709" s="4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44"/>
        <v>43442.25</v>
      </c>
      <c r="O709" s="9">
        <f t="shared" si="4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46"/>
        <v>707</v>
      </c>
      <c r="G710" t="s">
        <v>20</v>
      </c>
      <c r="H710">
        <v>137</v>
      </c>
      <c r="I710" s="4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44"/>
        <v>42877.208333333328</v>
      </c>
      <c r="O710" s="9">
        <f t="shared" si="4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46"/>
        <v>142</v>
      </c>
      <c r="G711" t="s">
        <v>20</v>
      </c>
      <c r="H711">
        <v>186</v>
      </c>
      <c r="I711" s="4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44"/>
        <v>41018.208333333336</v>
      </c>
      <c r="O711" s="9">
        <f t="shared" si="4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46"/>
        <v>148</v>
      </c>
      <c r="G712" t="s">
        <v>20</v>
      </c>
      <c r="H712">
        <v>125</v>
      </c>
      <c r="I712" s="4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44"/>
        <v>43295.208333333328</v>
      </c>
      <c r="O712" s="9">
        <f t="shared" si="4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46"/>
        <v>20</v>
      </c>
      <c r="G713" t="s">
        <v>14</v>
      </c>
      <c r="H713">
        <v>14</v>
      </c>
      <c r="I713" s="4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44"/>
        <v>42393.25</v>
      </c>
      <c r="O713" s="9">
        <f t="shared" si="4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46"/>
        <v>1841</v>
      </c>
      <c r="G714" t="s">
        <v>20</v>
      </c>
      <c r="H714">
        <v>202</v>
      </c>
      <c r="I714" s="4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44"/>
        <v>42559.208333333328</v>
      </c>
      <c r="O714" s="9">
        <f t="shared" si="4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46"/>
        <v>162</v>
      </c>
      <c r="G715" t="s">
        <v>20</v>
      </c>
      <c r="H715">
        <v>103</v>
      </c>
      <c r="I715" s="4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44"/>
        <v>42604.208333333328</v>
      </c>
      <c r="O715" s="9">
        <f t="shared" si="4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46"/>
        <v>473</v>
      </c>
      <c r="G716" t="s">
        <v>20</v>
      </c>
      <c r="H716">
        <v>1785</v>
      </c>
      <c r="I716" s="4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44"/>
        <v>41870.208333333336</v>
      </c>
      <c r="O716" s="9">
        <f t="shared" si="4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46"/>
        <v>24</v>
      </c>
      <c r="G717" t="s">
        <v>14</v>
      </c>
      <c r="H717">
        <v>656</v>
      </c>
      <c r="I717" s="4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44"/>
        <v>40397.208333333336</v>
      </c>
      <c r="O717" s="9">
        <f t="shared" si="4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46"/>
        <v>518</v>
      </c>
      <c r="G718" t="s">
        <v>20</v>
      </c>
      <c r="H718">
        <v>157</v>
      </c>
      <c r="I718" s="4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44"/>
        <v>41465.208333333336</v>
      </c>
      <c r="O718" s="9">
        <f t="shared" si="4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46"/>
        <v>248</v>
      </c>
      <c r="G719" t="s">
        <v>20</v>
      </c>
      <c r="H719">
        <v>555</v>
      </c>
      <c r="I719" s="4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44"/>
        <v>40777.208333333336</v>
      </c>
      <c r="O719" s="9">
        <f t="shared" si="4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46"/>
        <v>100</v>
      </c>
      <c r="G720" t="s">
        <v>20</v>
      </c>
      <c r="H720">
        <v>297</v>
      </c>
      <c r="I720" s="4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44"/>
        <v>41442.208333333336</v>
      </c>
      <c r="O720" s="9">
        <f t="shared" si="4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46"/>
        <v>153</v>
      </c>
      <c r="G721" t="s">
        <v>20</v>
      </c>
      <c r="H721">
        <v>123</v>
      </c>
      <c r="I721" s="4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44"/>
        <v>41058.208333333336</v>
      </c>
      <c r="O721" s="9">
        <f t="shared" si="4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46"/>
        <v>37</v>
      </c>
      <c r="G722" t="s">
        <v>74</v>
      </c>
      <c r="H722">
        <v>38</v>
      </c>
      <c r="I722" s="4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44"/>
        <v>43152.25</v>
      </c>
      <c r="O722" s="9">
        <f t="shared" si="4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46"/>
        <v>4</v>
      </c>
      <c r="G723" t="s">
        <v>74</v>
      </c>
      <c r="H723">
        <v>60</v>
      </c>
      <c r="I723" s="4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44"/>
        <v>43194.208333333328</v>
      </c>
      <c r="O723" s="9">
        <f t="shared" si="4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46"/>
        <v>157</v>
      </c>
      <c r="G724" t="s">
        <v>20</v>
      </c>
      <c r="H724">
        <v>3036</v>
      </c>
      <c r="I724" s="4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44"/>
        <v>43045.25</v>
      </c>
      <c r="O724" s="9">
        <f t="shared" si="4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46"/>
        <v>270</v>
      </c>
      <c r="G725" t="s">
        <v>20</v>
      </c>
      <c r="H725">
        <v>144</v>
      </c>
      <c r="I725" s="4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44"/>
        <v>42431.25</v>
      </c>
      <c r="O725" s="9">
        <f t="shared" si="4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46"/>
        <v>134</v>
      </c>
      <c r="G726" t="s">
        <v>20</v>
      </c>
      <c r="H726">
        <v>121</v>
      </c>
      <c r="I726" s="4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44"/>
        <v>41934.208333333336</v>
      </c>
      <c r="O726" s="9">
        <f t="shared" si="4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46"/>
        <v>50</v>
      </c>
      <c r="G727" t="s">
        <v>14</v>
      </c>
      <c r="H727">
        <v>1596</v>
      </c>
      <c r="I727" s="4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44"/>
        <v>41958.25</v>
      </c>
      <c r="O727" s="9">
        <f t="shared" si="4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46"/>
        <v>89</v>
      </c>
      <c r="G728" t="s">
        <v>74</v>
      </c>
      <c r="H728">
        <v>524</v>
      </c>
      <c r="I728" s="4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44"/>
        <v>40476.208333333336</v>
      </c>
      <c r="O728" s="9">
        <f t="shared" si="4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46"/>
        <v>165</v>
      </c>
      <c r="G729" t="s">
        <v>20</v>
      </c>
      <c r="H729">
        <v>181</v>
      </c>
      <c r="I729" s="4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44"/>
        <v>43485.25</v>
      </c>
      <c r="O729" s="9">
        <f t="shared" si="4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46"/>
        <v>18</v>
      </c>
      <c r="G730" t="s">
        <v>14</v>
      </c>
      <c r="H730">
        <v>10</v>
      </c>
      <c r="I730" s="4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44"/>
        <v>42515.208333333328</v>
      </c>
      <c r="O730" s="9">
        <f t="shared" si="4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46"/>
        <v>186</v>
      </c>
      <c r="G731" t="s">
        <v>20</v>
      </c>
      <c r="H731">
        <v>122</v>
      </c>
      <c r="I731" s="4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44"/>
        <v>41309.25</v>
      </c>
      <c r="O731" s="9">
        <f t="shared" si="4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46"/>
        <v>413</v>
      </c>
      <c r="G732" t="s">
        <v>20</v>
      </c>
      <c r="H732">
        <v>1071</v>
      </c>
      <c r="I732" s="4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44"/>
        <v>42147.208333333328</v>
      </c>
      <c r="O732" s="9">
        <f t="shared" si="4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46"/>
        <v>90</v>
      </c>
      <c r="G733" t="s">
        <v>74</v>
      </c>
      <c r="H733">
        <v>219</v>
      </c>
      <c r="I733" s="4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44"/>
        <v>42939.208333333328</v>
      </c>
      <c r="O733" s="9">
        <f t="shared" si="4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46"/>
        <v>92</v>
      </c>
      <c r="G734" t="s">
        <v>14</v>
      </c>
      <c r="H734">
        <v>1121</v>
      </c>
      <c r="I734" s="4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44"/>
        <v>42816.208333333328</v>
      </c>
      <c r="O734" s="9">
        <f t="shared" si="4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46"/>
        <v>527</v>
      </c>
      <c r="G735" t="s">
        <v>20</v>
      </c>
      <c r="H735">
        <v>980</v>
      </c>
      <c r="I735" s="4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44"/>
        <v>41844.208333333336</v>
      </c>
      <c r="O735" s="9">
        <f t="shared" si="4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46"/>
        <v>319</v>
      </c>
      <c r="G736" t="s">
        <v>20</v>
      </c>
      <c r="H736">
        <v>536</v>
      </c>
      <c r="I736" s="4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44"/>
        <v>42763.25</v>
      </c>
      <c r="O736" s="9">
        <f t="shared" si="4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46"/>
        <v>354</v>
      </c>
      <c r="G737" t="s">
        <v>20</v>
      </c>
      <c r="H737">
        <v>1991</v>
      </c>
      <c r="I737" s="4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44"/>
        <v>42459.208333333328</v>
      </c>
      <c r="O737" s="9">
        <f t="shared" si="4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46"/>
        <v>33</v>
      </c>
      <c r="G738" t="s">
        <v>74</v>
      </c>
      <c r="H738">
        <v>29</v>
      </c>
      <c r="I738" s="4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44"/>
        <v>42055.25</v>
      </c>
      <c r="O738" s="9">
        <f t="shared" si="4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46"/>
        <v>136</v>
      </c>
      <c r="G739" t="s">
        <v>20</v>
      </c>
      <c r="H739">
        <v>180</v>
      </c>
      <c r="I739" s="4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44"/>
        <v>42685.25</v>
      </c>
      <c r="O739" s="9">
        <f t="shared" si="4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46"/>
        <v>2</v>
      </c>
      <c r="G740" t="s">
        <v>14</v>
      </c>
      <c r="H740">
        <v>15</v>
      </c>
      <c r="I740" s="4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44"/>
        <v>41959.25</v>
      </c>
      <c r="O740" s="9">
        <f t="shared" si="4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46"/>
        <v>61</v>
      </c>
      <c r="G741" t="s">
        <v>14</v>
      </c>
      <c r="H741">
        <v>191</v>
      </c>
      <c r="I741" s="4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44"/>
        <v>41089.208333333336</v>
      </c>
      <c r="O741" s="9">
        <f t="shared" si="4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46"/>
        <v>30</v>
      </c>
      <c r="G742" t="s">
        <v>14</v>
      </c>
      <c r="H742">
        <v>16</v>
      </c>
      <c r="I742" s="4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44"/>
        <v>42769.25</v>
      </c>
      <c r="O742" s="9">
        <f t="shared" si="4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46"/>
        <v>1179</v>
      </c>
      <c r="G743" t="s">
        <v>20</v>
      </c>
      <c r="H743">
        <v>130</v>
      </c>
      <c r="I743" s="4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44"/>
        <v>40321.208333333336</v>
      </c>
      <c r="O743" s="9">
        <f t="shared" si="4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46"/>
        <v>1126</v>
      </c>
      <c r="G744" t="s">
        <v>20</v>
      </c>
      <c r="H744">
        <v>122</v>
      </c>
      <c r="I744" s="4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44"/>
        <v>40197.25</v>
      </c>
      <c r="O744" s="9">
        <f t="shared" si="4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46"/>
        <v>13</v>
      </c>
      <c r="G745" t="s">
        <v>14</v>
      </c>
      <c r="H745">
        <v>17</v>
      </c>
      <c r="I745" s="4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44"/>
        <v>42298.208333333328</v>
      </c>
      <c r="O745" s="9">
        <f t="shared" si="4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46"/>
        <v>712</v>
      </c>
      <c r="G746" t="s">
        <v>20</v>
      </c>
      <c r="H746">
        <v>140</v>
      </c>
      <c r="I746" s="4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44"/>
        <v>43322.208333333328</v>
      </c>
      <c r="O746" s="9">
        <f t="shared" si="4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46"/>
        <v>30</v>
      </c>
      <c r="G747" t="s">
        <v>14</v>
      </c>
      <c r="H747">
        <v>34</v>
      </c>
      <c r="I747" s="4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44"/>
        <v>40328.208333333336</v>
      </c>
      <c r="O747" s="9">
        <f t="shared" si="4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46"/>
        <v>213</v>
      </c>
      <c r="G748" t="s">
        <v>20</v>
      </c>
      <c r="H748">
        <v>3388</v>
      </c>
      <c r="I748" s="4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44"/>
        <v>40825.208333333336</v>
      </c>
      <c r="O748" s="9">
        <f t="shared" si="4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46"/>
        <v>229</v>
      </c>
      <c r="G749" t="s">
        <v>20</v>
      </c>
      <c r="H749">
        <v>280</v>
      </c>
      <c r="I749" s="4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44"/>
        <v>40423.208333333336</v>
      </c>
      <c r="O749" s="9">
        <f t="shared" si="4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46"/>
        <v>35</v>
      </c>
      <c r="G750" t="s">
        <v>74</v>
      </c>
      <c r="H750">
        <v>614</v>
      </c>
      <c r="I750" s="4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44"/>
        <v>40238.25</v>
      </c>
      <c r="O750" s="9">
        <f t="shared" si="4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46"/>
        <v>157</v>
      </c>
      <c r="G751" t="s">
        <v>20</v>
      </c>
      <c r="H751">
        <v>366</v>
      </c>
      <c r="I751" s="4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44"/>
        <v>41920.208333333336</v>
      </c>
      <c r="O751" s="9">
        <f t="shared" si="4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46"/>
        <v>1</v>
      </c>
      <c r="G752" t="s">
        <v>14</v>
      </c>
      <c r="H752">
        <v>1</v>
      </c>
      <c r="I752" s="4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44"/>
        <v>40360.208333333336</v>
      </c>
      <c r="O752" s="9">
        <f t="shared" si="4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46"/>
        <v>232</v>
      </c>
      <c r="G753" t="s">
        <v>20</v>
      </c>
      <c r="H753">
        <v>270</v>
      </c>
      <c r="I753" s="4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44"/>
        <v>42446.208333333328</v>
      </c>
      <c r="O753" s="9">
        <f t="shared" si="4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46"/>
        <v>92</v>
      </c>
      <c r="G754" t="s">
        <v>74</v>
      </c>
      <c r="H754">
        <v>114</v>
      </c>
      <c r="I754" s="4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44"/>
        <v>40395.208333333336</v>
      </c>
      <c r="O754" s="9">
        <f t="shared" si="4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46"/>
        <v>257</v>
      </c>
      <c r="G755" t="s">
        <v>20</v>
      </c>
      <c r="H755">
        <v>137</v>
      </c>
      <c r="I755" s="4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44"/>
        <v>40321.208333333336</v>
      </c>
      <c r="O755" s="9">
        <f t="shared" si="4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46"/>
        <v>168</v>
      </c>
      <c r="G756" t="s">
        <v>20</v>
      </c>
      <c r="H756">
        <v>3205</v>
      </c>
      <c r="I756" s="4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44"/>
        <v>41210.208333333336</v>
      </c>
      <c r="O756" s="9">
        <f t="shared" si="4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46"/>
        <v>167</v>
      </c>
      <c r="G757" t="s">
        <v>20</v>
      </c>
      <c r="H757">
        <v>288</v>
      </c>
      <c r="I757" s="4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44"/>
        <v>43096.25</v>
      </c>
      <c r="O757" s="9">
        <f t="shared" si="4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46"/>
        <v>772</v>
      </c>
      <c r="G758" t="s">
        <v>20</v>
      </c>
      <c r="H758">
        <v>148</v>
      </c>
      <c r="I758" s="4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44"/>
        <v>42024.25</v>
      </c>
      <c r="O758" s="9">
        <f t="shared" si="4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46"/>
        <v>407</v>
      </c>
      <c r="G759" t="s">
        <v>20</v>
      </c>
      <c r="H759">
        <v>114</v>
      </c>
      <c r="I759" s="4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44"/>
        <v>40675.208333333336</v>
      </c>
      <c r="O759" s="9">
        <f t="shared" si="4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46"/>
        <v>564</v>
      </c>
      <c r="G760" t="s">
        <v>20</v>
      </c>
      <c r="H760">
        <v>1518</v>
      </c>
      <c r="I760" s="4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44"/>
        <v>41936.208333333336</v>
      </c>
      <c r="O760" s="9">
        <f t="shared" si="4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46"/>
        <v>68</v>
      </c>
      <c r="G761" t="s">
        <v>14</v>
      </c>
      <c r="H761">
        <v>1274</v>
      </c>
      <c r="I761" s="4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44"/>
        <v>43136.25</v>
      </c>
      <c r="O761" s="9">
        <f t="shared" si="4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46"/>
        <v>34</v>
      </c>
      <c r="G762" t="s">
        <v>14</v>
      </c>
      <c r="H762">
        <v>210</v>
      </c>
      <c r="I762" s="4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44"/>
        <v>43678.208333333328</v>
      </c>
      <c r="O762" s="9">
        <f t="shared" si="4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46"/>
        <v>655</v>
      </c>
      <c r="G763" t="s">
        <v>20</v>
      </c>
      <c r="H763">
        <v>166</v>
      </c>
      <c r="I763" s="4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44"/>
        <v>42938.208333333328</v>
      </c>
      <c r="O763" s="9">
        <f t="shared" si="4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46"/>
        <v>177</v>
      </c>
      <c r="G764" t="s">
        <v>20</v>
      </c>
      <c r="H764">
        <v>100</v>
      </c>
      <c r="I764" s="4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44"/>
        <v>41241.25</v>
      </c>
      <c r="O764" s="9">
        <f t="shared" si="4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46"/>
        <v>113</v>
      </c>
      <c r="G765" t="s">
        <v>20</v>
      </c>
      <c r="H765">
        <v>235</v>
      </c>
      <c r="I765" s="4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44"/>
        <v>41037.208333333336</v>
      </c>
      <c r="O765" s="9">
        <f t="shared" si="4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46"/>
        <v>728</v>
      </c>
      <c r="G766" t="s">
        <v>20</v>
      </c>
      <c r="H766">
        <v>148</v>
      </c>
      <c r="I766" s="4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44"/>
        <v>40676.208333333336</v>
      </c>
      <c r="O766" s="9">
        <f t="shared" si="4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46"/>
        <v>208</v>
      </c>
      <c r="G767" t="s">
        <v>20</v>
      </c>
      <c r="H767">
        <v>198</v>
      </c>
      <c r="I767" s="4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44"/>
        <v>42840.208333333328</v>
      </c>
      <c r="O767" s="9">
        <f t="shared" si="4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46"/>
        <v>31</v>
      </c>
      <c r="G768" t="s">
        <v>14</v>
      </c>
      <c r="H768">
        <v>248</v>
      </c>
      <c r="I768" s="4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44"/>
        <v>43362.208333333328</v>
      </c>
      <c r="O768" s="9">
        <f t="shared" si="4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46"/>
        <v>57</v>
      </c>
      <c r="G769" t="s">
        <v>14</v>
      </c>
      <c r="H769">
        <v>513</v>
      </c>
      <c r="I769" s="4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44"/>
        <v>42283.208333333328</v>
      </c>
      <c r="O769" s="9">
        <f t="shared" si="4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46"/>
        <v>231</v>
      </c>
      <c r="G770" t="s">
        <v>20</v>
      </c>
      <c r="H770">
        <v>150</v>
      </c>
      <c r="I770" s="4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44"/>
        <v>41619.25</v>
      </c>
      <c r="O770" s="9">
        <f t="shared" si="4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si="46"/>
        <v>87</v>
      </c>
      <c r="G771" t="s">
        <v>14</v>
      </c>
      <c r="H771">
        <v>3410</v>
      </c>
      <c r="I771" s="4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48">(((L771/60)/60)/24)+DATE(1970,1,1)</f>
        <v>41501.208333333336</v>
      </c>
      <c r="O771" s="9">
        <f t="shared" ref="O771:O834" si="49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ref="F772:F835" si="50">ROUND((E772/D772)*100,0)</f>
        <v>271</v>
      </c>
      <c r="G772" t="s">
        <v>20</v>
      </c>
      <c r="H772">
        <v>216</v>
      </c>
      <c r="I772" s="4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48"/>
        <v>41743.208333333336</v>
      </c>
      <c r="O772" s="9">
        <f t="shared" si="49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50"/>
        <v>49</v>
      </c>
      <c r="G773" t="s">
        <v>74</v>
      </c>
      <c r="H773">
        <v>26</v>
      </c>
      <c r="I773" s="4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48"/>
        <v>43491.25</v>
      </c>
      <c r="O773" s="9">
        <f t="shared" si="49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50"/>
        <v>113</v>
      </c>
      <c r="G774" t="s">
        <v>20</v>
      </c>
      <c r="H774">
        <v>5139</v>
      </c>
      <c r="I774" s="4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48"/>
        <v>43505.25</v>
      </c>
      <c r="O774" s="9">
        <f t="shared" si="49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50"/>
        <v>191</v>
      </c>
      <c r="G775" t="s">
        <v>20</v>
      </c>
      <c r="H775">
        <v>2353</v>
      </c>
      <c r="I775" s="4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48"/>
        <v>42838.208333333328</v>
      </c>
      <c r="O775" s="9">
        <f t="shared" si="49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50"/>
        <v>136</v>
      </c>
      <c r="G776" t="s">
        <v>20</v>
      </c>
      <c r="H776">
        <v>78</v>
      </c>
      <c r="I776" s="4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48"/>
        <v>42513.208333333328</v>
      </c>
      <c r="O776" s="9">
        <f t="shared" si="49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50"/>
        <v>10</v>
      </c>
      <c r="G777" t="s">
        <v>14</v>
      </c>
      <c r="H777">
        <v>10</v>
      </c>
      <c r="I777" s="4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48"/>
        <v>41949.25</v>
      </c>
      <c r="O777" s="9">
        <f t="shared" si="49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50"/>
        <v>66</v>
      </c>
      <c r="G778" t="s">
        <v>14</v>
      </c>
      <c r="H778">
        <v>2201</v>
      </c>
      <c r="I778" s="4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48"/>
        <v>43650.208333333328</v>
      </c>
      <c r="O778" s="9">
        <f t="shared" si="49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50"/>
        <v>49</v>
      </c>
      <c r="G779" t="s">
        <v>14</v>
      </c>
      <c r="H779">
        <v>676</v>
      </c>
      <c r="I779" s="4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48"/>
        <v>40809.208333333336</v>
      </c>
      <c r="O779" s="9">
        <f t="shared" si="49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50"/>
        <v>788</v>
      </c>
      <c r="G780" t="s">
        <v>20</v>
      </c>
      <c r="H780">
        <v>174</v>
      </c>
      <c r="I780" s="4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48"/>
        <v>40768.208333333336</v>
      </c>
      <c r="O780" s="9">
        <f t="shared" si="49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50"/>
        <v>80</v>
      </c>
      <c r="G781" t="s">
        <v>14</v>
      </c>
      <c r="H781">
        <v>831</v>
      </c>
      <c r="I781" s="4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48"/>
        <v>42230.208333333328</v>
      </c>
      <c r="O781" s="9">
        <f t="shared" si="49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50"/>
        <v>106</v>
      </c>
      <c r="G782" t="s">
        <v>20</v>
      </c>
      <c r="H782">
        <v>164</v>
      </c>
      <c r="I782" s="4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48"/>
        <v>42573.208333333328</v>
      </c>
      <c r="O782" s="9">
        <f t="shared" si="49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50"/>
        <v>51</v>
      </c>
      <c r="G783" t="s">
        <v>74</v>
      </c>
      <c r="H783">
        <v>56</v>
      </c>
      <c r="I783" s="4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48"/>
        <v>40482.208333333336</v>
      </c>
      <c r="O783" s="9">
        <f t="shared" si="49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50"/>
        <v>215</v>
      </c>
      <c r="G784" t="s">
        <v>20</v>
      </c>
      <c r="H784">
        <v>161</v>
      </c>
      <c r="I784" s="4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48"/>
        <v>40603.25</v>
      </c>
      <c r="O784" s="9">
        <f t="shared" si="49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50"/>
        <v>141</v>
      </c>
      <c r="G785" t="s">
        <v>20</v>
      </c>
      <c r="H785">
        <v>138</v>
      </c>
      <c r="I785" s="4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48"/>
        <v>41625.25</v>
      </c>
      <c r="O785" s="9">
        <f t="shared" si="49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50"/>
        <v>115</v>
      </c>
      <c r="G786" t="s">
        <v>20</v>
      </c>
      <c r="H786">
        <v>3308</v>
      </c>
      <c r="I786" s="4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48"/>
        <v>42435.25</v>
      </c>
      <c r="O786" s="9">
        <f t="shared" si="49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50"/>
        <v>193</v>
      </c>
      <c r="G787" t="s">
        <v>20</v>
      </c>
      <c r="H787">
        <v>127</v>
      </c>
      <c r="I787" s="4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48"/>
        <v>43582.208333333328</v>
      </c>
      <c r="O787" s="9">
        <f t="shared" si="49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50"/>
        <v>730</v>
      </c>
      <c r="G788" t="s">
        <v>20</v>
      </c>
      <c r="H788">
        <v>207</v>
      </c>
      <c r="I788" s="4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48"/>
        <v>43186.208333333328</v>
      </c>
      <c r="O788" s="9">
        <f t="shared" si="49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50"/>
        <v>100</v>
      </c>
      <c r="G789" t="s">
        <v>14</v>
      </c>
      <c r="H789">
        <v>859</v>
      </c>
      <c r="I789" s="4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48"/>
        <v>40684.208333333336</v>
      </c>
      <c r="O789" s="9">
        <f t="shared" si="49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50"/>
        <v>88</v>
      </c>
      <c r="G790" t="s">
        <v>47</v>
      </c>
      <c r="H790">
        <v>31</v>
      </c>
      <c r="I790" s="4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48"/>
        <v>41202.208333333336</v>
      </c>
      <c r="O790" s="9">
        <f t="shared" si="49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50"/>
        <v>37</v>
      </c>
      <c r="G791" t="s">
        <v>14</v>
      </c>
      <c r="H791">
        <v>45</v>
      </c>
      <c r="I791" s="4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48"/>
        <v>41786.208333333336</v>
      </c>
      <c r="O791" s="9">
        <f t="shared" si="49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50"/>
        <v>31</v>
      </c>
      <c r="G792" t="s">
        <v>74</v>
      </c>
      <c r="H792">
        <v>1113</v>
      </c>
      <c r="I792" s="4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48"/>
        <v>40223.25</v>
      </c>
      <c r="O792" s="9">
        <f t="shared" si="49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50"/>
        <v>26</v>
      </c>
      <c r="G793" t="s">
        <v>14</v>
      </c>
      <c r="H793">
        <v>6</v>
      </c>
      <c r="I793" s="4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48"/>
        <v>42715.25</v>
      </c>
      <c r="O793" s="9">
        <f t="shared" si="49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50"/>
        <v>34</v>
      </c>
      <c r="G794" t="s">
        <v>14</v>
      </c>
      <c r="H794">
        <v>7</v>
      </c>
      <c r="I794" s="4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48"/>
        <v>41451.208333333336</v>
      </c>
      <c r="O794" s="9">
        <f t="shared" si="49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50"/>
        <v>1186</v>
      </c>
      <c r="G795" t="s">
        <v>20</v>
      </c>
      <c r="H795">
        <v>181</v>
      </c>
      <c r="I795" s="4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48"/>
        <v>41450.208333333336</v>
      </c>
      <c r="O795" s="9">
        <f t="shared" si="49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50"/>
        <v>125</v>
      </c>
      <c r="G796" t="s">
        <v>20</v>
      </c>
      <c r="H796">
        <v>110</v>
      </c>
      <c r="I796" s="4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48"/>
        <v>43091.25</v>
      </c>
      <c r="O796" s="9">
        <f t="shared" si="49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50"/>
        <v>14</v>
      </c>
      <c r="G797" t="s">
        <v>14</v>
      </c>
      <c r="H797">
        <v>31</v>
      </c>
      <c r="I797" s="4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48"/>
        <v>42675.208333333328</v>
      </c>
      <c r="O797" s="9">
        <f t="shared" si="49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50"/>
        <v>55</v>
      </c>
      <c r="G798" t="s">
        <v>14</v>
      </c>
      <c r="H798">
        <v>78</v>
      </c>
      <c r="I798" s="4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48"/>
        <v>41859.208333333336</v>
      </c>
      <c r="O798" s="9">
        <f t="shared" si="49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50"/>
        <v>110</v>
      </c>
      <c r="G799" t="s">
        <v>20</v>
      </c>
      <c r="H799">
        <v>185</v>
      </c>
      <c r="I799" s="4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48"/>
        <v>43464.25</v>
      </c>
      <c r="O799" s="9">
        <f t="shared" si="49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50"/>
        <v>188</v>
      </c>
      <c r="G800" t="s">
        <v>20</v>
      </c>
      <c r="H800">
        <v>121</v>
      </c>
      <c r="I800" s="4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48"/>
        <v>41060.208333333336</v>
      </c>
      <c r="O800" s="9">
        <f t="shared" si="49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50"/>
        <v>87</v>
      </c>
      <c r="G801" t="s">
        <v>14</v>
      </c>
      <c r="H801">
        <v>1225</v>
      </c>
      <c r="I801" s="4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48"/>
        <v>42399.25</v>
      </c>
      <c r="O801" s="9">
        <f t="shared" si="49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50"/>
        <v>1</v>
      </c>
      <c r="G802" t="s">
        <v>14</v>
      </c>
      <c r="H802">
        <v>1</v>
      </c>
      <c r="I802" s="4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48"/>
        <v>42167.208333333328</v>
      </c>
      <c r="O802" s="9">
        <f t="shared" si="49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50"/>
        <v>203</v>
      </c>
      <c r="G803" t="s">
        <v>20</v>
      </c>
      <c r="H803">
        <v>106</v>
      </c>
      <c r="I803" s="4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48"/>
        <v>43830.25</v>
      </c>
      <c r="O803" s="9">
        <f t="shared" si="49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50"/>
        <v>197</v>
      </c>
      <c r="G804" t="s">
        <v>20</v>
      </c>
      <c r="H804">
        <v>142</v>
      </c>
      <c r="I804" s="4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48"/>
        <v>43650.208333333328</v>
      </c>
      <c r="O804" s="9">
        <f t="shared" si="49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50"/>
        <v>107</v>
      </c>
      <c r="G805" t="s">
        <v>20</v>
      </c>
      <c r="H805">
        <v>233</v>
      </c>
      <c r="I805" s="4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48"/>
        <v>43492.25</v>
      </c>
      <c r="O805" s="9">
        <f t="shared" si="49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50"/>
        <v>269</v>
      </c>
      <c r="G806" t="s">
        <v>20</v>
      </c>
      <c r="H806">
        <v>218</v>
      </c>
      <c r="I806" s="4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48"/>
        <v>43102.25</v>
      </c>
      <c r="O806" s="9">
        <f t="shared" si="49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50"/>
        <v>51</v>
      </c>
      <c r="G807" t="s">
        <v>14</v>
      </c>
      <c r="H807">
        <v>67</v>
      </c>
      <c r="I807" s="4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48"/>
        <v>41958.25</v>
      </c>
      <c r="O807" s="9">
        <f t="shared" si="49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50"/>
        <v>1180</v>
      </c>
      <c r="G808" t="s">
        <v>20</v>
      </c>
      <c r="H808">
        <v>76</v>
      </c>
      <c r="I808" s="4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48"/>
        <v>40973.25</v>
      </c>
      <c r="O808" s="9">
        <f t="shared" si="49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50"/>
        <v>264</v>
      </c>
      <c r="G809" t="s">
        <v>20</v>
      </c>
      <c r="H809">
        <v>43</v>
      </c>
      <c r="I809" s="4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48"/>
        <v>43753.208333333328</v>
      </c>
      <c r="O809" s="9">
        <f t="shared" si="49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50"/>
        <v>30</v>
      </c>
      <c r="G810" t="s">
        <v>14</v>
      </c>
      <c r="H810">
        <v>19</v>
      </c>
      <c r="I810" s="4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48"/>
        <v>42507.208333333328</v>
      </c>
      <c r="O810" s="9">
        <f t="shared" si="49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50"/>
        <v>63</v>
      </c>
      <c r="G811" t="s">
        <v>14</v>
      </c>
      <c r="H811">
        <v>2108</v>
      </c>
      <c r="I811" s="4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48"/>
        <v>41135.208333333336</v>
      </c>
      <c r="O811" s="9">
        <f t="shared" si="49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50"/>
        <v>193</v>
      </c>
      <c r="G812" t="s">
        <v>20</v>
      </c>
      <c r="H812">
        <v>221</v>
      </c>
      <c r="I812" s="4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48"/>
        <v>43067.25</v>
      </c>
      <c r="O812" s="9">
        <f t="shared" si="49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50"/>
        <v>77</v>
      </c>
      <c r="G813" t="s">
        <v>14</v>
      </c>
      <c r="H813">
        <v>679</v>
      </c>
      <c r="I813" s="4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48"/>
        <v>42378.25</v>
      </c>
      <c r="O813" s="9">
        <f t="shared" si="49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50"/>
        <v>226</v>
      </c>
      <c r="G814" t="s">
        <v>20</v>
      </c>
      <c r="H814">
        <v>2805</v>
      </c>
      <c r="I814" s="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48"/>
        <v>43206.208333333328</v>
      </c>
      <c r="O814" s="9">
        <f t="shared" si="49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50"/>
        <v>239</v>
      </c>
      <c r="G815" t="s">
        <v>20</v>
      </c>
      <c r="H815">
        <v>68</v>
      </c>
      <c r="I815" s="4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48"/>
        <v>41148.208333333336</v>
      </c>
      <c r="O815" s="9">
        <f t="shared" si="49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50"/>
        <v>92</v>
      </c>
      <c r="G816" t="s">
        <v>14</v>
      </c>
      <c r="H816">
        <v>36</v>
      </c>
      <c r="I816" s="4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48"/>
        <v>42517.208333333328</v>
      </c>
      <c r="O816" s="9">
        <f t="shared" si="49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50"/>
        <v>130</v>
      </c>
      <c r="G817" t="s">
        <v>20</v>
      </c>
      <c r="H817">
        <v>183</v>
      </c>
      <c r="I817" s="4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48"/>
        <v>43068.25</v>
      </c>
      <c r="O817" s="9">
        <f t="shared" si="49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50"/>
        <v>615</v>
      </c>
      <c r="G818" t="s">
        <v>20</v>
      </c>
      <c r="H818">
        <v>133</v>
      </c>
      <c r="I818" s="4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48"/>
        <v>41680.25</v>
      </c>
      <c r="O818" s="9">
        <f t="shared" si="49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50"/>
        <v>369</v>
      </c>
      <c r="G819" t="s">
        <v>20</v>
      </c>
      <c r="H819">
        <v>2489</v>
      </c>
      <c r="I819" s="4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48"/>
        <v>43589.208333333328</v>
      </c>
      <c r="O819" s="9">
        <f t="shared" si="49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50"/>
        <v>1095</v>
      </c>
      <c r="G820" t="s">
        <v>20</v>
      </c>
      <c r="H820">
        <v>69</v>
      </c>
      <c r="I820" s="4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48"/>
        <v>43486.25</v>
      </c>
      <c r="O820" s="9">
        <f t="shared" si="49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50"/>
        <v>51</v>
      </c>
      <c r="G821" t="s">
        <v>14</v>
      </c>
      <c r="H821">
        <v>47</v>
      </c>
      <c r="I821" s="4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48"/>
        <v>41237.25</v>
      </c>
      <c r="O821" s="9">
        <f t="shared" si="49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50"/>
        <v>801</v>
      </c>
      <c r="G822" t="s">
        <v>20</v>
      </c>
      <c r="H822">
        <v>279</v>
      </c>
      <c r="I822" s="4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48"/>
        <v>43310.208333333328</v>
      </c>
      <c r="O822" s="9">
        <f t="shared" si="49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50"/>
        <v>291</v>
      </c>
      <c r="G823" t="s">
        <v>20</v>
      </c>
      <c r="H823">
        <v>210</v>
      </c>
      <c r="I823" s="4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48"/>
        <v>42794.25</v>
      </c>
      <c r="O823" s="9">
        <f t="shared" si="49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50"/>
        <v>350</v>
      </c>
      <c r="G824" t="s">
        <v>20</v>
      </c>
      <c r="H824">
        <v>2100</v>
      </c>
      <c r="I824" s="4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48"/>
        <v>41698.25</v>
      </c>
      <c r="O824" s="9">
        <f t="shared" si="49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50"/>
        <v>357</v>
      </c>
      <c r="G825" t="s">
        <v>20</v>
      </c>
      <c r="H825">
        <v>252</v>
      </c>
      <c r="I825" s="4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48"/>
        <v>41892.208333333336</v>
      </c>
      <c r="O825" s="9">
        <f t="shared" si="49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50"/>
        <v>126</v>
      </c>
      <c r="G826" t="s">
        <v>20</v>
      </c>
      <c r="H826">
        <v>1280</v>
      </c>
      <c r="I826" s="4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48"/>
        <v>40348.208333333336</v>
      </c>
      <c r="O826" s="9">
        <f t="shared" si="49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50"/>
        <v>388</v>
      </c>
      <c r="G827" t="s">
        <v>20</v>
      </c>
      <c r="H827">
        <v>157</v>
      </c>
      <c r="I827" s="4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48"/>
        <v>42941.208333333328</v>
      </c>
      <c r="O827" s="9">
        <f t="shared" si="49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50"/>
        <v>457</v>
      </c>
      <c r="G828" t="s">
        <v>20</v>
      </c>
      <c r="H828">
        <v>194</v>
      </c>
      <c r="I828" s="4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48"/>
        <v>40525.25</v>
      </c>
      <c r="O828" s="9">
        <f t="shared" si="49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50"/>
        <v>267</v>
      </c>
      <c r="G829" t="s">
        <v>20</v>
      </c>
      <c r="H829">
        <v>82</v>
      </c>
      <c r="I829" s="4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48"/>
        <v>40666.208333333336</v>
      </c>
      <c r="O829" s="9">
        <f t="shared" si="49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50"/>
        <v>69</v>
      </c>
      <c r="G830" t="s">
        <v>14</v>
      </c>
      <c r="H830">
        <v>70</v>
      </c>
      <c r="I830" s="4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48"/>
        <v>43340.208333333328</v>
      </c>
      <c r="O830" s="9">
        <f t="shared" si="49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50"/>
        <v>51</v>
      </c>
      <c r="G831" t="s">
        <v>14</v>
      </c>
      <c r="H831">
        <v>154</v>
      </c>
      <c r="I831" s="4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48"/>
        <v>42164.208333333328</v>
      </c>
      <c r="O831" s="9">
        <f t="shared" si="49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50"/>
        <v>1</v>
      </c>
      <c r="G832" t="s">
        <v>14</v>
      </c>
      <c r="H832">
        <v>22</v>
      </c>
      <c r="I832" s="4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48"/>
        <v>43103.25</v>
      </c>
      <c r="O832" s="9">
        <f t="shared" si="49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50"/>
        <v>109</v>
      </c>
      <c r="G833" t="s">
        <v>20</v>
      </c>
      <c r="H833">
        <v>4233</v>
      </c>
      <c r="I833" s="4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48"/>
        <v>40994.208333333336</v>
      </c>
      <c r="O833" s="9">
        <f t="shared" si="49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50"/>
        <v>315</v>
      </c>
      <c r="G834" t="s">
        <v>20</v>
      </c>
      <c r="H834">
        <v>1297</v>
      </c>
      <c r="I834" s="4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48"/>
        <v>42299.208333333328</v>
      </c>
      <c r="O834" s="9">
        <f t="shared" si="49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si="50"/>
        <v>158</v>
      </c>
      <c r="G835" t="s">
        <v>20</v>
      </c>
      <c r="H835">
        <v>165</v>
      </c>
      <c r="I835" s="4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52">(((L835/60)/60)/24)+DATE(1970,1,1)</f>
        <v>40588.25</v>
      </c>
      <c r="O835" s="9">
        <f t="shared" ref="O835:O898" si="53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ref="F836:F899" si="54">ROUND((E836/D836)*100,0)</f>
        <v>154</v>
      </c>
      <c r="G836" t="s">
        <v>20</v>
      </c>
      <c r="H836">
        <v>119</v>
      </c>
      <c r="I836" s="4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52"/>
        <v>41448.208333333336</v>
      </c>
      <c r="O836" s="9">
        <f t="shared" si="53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54"/>
        <v>90</v>
      </c>
      <c r="G837" t="s">
        <v>14</v>
      </c>
      <c r="H837">
        <v>1758</v>
      </c>
      <c r="I837" s="4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52"/>
        <v>42063.25</v>
      </c>
      <c r="O837" s="9">
        <f t="shared" si="53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54"/>
        <v>75</v>
      </c>
      <c r="G838" t="s">
        <v>14</v>
      </c>
      <c r="H838">
        <v>94</v>
      </c>
      <c r="I838" s="4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52"/>
        <v>40214.25</v>
      </c>
      <c r="O838" s="9">
        <f t="shared" si="53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54"/>
        <v>853</v>
      </c>
      <c r="G839" t="s">
        <v>20</v>
      </c>
      <c r="H839">
        <v>1797</v>
      </c>
      <c r="I839" s="4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52"/>
        <v>40629.208333333336</v>
      </c>
      <c r="O839" s="9">
        <f t="shared" si="53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54"/>
        <v>139</v>
      </c>
      <c r="G840" t="s">
        <v>20</v>
      </c>
      <c r="H840">
        <v>261</v>
      </c>
      <c r="I840" s="4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52"/>
        <v>43370.208333333328</v>
      </c>
      <c r="O840" s="9">
        <f t="shared" si="53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54"/>
        <v>190</v>
      </c>
      <c r="G841" t="s">
        <v>20</v>
      </c>
      <c r="H841">
        <v>157</v>
      </c>
      <c r="I841" s="4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52"/>
        <v>41715.208333333336</v>
      </c>
      <c r="O841" s="9">
        <f t="shared" si="53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54"/>
        <v>100</v>
      </c>
      <c r="G842" t="s">
        <v>20</v>
      </c>
      <c r="H842">
        <v>3533</v>
      </c>
      <c r="I842" s="4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52"/>
        <v>41836.208333333336</v>
      </c>
      <c r="O842" s="9">
        <f t="shared" si="53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54"/>
        <v>143</v>
      </c>
      <c r="G843" t="s">
        <v>20</v>
      </c>
      <c r="H843">
        <v>155</v>
      </c>
      <c r="I843" s="4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52"/>
        <v>42419.25</v>
      </c>
      <c r="O843" s="9">
        <f t="shared" si="53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54"/>
        <v>563</v>
      </c>
      <c r="G844" t="s">
        <v>20</v>
      </c>
      <c r="H844">
        <v>132</v>
      </c>
      <c r="I844" s="4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52"/>
        <v>43266.208333333328</v>
      </c>
      <c r="O844" s="9">
        <f t="shared" si="53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54"/>
        <v>31</v>
      </c>
      <c r="G845" t="s">
        <v>14</v>
      </c>
      <c r="H845">
        <v>33</v>
      </c>
      <c r="I845" s="4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52"/>
        <v>43338.208333333328</v>
      </c>
      <c r="O845" s="9">
        <f t="shared" si="53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54"/>
        <v>99</v>
      </c>
      <c r="G846" t="s">
        <v>74</v>
      </c>
      <c r="H846">
        <v>94</v>
      </c>
      <c r="I846" s="4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52"/>
        <v>40930.25</v>
      </c>
      <c r="O846" s="9">
        <f t="shared" si="53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54"/>
        <v>198</v>
      </c>
      <c r="G847" t="s">
        <v>20</v>
      </c>
      <c r="H847">
        <v>1354</v>
      </c>
      <c r="I847" s="4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52"/>
        <v>43235.208333333328</v>
      </c>
      <c r="O847" s="9">
        <f t="shared" si="53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54"/>
        <v>509</v>
      </c>
      <c r="G848" t="s">
        <v>20</v>
      </c>
      <c r="H848">
        <v>48</v>
      </c>
      <c r="I848" s="4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52"/>
        <v>43302.208333333328</v>
      </c>
      <c r="O848" s="9">
        <f t="shared" si="53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54"/>
        <v>238</v>
      </c>
      <c r="G849" t="s">
        <v>20</v>
      </c>
      <c r="H849">
        <v>110</v>
      </c>
      <c r="I849" s="4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52"/>
        <v>43107.25</v>
      </c>
      <c r="O849" s="9">
        <f t="shared" si="53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54"/>
        <v>338</v>
      </c>
      <c r="G850" t="s">
        <v>20</v>
      </c>
      <c r="H850">
        <v>172</v>
      </c>
      <c r="I850" s="4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52"/>
        <v>40341.208333333336</v>
      </c>
      <c r="O850" s="9">
        <f t="shared" si="53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54"/>
        <v>133</v>
      </c>
      <c r="G851" t="s">
        <v>20</v>
      </c>
      <c r="H851">
        <v>307</v>
      </c>
      <c r="I851" s="4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52"/>
        <v>40948.25</v>
      </c>
      <c r="O851" s="9">
        <f t="shared" si="53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54"/>
        <v>1</v>
      </c>
      <c r="G852" t="s">
        <v>14</v>
      </c>
      <c r="H852">
        <v>1</v>
      </c>
      <c r="I852" s="4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52"/>
        <v>40866.25</v>
      </c>
      <c r="O852" s="9">
        <f t="shared" si="53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54"/>
        <v>208</v>
      </c>
      <c r="G853" t="s">
        <v>20</v>
      </c>
      <c r="H853">
        <v>160</v>
      </c>
      <c r="I853" s="4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52"/>
        <v>41031.208333333336</v>
      </c>
      <c r="O853" s="9">
        <f t="shared" si="53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54"/>
        <v>51</v>
      </c>
      <c r="G854" t="s">
        <v>14</v>
      </c>
      <c r="H854">
        <v>31</v>
      </c>
      <c r="I854" s="4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52"/>
        <v>40740.208333333336</v>
      </c>
      <c r="O854" s="9">
        <f t="shared" si="53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54"/>
        <v>652</v>
      </c>
      <c r="G855" t="s">
        <v>20</v>
      </c>
      <c r="H855">
        <v>1467</v>
      </c>
      <c r="I855" s="4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52"/>
        <v>40714.208333333336</v>
      </c>
      <c r="O855" s="9">
        <f t="shared" si="53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54"/>
        <v>114</v>
      </c>
      <c r="G856" t="s">
        <v>20</v>
      </c>
      <c r="H856">
        <v>2662</v>
      </c>
      <c r="I856" s="4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52"/>
        <v>43787.25</v>
      </c>
      <c r="O856" s="9">
        <f t="shared" si="53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54"/>
        <v>102</v>
      </c>
      <c r="G857" t="s">
        <v>20</v>
      </c>
      <c r="H857">
        <v>452</v>
      </c>
      <c r="I857" s="4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52"/>
        <v>40712.208333333336</v>
      </c>
      <c r="O857" s="9">
        <f t="shared" si="53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54"/>
        <v>357</v>
      </c>
      <c r="G858" t="s">
        <v>20</v>
      </c>
      <c r="H858">
        <v>158</v>
      </c>
      <c r="I858" s="4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52"/>
        <v>41023.208333333336</v>
      </c>
      <c r="O858" s="9">
        <f t="shared" si="53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54"/>
        <v>140</v>
      </c>
      <c r="G859" t="s">
        <v>20</v>
      </c>
      <c r="H859">
        <v>225</v>
      </c>
      <c r="I859" s="4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52"/>
        <v>40944.25</v>
      </c>
      <c r="O859" s="9">
        <f t="shared" si="53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54"/>
        <v>69</v>
      </c>
      <c r="G860" t="s">
        <v>14</v>
      </c>
      <c r="H860">
        <v>35</v>
      </c>
      <c r="I860" s="4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52"/>
        <v>43211.208333333328</v>
      </c>
      <c r="O860" s="9">
        <f t="shared" si="53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54"/>
        <v>36</v>
      </c>
      <c r="G861" t="s">
        <v>14</v>
      </c>
      <c r="H861">
        <v>63</v>
      </c>
      <c r="I861" s="4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52"/>
        <v>41334.25</v>
      </c>
      <c r="O861" s="9">
        <f t="shared" si="53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54"/>
        <v>252</v>
      </c>
      <c r="G862" t="s">
        <v>20</v>
      </c>
      <c r="H862">
        <v>65</v>
      </c>
      <c r="I862" s="4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52"/>
        <v>43515.25</v>
      </c>
      <c r="O862" s="9">
        <f t="shared" si="53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54"/>
        <v>106</v>
      </c>
      <c r="G863" t="s">
        <v>20</v>
      </c>
      <c r="H863">
        <v>163</v>
      </c>
      <c r="I863" s="4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52"/>
        <v>40258.208333333336</v>
      </c>
      <c r="O863" s="9">
        <f t="shared" si="53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54"/>
        <v>187</v>
      </c>
      <c r="G864" t="s">
        <v>20</v>
      </c>
      <c r="H864">
        <v>85</v>
      </c>
      <c r="I864" s="4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52"/>
        <v>40756.208333333336</v>
      </c>
      <c r="O864" s="9">
        <f t="shared" si="53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54"/>
        <v>387</v>
      </c>
      <c r="G865" t="s">
        <v>20</v>
      </c>
      <c r="H865">
        <v>217</v>
      </c>
      <c r="I865" s="4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52"/>
        <v>42172.208333333328</v>
      </c>
      <c r="O865" s="9">
        <f t="shared" si="53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54"/>
        <v>347</v>
      </c>
      <c r="G866" t="s">
        <v>20</v>
      </c>
      <c r="H866">
        <v>150</v>
      </c>
      <c r="I866" s="4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52"/>
        <v>42601.208333333328</v>
      </c>
      <c r="O866" s="9">
        <f t="shared" si="53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54"/>
        <v>186</v>
      </c>
      <c r="G867" t="s">
        <v>20</v>
      </c>
      <c r="H867">
        <v>3272</v>
      </c>
      <c r="I867" s="4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52"/>
        <v>41897.208333333336</v>
      </c>
      <c r="O867" s="9">
        <f t="shared" si="53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54"/>
        <v>43</v>
      </c>
      <c r="G868" t="s">
        <v>74</v>
      </c>
      <c r="H868">
        <v>898</v>
      </c>
      <c r="I868" s="4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52"/>
        <v>40671.208333333336</v>
      </c>
      <c r="O868" s="9">
        <f t="shared" si="53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54"/>
        <v>162</v>
      </c>
      <c r="G869" t="s">
        <v>20</v>
      </c>
      <c r="H869">
        <v>300</v>
      </c>
      <c r="I869" s="4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52"/>
        <v>43382.208333333328</v>
      </c>
      <c r="O869" s="9">
        <f t="shared" si="53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54"/>
        <v>185</v>
      </c>
      <c r="G870" t="s">
        <v>20</v>
      </c>
      <c r="H870">
        <v>126</v>
      </c>
      <c r="I870" s="4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52"/>
        <v>41559.208333333336</v>
      </c>
      <c r="O870" s="9">
        <f t="shared" si="53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54"/>
        <v>24</v>
      </c>
      <c r="G871" t="s">
        <v>14</v>
      </c>
      <c r="H871">
        <v>526</v>
      </c>
      <c r="I871" s="4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52"/>
        <v>40350.208333333336</v>
      </c>
      <c r="O871" s="9">
        <f t="shared" si="53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54"/>
        <v>90</v>
      </c>
      <c r="G872" t="s">
        <v>14</v>
      </c>
      <c r="H872">
        <v>121</v>
      </c>
      <c r="I872" s="4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52"/>
        <v>42240.208333333328</v>
      </c>
      <c r="O872" s="9">
        <f t="shared" si="53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54"/>
        <v>273</v>
      </c>
      <c r="G873" t="s">
        <v>20</v>
      </c>
      <c r="H873">
        <v>2320</v>
      </c>
      <c r="I873" s="4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52"/>
        <v>43040.208333333328</v>
      </c>
      <c r="O873" s="9">
        <f t="shared" si="53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54"/>
        <v>170</v>
      </c>
      <c r="G874" t="s">
        <v>20</v>
      </c>
      <c r="H874">
        <v>81</v>
      </c>
      <c r="I874" s="4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52"/>
        <v>43346.208333333328</v>
      </c>
      <c r="O874" s="9">
        <f t="shared" si="53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54"/>
        <v>188</v>
      </c>
      <c r="G875" t="s">
        <v>20</v>
      </c>
      <c r="H875">
        <v>1887</v>
      </c>
      <c r="I875" s="4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52"/>
        <v>41647.25</v>
      </c>
      <c r="O875" s="9">
        <f t="shared" si="53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54"/>
        <v>347</v>
      </c>
      <c r="G876" t="s">
        <v>20</v>
      </c>
      <c r="H876">
        <v>4358</v>
      </c>
      <c r="I876" s="4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52"/>
        <v>40291.208333333336</v>
      </c>
      <c r="O876" s="9">
        <f t="shared" si="53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54"/>
        <v>69</v>
      </c>
      <c r="G877" t="s">
        <v>14</v>
      </c>
      <c r="H877">
        <v>67</v>
      </c>
      <c r="I877" s="4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52"/>
        <v>40556.25</v>
      </c>
      <c r="O877" s="9">
        <f t="shared" si="53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54"/>
        <v>25</v>
      </c>
      <c r="G878" t="s">
        <v>14</v>
      </c>
      <c r="H878">
        <v>57</v>
      </c>
      <c r="I878" s="4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52"/>
        <v>43624.208333333328</v>
      </c>
      <c r="O878" s="9">
        <f t="shared" si="53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54"/>
        <v>77</v>
      </c>
      <c r="G879" t="s">
        <v>14</v>
      </c>
      <c r="H879">
        <v>1229</v>
      </c>
      <c r="I879" s="4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52"/>
        <v>42577.208333333328</v>
      </c>
      <c r="O879" s="9">
        <f t="shared" si="53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54"/>
        <v>37</v>
      </c>
      <c r="G880" t="s">
        <v>14</v>
      </c>
      <c r="H880">
        <v>12</v>
      </c>
      <c r="I880" s="4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52"/>
        <v>43845.25</v>
      </c>
      <c r="O880" s="9">
        <f t="shared" si="53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54"/>
        <v>544</v>
      </c>
      <c r="G881" t="s">
        <v>20</v>
      </c>
      <c r="H881">
        <v>53</v>
      </c>
      <c r="I881" s="4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52"/>
        <v>42788.25</v>
      </c>
      <c r="O881" s="9">
        <f t="shared" si="53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54"/>
        <v>229</v>
      </c>
      <c r="G882" t="s">
        <v>20</v>
      </c>
      <c r="H882">
        <v>2414</v>
      </c>
      <c r="I882" s="4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52"/>
        <v>43667.208333333328</v>
      </c>
      <c r="O882" s="9">
        <f t="shared" si="53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54"/>
        <v>39</v>
      </c>
      <c r="G883" t="s">
        <v>14</v>
      </c>
      <c r="H883">
        <v>452</v>
      </c>
      <c r="I883" s="4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52"/>
        <v>42194.208333333328</v>
      </c>
      <c r="O883" s="9">
        <f t="shared" si="53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54"/>
        <v>370</v>
      </c>
      <c r="G884" t="s">
        <v>20</v>
      </c>
      <c r="H884">
        <v>80</v>
      </c>
      <c r="I884" s="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52"/>
        <v>42025.25</v>
      </c>
      <c r="O884" s="9">
        <f t="shared" si="53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54"/>
        <v>238</v>
      </c>
      <c r="G885" t="s">
        <v>20</v>
      </c>
      <c r="H885">
        <v>193</v>
      </c>
      <c r="I885" s="4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52"/>
        <v>40323.208333333336</v>
      </c>
      <c r="O885" s="9">
        <f t="shared" si="53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54"/>
        <v>64</v>
      </c>
      <c r="G886" t="s">
        <v>14</v>
      </c>
      <c r="H886">
        <v>1886</v>
      </c>
      <c r="I886" s="4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52"/>
        <v>41763.208333333336</v>
      </c>
      <c r="O886" s="9">
        <f t="shared" si="53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54"/>
        <v>118</v>
      </c>
      <c r="G887" t="s">
        <v>20</v>
      </c>
      <c r="H887">
        <v>52</v>
      </c>
      <c r="I887" s="4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52"/>
        <v>40335.208333333336</v>
      </c>
      <c r="O887" s="9">
        <f t="shared" si="53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54"/>
        <v>85</v>
      </c>
      <c r="G888" t="s">
        <v>14</v>
      </c>
      <c r="H888">
        <v>1825</v>
      </c>
      <c r="I888" s="4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52"/>
        <v>40416.208333333336</v>
      </c>
      <c r="O888" s="9">
        <f t="shared" si="53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54"/>
        <v>29</v>
      </c>
      <c r="G889" t="s">
        <v>14</v>
      </c>
      <c r="H889">
        <v>31</v>
      </c>
      <c r="I889" s="4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52"/>
        <v>42202.208333333328</v>
      </c>
      <c r="O889" s="9">
        <f t="shared" si="53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54"/>
        <v>210</v>
      </c>
      <c r="G890" t="s">
        <v>20</v>
      </c>
      <c r="H890">
        <v>290</v>
      </c>
      <c r="I890" s="4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52"/>
        <v>42836.208333333328</v>
      </c>
      <c r="O890" s="9">
        <f t="shared" si="53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54"/>
        <v>170</v>
      </c>
      <c r="G891" t="s">
        <v>20</v>
      </c>
      <c r="H891">
        <v>122</v>
      </c>
      <c r="I891" s="4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52"/>
        <v>41710.208333333336</v>
      </c>
      <c r="O891" s="9">
        <f t="shared" si="53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54"/>
        <v>116</v>
      </c>
      <c r="G892" t="s">
        <v>20</v>
      </c>
      <c r="H892">
        <v>1470</v>
      </c>
      <c r="I892" s="4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52"/>
        <v>43640.208333333328</v>
      </c>
      <c r="O892" s="9">
        <f t="shared" si="53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54"/>
        <v>259</v>
      </c>
      <c r="G893" t="s">
        <v>20</v>
      </c>
      <c r="H893">
        <v>165</v>
      </c>
      <c r="I893" s="4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52"/>
        <v>40880.25</v>
      </c>
      <c r="O893" s="9">
        <f t="shared" si="53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54"/>
        <v>231</v>
      </c>
      <c r="G894" t="s">
        <v>20</v>
      </c>
      <c r="H894">
        <v>182</v>
      </c>
      <c r="I894" s="4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52"/>
        <v>40319.208333333336</v>
      </c>
      <c r="O894" s="9">
        <f t="shared" si="53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54"/>
        <v>128</v>
      </c>
      <c r="G895" t="s">
        <v>20</v>
      </c>
      <c r="H895">
        <v>199</v>
      </c>
      <c r="I895" s="4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52"/>
        <v>42170.208333333328</v>
      </c>
      <c r="O895" s="9">
        <f t="shared" si="53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54"/>
        <v>189</v>
      </c>
      <c r="G896" t="s">
        <v>20</v>
      </c>
      <c r="H896">
        <v>56</v>
      </c>
      <c r="I896" s="4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52"/>
        <v>41466.208333333336</v>
      </c>
      <c r="O896" s="9">
        <f t="shared" si="53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54"/>
        <v>7</v>
      </c>
      <c r="G897" t="s">
        <v>14</v>
      </c>
      <c r="H897">
        <v>107</v>
      </c>
      <c r="I897" s="4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52"/>
        <v>43134.25</v>
      </c>
      <c r="O897" s="9">
        <f t="shared" si="53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54"/>
        <v>774</v>
      </c>
      <c r="G898" t="s">
        <v>20</v>
      </c>
      <c r="H898">
        <v>1460</v>
      </c>
      <c r="I898" s="4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52"/>
        <v>40738.208333333336</v>
      </c>
      <c r="O898" s="9">
        <f t="shared" si="53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si="54"/>
        <v>28</v>
      </c>
      <c r="G899" t="s">
        <v>14</v>
      </c>
      <c r="H899">
        <v>27</v>
      </c>
      <c r="I899" s="4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56">(((L899/60)/60)/24)+DATE(1970,1,1)</f>
        <v>43583.208333333328</v>
      </c>
      <c r="O899" s="9">
        <f t="shared" ref="O899:O962" si="57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ref="F900:F963" si="58">ROUND((E900/D900)*100,0)</f>
        <v>52</v>
      </c>
      <c r="G900" t="s">
        <v>14</v>
      </c>
      <c r="H900">
        <v>1221</v>
      </c>
      <c r="I900" s="4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56"/>
        <v>43815.25</v>
      </c>
      <c r="O900" s="9">
        <f t="shared" si="57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58"/>
        <v>407</v>
      </c>
      <c r="G901" t="s">
        <v>20</v>
      </c>
      <c r="H901">
        <v>123</v>
      </c>
      <c r="I901" s="4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56"/>
        <v>41554.208333333336</v>
      </c>
      <c r="O901" s="9">
        <f t="shared" si="57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58"/>
        <v>2</v>
      </c>
      <c r="G902" t="s">
        <v>14</v>
      </c>
      <c r="H902">
        <v>1</v>
      </c>
      <c r="I902" s="4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56"/>
        <v>41901.208333333336</v>
      </c>
      <c r="O902" s="9">
        <f t="shared" si="57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58"/>
        <v>156</v>
      </c>
      <c r="G903" t="s">
        <v>20</v>
      </c>
      <c r="H903">
        <v>159</v>
      </c>
      <c r="I903" s="4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56"/>
        <v>43298.208333333328</v>
      </c>
      <c r="O903" s="9">
        <f t="shared" si="57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58"/>
        <v>252</v>
      </c>
      <c r="G904" t="s">
        <v>20</v>
      </c>
      <c r="H904">
        <v>110</v>
      </c>
      <c r="I904" s="4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56"/>
        <v>42399.25</v>
      </c>
      <c r="O904" s="9">
        <f t="shared" si="57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58"/>
        <v>2</v>
      </c>
      <c r="G905" t="s">
        <v>47</v>
      </c>
      <c r="H905">
        <v>14</v>
      </c>
      <c r="I905" s="4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56"/>
        <v>41034.208333333336</v>
      </c>
      <c r="O905" s="9">
        <f t="shared" si="57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58"/>
        <v>12</v>
      </c>
      <c r="G906" t="s">
        <v>14</v>
      </c>
      <c r="H906">
        <v>16</v>
      </c>
      <c r="I906" s="4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56"/>
        <v>41186.208333333336</v>
      </c>
      <c r="O906" s="9">
        <f t="shared" si="57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58"/>
        <v>164</v>
      </c>
      <c r="G907" t="s">
        <v>20</v>
      </c>
      <c r="H907">
        <v>236</v>
      </c>
      <c r="I907" s="4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56"/>
        <v>41536.208333333336</v>
      </c>
      <c r="O907" s="9">
        <f t="shared" si="57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58"/>
        <v>163</v>
      </c>
      <c r="G908" t="s">
        <v>20</v>
      </c>
      <c r="H908">
        <v>191</v>
      </c>
      <c r="I908" s="4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56"/>
        <v>42868.208333333328</v>
      </c>
      <c r="O908" s="9">
        <f t="shared" si="57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58"/>
        <v>20</v>
      </c>
      <c r="G909" t="s">
        <v>14</v>
      </c>
      <c r="H909">
        <v>41</v>
      </c>
      <c r="I909" s="4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56"/>
        <v>40660.208333333336</v>
      </c>
      <c r="O909" s="9">
        <f t="shared" si="57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58"/>
        <v>319</v>
      </c>
      <c r="G910" t="s">
        <v>20</v>
      </c>
      <c r="H910">
        <v>3934</v>
      </c>
      <c r="I910" s="4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56"/>
        <v>41031.208333333336</v>
      </c>
      <c r="O910" s="9">
        <f t="shared" si="57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58"/>
        <v>479</v>
      </c>
      <c r="G911" t="s">
        <v>20</v>
      </c>
      <c r="H911">
        <v>80</v>
      </c>
      <c r="I911" s="4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56"/>
        <v>43255.208333333328</v>
      </c>
      <c r="O911" s="9">
        <f t="shared" si="57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58"/>
        <v>20</v>
      </c>
      <c r="G912" t="s">
        <v>74</v>
      </c>
      <c r="H912">
        <v>296</v>
      </c>
      <c r="I912" s="4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56"/>
        <v>42026.25</v>
      </c>
      <c r="O912" s="9">
        <f t="shared" si="57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58"/>
        <v>199</v>
      </c>
      <c r="G913" t="s">
        <v>20</v>
      </c>
      <c r="H913">
        <v>462</v>
      </c>
      <c r="I913" s="4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56"/>
        <v>43717.208333333328</v>
      </c>
      <c r="O913" s="9">
        <f t="shared" si="57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58"/>
        <v>795</v>
      </c>
      <c r="G914" t="s">
        <v>20</v>
      </c>
      <c r="H914">
        <v>179</v>
      </c>
      <c r="I914" s="4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56"/>
        <v>41157.208333333336</v>
      </c>
      <c r="O914" s="9">
        <f t="shared" si="57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58"/>
        <v>51</v>
      </c>
      <c r="G915" t="s">
        <v>14</v>
      </c>
      <c r="H915">
        <v>523</v>
      </c>
      <c r="I915" s="4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56"/>
        <v>43597.208333333328</v>
      </c>
      <c r="O915" s="9">
        <f t="shared" si="57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58"/>
        <v>57</v>
      </c>
      <c r="G916" t="s">
        <v>14</v>
      </c>
      <c r="H916">
        <v>141</v>
      </c>
      <c r="I916" s="4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56"/>
        <v>41490.208333333336</v>
      </c>
      <c r="O916" s="9">
        <f t="shared" si="57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58"/>
        <v>156</v>
      </c>
      <c r="G917" t="s">
        <v>20</v>
      </c>
      <c r="H917">
        <v>1866</v>
      </c>
      <c r="I917" s="4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56"/>
        <v>42976.208333333328</v>
      </c>
      <c r="O917" s="9">
        <f t="shared" si="57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58"/>
        <v>36</v>
      </c>
      <c r="G918" t="s">
        <v>14</v>
      </c>
      <c r="H918">
        <v>52</v>
      </c>
      <c r="I918" s="4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56"/>
        <v>41991.25</v>
      </c>
      <c r="O918" s="9">
        <f t="shared" si="57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58"/>
        <v>58</v>
      </c>
      <c r="G919" t="s">
        <v>47</v>
      </c>
      <c r="H919">
        <v>27</v>
      </c>
      <c r="I919" s="4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56"/>
        <v>40722.208333333336</v>
      </c>
      <c r="O919" s="9">
        <f t="shared" si="57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58"/>
        <v>237</v>
      </c>
      <c r="G920" t="s">
        <v>20</v>
      </c>
      <c r="H920">
        <v>156</v>
      </c>
      <c r="I920" s="4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56"/>
        <v>41117.208333333336</v>
      </c>
      <c r="O920" s="9">
        <f t="shared" si="57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58"/>
        <v>59</v>
      </c>
      <c r="G921" t="s">
        <v>14</v>
      </c>
      <c r="H921">
        <v>225</v>
      </c>
      <c r="I921" s="4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56"/>
        <v>43022.208333333328</v>
      </c>
      <c r="O921" s="9">
        <f t="shared" si="57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58"/>
        <v>183</v>
      </c>
      <c r="G922" t="s">
        <v>20</v>
      </c>
      <c r="H922">
        <v>255</v>
      </c>
      <c r="I922" s="4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56"/>
        <v>43503.25</v>
      </c>
      <c r="O922" s="9">
        <f t="shared" si="57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58"/>
        <v>1</v>
      </c>
      <c r="G923" t="s">
        <v>14</v>
      </c>
      <c r="H923">
        <v>38</v>
      </c>
      <c r="I923" s="4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56"/>
        <v>40951.25</v>
      </c>
      <c r="O923" s="9">
        <f t="shared" si="57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58"/>
        <v>176</v>
      </c>
      <c r="G924" t="s">
        <v>20</v>
      </c>
      <c r="H924">
        <v>2261</v>
      </c>
      <c r="I924" s="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56"/>
        <v>43443.25</v>
      </c>
      <c r="O924" s="9">
        <f t="shared" si="57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58"/>
        <v>238</v>
      </c>
      <c r="G925" t="s">
        <v>20</v>
      </c>
      <c r="H925">
        <v>40</v>
      </c>
      <c r="I925" s="4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56"/>
        <v>40373.208333333336</v>
      </c>
      <c r="O925" s="9">
        <f t="shared" si="57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58"/>
        <v>488</v>
      </c>
      <c r="G926" t="s">
        <v>20</v>
      </c>
      <c r="H926">
        <v>2289</v>
      </c>
      <c r="I926" s="4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56"/>
        <v>43769.208333333328</v>
      </c>
      <c r="O926" s="9">
        <f t="shared" si="57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58"/>
        <v>224</v>
      </c>
      <c r="G927" t="s">
        <v>20</v>
      </c>
      <c r="H927">
        <v>65</v>
      </c>
      <c r="I927" s="4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56"/>
        <v>43000.208333333328</v>
      </c>
      <c r="O927" s="9">
        <f t="shared" si="57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58"/>
        <v>18</v>
      </c>
      <c r="G928" t="s">
        <v>14</v>
      </c>
      <c r="H928">
        <v>15</v>
      </c>
      <c r="I928" s="4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56"/>
        <v>42502.208333333328</v>
      </c>
      <c r="O928" s="9">
        <f t="shared" si="57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58"/>
        <v>46</v>
      </c>
      <c r="G929" t="s">
        <v>14</v>
      </c>
      <c r="H929">
        <v>37</v>
      </c>
      <c r="I929" s="4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56"/>
        <v>41102.208333333336</v>
      </c>
      <c r="O929" s="9">
        <f t="shared" si="57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58"/>
        <v>117</v>
      </c>
      <c r="G930" t="s">
        <v>20</v>
      </c>
      <c r="H930">
        <v>3777</v>
      </c>
      <c r="I930" s="4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56"/>
        <v>41637.25</v>
      </c>
      <c r="O930" s="9">
        <f t="shared" si="57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58"/>
        <v>217</v>
      </c>
      <c r="G931" t="s">
        <v>20</v>
      </c>
      <c r="H931">
        <v>184</v>
      </c>
      <c r="I931" s="4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56"/>
        <v>42858.208333333328</v>
      </c>
      <c r="O931" s="9">
        <f t="shared" si="57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58"/>
        <v>112</v>
      </c>
      <c r="G932" t="s">
        <v>20</v>
      </c>
      <c r="H932">
        <v>85</v>
      </c>
      <c r="I932" s="4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56"/>
        <v>42060.25</v>
      </c>
      <c r="O932" s="9">
        <f t="shared" si="57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58"/>
        <v>73</v>
      </c>
      <c r="G933" t="s">
        <v>14</v>
      </c>
      <c r="H933">
        <v>112</v>
      </c>
      <c r="I933" s="4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56"/>
        <v>41818.208333333336</v>
      </c>
      <c r="O933" s="9">
        <f t="shared" si="57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58"/>
        <v>212</v>
      </c>
      <c r="G934" t="s">
        <v>20</v>
      </c>
      <c r="H934">
        <v>144</v>
      </c>
      <c r="I934" s="4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56"/>
        <v>41709.208333333336</v>
      </c>
      <c r="O934" s="9">
        <f t="shared" si="57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58"/>
        <v>240</v>
      </c>
      <c r="G935" t="s">
        <v>20</v>
      </c>
      <c r="H935">
        <v>1902</v>
      </c>
      <c r="I935" s="4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56"/>
        <v>41372.208333333336</v>
      </c>
      <c r="O935" s="9">
        <f t="shared" si="57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58"/>
        <v>182</v>
      </c>
      <c r="G936" t="s">
        <v>20</v>
      </c>
      <c r="H936">
        <v>105</v>
      </c>
      <c r="I936" s="4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56"/>
        <v>42422.25</v>
      </c>
      <c r="O936" s="9">
        <f t="shared" si="57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58"/>
        <v>164</v>
      </c>
      <c r="G937" t="s">
        <v>20</v>
      </c>
      <c r="H937">
        <v>132</v>
      </c>
      <c r="I937" s="4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56"/>
        <v>42209.208333333328</v>
      </c>
      <c r="O937" s="9">
        <f t="shared" si="57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58"/>
        <v>2</v>
      </c>
      <c r="G938" t="s">
        <v>14</v>
      </c>
      <c r="H938">
        <v>21</v>
      </c>
      <c r="I938" s="4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56"/>
        <v>43668.208333333328</v>
      </c>
      <c r="O938" s="9">
        <f t="shared" si="57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58"/>
        <v>50</v>
      </c>
      <c r="G939" t="s">
        <v>74</v>
      </c>
      <c r="H939">
        <v>976</v>
      </c>
      <c r="I939" s="4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56"/>
        <v>42334.25</v>
      </c>
      <c r="O939" s="9">
        <f t="shared" si="57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58"/>
        <v>110</v>
      </c>
      <c r="G940" t="s">
        <v>20</v>
      </c>
      <c r="H940">
        <v>96</v>
      </c>
      <c r="I940" s="4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56"/>
        <v>43263.208333333328</v>
      </c>
      <c r="O940" s="9">
        <f t="shared" si="57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58"/>
        <v>49</v>
      </c>
      <c r="G941" t="s">
        <v>14</v>
      </c>
      <c r="H941">
        <v>67</v>
      </c>
      <c r="I941" s="4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56"/>
        <v>40670.208333333336</v>
      </c>
      <c r="O941" s="9">
        <f t="shared" si="57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58"/>
        <v>62</v>
      </c>
      <c r="G942" t="s">
        <v>47</v>
      </c>
      <c r="H942">
        <v>66</v>
      </c>
      <c r="I942" s="4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56"/>
        <v>41244.25</v>
      </c>
      <c r="O942" s="9">
        <f t="shared" si="57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58"/>
        <v>13</v>
      </c>
      <c r="G943" t="s">
        <v>14</v>
      </c>
      <c r="H943">
        <v>78</v>
      </c>
      <c r="I943" s="4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56"/>
        <v>40552.25</v>
      </c>
      <c r="O943" s="9">
        <f t="shared" si="57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58"/>
        <v>65</v>
      </c>
      <c r="G944" t="s">
        <v>14</v>
      </c>
      <c r="H944">
        <v>67</v>
      </c>
      <c r="I944" s="4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56"/>
        <v>40568.25</v>
      </c>
      <c r="O944" s="9">
        <f t="shared" si="57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58"/>
        <v>160</v>
      </c>
      <c r="G945" t="s">
        <v>20</v>
      </c>
      <c r="H945">
        <v>114</v>
      </c>
      <c r="I945" s="4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56"/>
        <v>41906.208333333336</v>
      </c>
      <c r="O945" s="9">
        <f t="shared" si="57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58"/>
        <v>81</v>
      </c>
      <c r="G946" t="s">
        <v>14</v>
      </c>
      <c r="H946">
        <v>263</v>
      </c>
      <c r="I946" s="4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56"/>
        <v>42776.25</v>
      </c>
      <c r="O946" s="9">
        <f t="shared" si="57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58"/>
        <v>32</v>
      </c>
      <c r="G947" t="s">
        <v>14</v>
      </c>
      <c r="H947">
        <v>1691</v>
      </c>
      <c r="I947" s="4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56"/>
        <v>41004.208333333336</v>
      </c>
      <c r="O947" s="9">
        <f t="shared" si="57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58"/>
        <v>10</v>
      </c>
      <c r="G948" t="s">
        <v>14</v>
      </c>
      <c r="H948">
        <v>181</v>
      </c>
      <c r="I948" s="4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56"/>
        <v>40710.208333333336</v>
      </c>
      <c r="O948" s="9">
        <f t="shared" si="57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58"/>
        <v>27</v>
      </c>
      <c r="G949" t="s">
        <v>14</v>
      </c>
      <c r="H949">
        <v>13</v>
      </c>
      <c r="I949" s="4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56"/>
        <v>41908.208333333336</v>
      </c>
      <c r="O949" s="9">
        <f t="shared" si="57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58"/>
        <v>63</v>
      </c>
      <c r="G950" t="s">
        <v>74</v>
      </c>
      <c r="H950">
        <v>160</v>
      </c>
      <c r="I950" s="4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56"/>
        <v>41985.25</v>
      </c>
      <c r="O950" s="9">
        <f t="shared" si="57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58"/>
        <v>161</v>
      </c>
      <c r="G951" t="s">
        <v>20</v>
      </c>
      <c r="H951">
        <v>203</v>
      </c>
      <c r="I951" s="4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56"/>
        <v>42112.208333333328</v>
      </c>
      <c r="O951" s="9">
        <f t="shared" si="57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58"/>
        <v>5</v>
      </c>
      <c r="G952" t="s">
        <v>14</v>
      </c>
      <c r="H952">
        <v>1</v>
      </c>
      <c r="I952" s="4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56"/>
        <v>43571.208333333328</v>
      </c>
      <c r="O952" s="9">
        <f t="shared" si="57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58"/>
        <v>1097</v>
      </c>
      <c r="G953" t="s">
        <v>20</v>
      </c>
      <c r="H953">
        <v>1559</v>
      </c>
      <c r="I953" s="4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56"/>
        <v>42730.25</v>
      </c>
      <c r="O953" s="9">
        <f t="shared" si="57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58"/>
        <v>70</v>
      </c>
      <c r="G954" t="s">
        <v>74</v>
      </c>
      <c r="H954">
        <v>2266</v>
      </c>
      <c r="I954" s="4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56"/>
        <v>42591.208333333328</v>
      </c>
      <c r="O954" s="9">
        <f t="shared" si="57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58"/>
        <v>60</v>
      </c>
      <c r="G955" t="s">
        <v>14</v>
      </c>
      <c r="H955">
        <v>21</v>
      </c>
      <c r="I955" s="4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56"/>
        <v>42358.25</v>
      </c>
      <c r="O955" s="9">
        <f t="shared" si="57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58"/>
        <v>367</v>
      </c>
      <c r="G956" t="s">
        <v>20</v>
      </c>
      <c r="H956">
        <v>1548</v>
      </c>
      <c r="I956" s="4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56"/>
        <v>41174.208333333336</v>
      </c>
      <c r="O956" s="9">
        <f t="shared" si="57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58"/>
        <v>1109</v>
      </c>
      <c r="G957" t="s">
        <v>20</v>
      </c>
      <c r="H957">
        <v>80</v>
      </c>
      <c r="I957" s="4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56"/>
        <v>41238.25</v>
      </c>
      <c r="O957" s="9">
        <f t="shared" si="57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58"/>
        <v>19</v>
      </c>
      <c r="G958" t="s">
        <v>14</v>
      </c>
      <c r="H958">
        <v>830</v>
      </c>
      <c r="I958" s="4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56"/>
        <v>42360.25</v>
      </c>
      <c r="O958" s="9">
        <f t="shared" si="57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58"/>
        <v>127</v>
      </c>
      <c r="G959" t="s">
        <v>20</v>
      </c>
      <c r="H959">
        <v>131</v>
      </c>
      <c r="I959" s="4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56"/>
        <v>40955.25</v>
      </c>
      <c r="O959" s="9">
        <f t="shared" si="57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58"/>
        <v>735</v>
      </c>
      <c r="G960" t="s">
        <v>20</v>
      </c>
      <c r="H960">
        <v>112</v>
      </c>
      <c r="I960" s="4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56"/>
        <v>40350.208333333336</v>
      </c>
      <c r="O960" s="9">
        <f t="shared" si="57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58"/>
        <v>5</v>
      </c>
      <c r="G961" t="s">
        <v>14</v>
      </c>
      <c r="H961">
        <v>130</v>
      </c>
      <c r="I961" s="4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56"/>
        <v>40357.208333333336</v>
      </c>
      <c r="O961" s="9">
        <f t="shared" si="57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58"/>
        <v>85</v>
      </c>
      <c r="G962" t="s">
        <v>14</v>
      </c>
      <c r="H962">
        <v>55</v>
      </c>
      <c r="I962" s="4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56"/>
        <v>42408.25</v>
      </c>
      <c r="O962" s="9">
        <f t="shared" si="57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si="58"/>
        <v>119</v>
      </c>
      <c r="G963" t="s">
        <v>20</v>
      </c>
      <c r="H963">
        <v>155</v>
      </c>
      <c r="I963" s="4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60">(((L963/60)/60)/24)+DATE(1970,1,1)</f>
        <v>40591.25</v>
      </c>
      <c r="O963" s="9">
        <f t="shared" ref="O963:O1001" si="61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ref="F964:F1001" si="62">ROUND((E964/D964)*100,0)</f>
        <v>296</v>
      </c>
      <c r="G964" t="s">
        <v>20</v>
      </c>
      <c r="H964">
        <v>266</v>
      </c>
      <c r="I964" s="4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60"/>
        <v>41592.25</v>
      </c>
      <c r="O964" s="9">
        <f t="shared" si="61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62"/>
        <v>85</v>
      </c>
      <c r="G965" t="s">
        <v>14</v>
      </c>
      <c r="H965">
        <v>114</v>
      </c>
      <c r="I965" s="4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60"/>
        <v>40607.25</v>
      </c>
      <c r="O965" s="9">
        <f t="shared" si="61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62"/>
        <v>356</v>
      </c>
      <c r="G966" t="s">
        <v>20</v>
      </c>
      <c r="H966">
        <v>155</v>
      </c>
      <c r="I966" s="4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60"/>
        <v>42135.208333333328</v>
      </c>
      <c r="O966" s="9">
        <f t="shared" si="61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62"/>
        <v>386</v>
      </c>
      <c r="G967" t="s">
        <v>20</v>
      </c>
      <c r="H967">
        <v>207</v>
      </c>
      <c r="I967" s="4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60"/>
        <v>40203.25</v>
      </c>
      <c r="O967" s="9">
        <f t="shared" si="61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62"/>
        <v>792</v>
      </c>
      <c r="G968" t="s">
        <v>20</v>
      </c>
      <c r="H968">
        <v>245</v>
      </c>
      <c r="I968" s="4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60"/>
        <v>42901.208333333328</v>
      </c>
      <c r="O968" s="9">
        <f t="shared" si="61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62"/>
        <v>137</v>
      </c>
      <c r="G969" t="s">
        <v>20</v>
      </c>
      <c r="H969">
        <v>1573</v>
      </c>
      <c r="I969" s="4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60"/>
        <v>41005.208333333336</v>
      </c>
      <c r="O969" s="9">
        <f t="shared" si="61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62"/>
        <v>338</v>
      </c>
      <c r="G970" t="s">
        <v>20</v>
      </c>
      <c r="H970">
        <v>114</v>
      </c>
      <c r="I970" s="4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60"/>
        <v>40544.25</v>
      </c>
      <c r="O970" s="9">
        <f t="shared" si="61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62"/>
        <v>108</v>
      </c>
      <c r="G971" t="s">
        <v>20</v>
      </c>
      <c r="H971">
        <v>93</v>
      </c>
      <c r="I971" s="4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60"/>
        <v>43821.25</v>
      </c>
      <c r="O971" s="9">
        <f t="shared" si="61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62"/>
        <v>61</v>
      </c>
      <c r="G972" t="s">
        <v>14</v>
      </c>
      <c r="H972">
        <v>594</v>
      </c>
      <c r="I972" s="4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60"/>
        <v>40672.208333333336</v>
      </c>
      <c r="O972" s="9">
        <f t="shared" si="61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62"/>
        <v>28</v>
      </c>
      <c r="G973" t="s">
        <v>14</v>
      </c>
      <c r="H973">
        <v>24</v>
      </c>
      <c r="I973" s="4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60"/>
        <v>41555.208333333336</v>
      </c>
      <c r="O973" s="9">
        <f t="shared" si="61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62"/>
        <v>228</v>
      </c>
      <c r="G974" t="s">
        <v>20</v>
      </c>
      <c r="H974">
        <v>1681</v>
      </c>
      <c r="I974" s="4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60"/>
        <v>41792.208333333336</v>
      </c>
      <c r="O974" s="9">
        <f t="shared" si="61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62"/>
        <v>22</v>
      </c>
      <c r="G975" t="s">
        <v>14</v>
      </c>
      <c r="H975">
        <v>252</v>
      </c>
      <c r="I975" s="4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60"/>
        <v>40522.25</v>
      </c>
      <c r="O975" s="9">
        <f t="shared" si="61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62"/>
        <v>374</v>
      </c>
      <c r="G976" t="s">
        <v>20</v>
      </c>
      <c r="H976">
        <v>32</v>
      </c>
      <c r="I976" s="4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60"/>
        <v>41412.208333333336</v>
      </c>
      <c r="O976" s="9">
        <f t="shared" si="61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62"/>
        <v>155</v>
      </c>
      <c r="G977" t="s">
        <v>20</v>
      </c>
      <c r="H977">
        <v>135</v>
      </c>
      <c r="I977" s="4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60"/>
        <v>42337.25</v>
      </c>
      <c r="O977" s="9">
        <f t="shared" si="61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62"/>
        <v>322</v>
      </c>
      <c r="G978" t="s">
        <v>20</v>
      </c>
      <c r="H978">
        <v>140</v>
      </c>
      <c r="I978" s="4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60"/>
        <v>40571.25</v>
      </c>
      <c r="O978" s="9">
        <f t="shared" si="61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62"/>
        <v>74</v>
      </c>
      <c r="G979" t="s">
        <v>14</v>
      </c>
      <c r="H979">
        <v>67</v>
      </c>
      <c r="I979" s="4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60"/>
        <v>43138.25</v>
      </c>
      <c r="O979" s="9">
        <f t="shared" si="61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62"/>
        <v>864</v>
      </c>
      <c r="G980" t="s">
        <v>20</v>
      </c>
      <c r="H980">
        <v>92</v>
      </c>
      <c r="I980" s="4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60"/>
        <v>42686.25</v>
      </c>
      <c r="O980" s="9">
        <f t="shared" si="61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62"/>
        <v>143</v>
      </c>
      <c r="G981" t="s">
        <v>20</v>
      </c>
      <c r="H981">
        <v>1015</v>
      </c>
      <c r="I981" s="4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60"/>
        <v>42078.208333333328</v>
      </c>
      <c r="O981" s="9">
        <f t="shared" si="61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62"/>
        <v>40</v>
      </c>
      <c r="G982" t="s">
        <v>14</v>
      </c>
      <c r="H982">
        <v>742</v>
      </c>
      <c r="I982" s="4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60"/>
        <v>42307.208333333328</v>
      </c>
      <c r="O982" s="9">
        <f t="shared" si="61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62"/>
        <v>178</v>
      </c>
      <c r="G983" t="s">
        <v>20</v>
      </c>
      <c r="H983">
        <v>323</v>
      </c>
      <c r="I983" s="4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60"/>
        <v>43094.25</v>
      </c>
      <c r="O983" s="9">
        <f t="shared" si="61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62"/>
        <v>85</v>
      </c>
      <c r="G984" t="s">
        <v>14</v>
      </c>
      <c r="H984">
        <v>75</v>
      </c>
      <c r="I984" s="4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60"/>
        <v>40743.208333333336</v>
      </c>
      <c r="O984" s="9">
        <f t="shared" si="61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62"/>
        <v>146</v>
      </c>
      <c r="G985" t="s">
        <v>20</v>
      </c>
      <c r="H985">
        <v>2326</v>
      </c>
      <c r="I985" s="4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60"/>
        <v>43681.208333333328</v>
      </c>
      <c r="O985" s="9">
        <f t="shared" si="61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62"/>
        <v>152</v>
      </c>
      <c r="G986" t="s">
        <v>20</v>
      </c>
      <c r="H986">
        <v>381</v>
      </c>
      <c r="I986" s="4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60"/>
        <v>43716.208333333328</v>
      </c>
      <c r="O986" s="9">
        <f t="shared" si="61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62"/>
        <v>67</v>
      </c>
      <c r="G987" t="s">
        <v>14</v>
      </c>
      <c r="H987">
        <v>4405</v>
      </c>
      <c r="I987" s="4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60"/>
        <v>41614.25</v>
      </c>
      <c r="O987" s="9">
        <f t="shared" si="61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62"/>
        <v>40</v>
      </c>
      <c r="G988" t="s">
        <v>14</v>
      </c>
      <c r="H988">
        <v>92</v>
      </c>
      <c r="I988" s="4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60"/>
        <v>40638.208333333336</v>
      </c>
      <c r="O988" s="9">
        <f t="shared" si="61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62"/>
        <v>217</v>
      </c>
      <c r="G989" t="s">
        <v>20</v>
      </c>
      <c r="H989">
        <v>480</v>
      </c>
      <c r="I989" s="4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60"/>
        <v>42852.208333333328</v>
      </c>
      <c r="O989" s="9">
        <f t="shared" si="61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62"/>
        <v>52</v>
      </c>
      <c r="G990" t="s">
        <v>14</v>
      </c>
      <c r="H990">
        <v>64</v>
      </c>
      <c r="I990" s="4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60"/>
        <v>42686.25</v>
      </c>
      <c r="O990" s="9">
        <f t="shared" si="61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62"/>
        <v>500</v>
      </c>
      <c r="G991" t="s">
        <v>20</v>
      </c>
      <c r="H991">
        <v>226</v>
      </c>
      <c r="I991" s="4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60"/>
        <v>43571.208333333328</v>
      </c>
      <c r="O991" s="9">
        <f t="shared" si="61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62"/>
        <v>88</v>
      </c>
      <c r="G992" t="s">
        <v>14</v>
      </c>
      <c r="H992">
        <v>64</v>
      </c>
      <c r="I992" s="4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60"/>
        <v>42432.25</v>
      </c>
      <c r="O992" s="9">
        <f t="shared" si="61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62"/>
        <v>113</v>
      </c>
      <c r="G993" t="s">
        <v>20</v>
      </c>
      <c r="H993">
        <v>241</v>
      </c>
      <c r="I993" s="4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60"/>
        <v>41907.208333333336</v>
      </c>
      <c r="O993" s="9">
        <f t="shared" si="61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62"/>
        <v>427</v>
      </c>
      <c r="G994" t="s">
        <v>20</v>
      </c>
      <c r="H994">
        <v>132</v>
      </c>
      <c r="I994" s="4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60"/>
        <v>43227.208333333328</v>
      </c>
      <c r="O994" s="9">
        <f t="shared" si="61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62"/>
        <v>78</v>
      </c>
      <c r="G995" t="s">
        <v>74</v>
      </c>
      <c r="H995">
        <v>75</v>
      </c>
      <c r="I995" s="4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60"/>
        <v>42362.25</v>
      </c>
      <c r="O995" s="9">
        <f t="shared" si="61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62"/>
        <v>52</v>
      </c>
      <c r="G996" t="s">
        <v>14</v>
      </c>
      <c r="H996">
        <v>842</v>
      </c>
      <c r="I996" s="4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60"/>
        <v>41929.208333333336</v>
      </c>
      <c r="O996" s="9">
        <f t="shared" si="61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62"/>
        <v>157</v>
      </c>
      <c r="G997" t="s">
        <v>20</v>
      </c>
      <c r="H997">
        <v>2043</v>
      </c>
      <c r="I997" s="4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60"/>
        <v>43408.208333333328</v>
      </c>
      <c r="O997" s="9">
        <f t="shared" si="61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62"/>
        <v>73</v>
      </c>
      <c r="G998" t="s">
        <v>14</v>
      </c>
      <c r="H998">
        <v>112</v>
      </c>
      <c r="I998" s="4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60"/>
        <v>41276.25</v>
      </c>
      <c r="O998" s="9">
        <f t="shared" si="61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62"/>
        <v>61</v>
      </c>
      <c r="G999" t="s">
        <v>74</v>
      </c>
      <c r="H999">
        <v>139</v>
      </c>
      <c r="I999" s="4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60"/>
        <v>41659.25</v>
      </c>
      <c r="O999" s="9">
        <f t="shared" si="61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62"/>
        <v>57</v>
      </c>
      <c r="G1000" t="s">
        <v>14</v>
      </c>
      <c r="H1000">
        <v>374</v>
      </c>
      <c r="I1000" s="4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60"/>
        <v>40220.25</v>
      </c>
      <c r="O1000" s="9">
        <f t="shared" si="61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62"/>
        <v>57</v>
      </c>
      <c r="G1001" t="s">
        <v>74</v>
      </c>
      <c r="H1001">
        <v>1122</v>
      </c>
      <c r="I1001" s="4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60"/>
        <v>42550.208333333328</v>
      </c>
      <c r="O1001" s="9">
        <f t="shared" si="61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G1:G1048576">
    <cfRule type="cellIs" dxfId="11" priority="8" operator="equal">
      <formula>"canceled"</formula>
    </cfRule>
    <cfRule type="cellIs" dxfId="10" priority="9" operator="equal">
      <formula>"live"</formula>
    </cfRule>
    <cfRule type="cellIs" dxfId="9" priority="10" operator="equal">
      <formula>"successful"</formula>
    </cfRule>
    <cfRule type="cellIs" dxfId="8" priority="11" operator="equal">
      <formula>"failed"</formula>
    </cfRule>
  </conditionalFormatting>
  <conditionalFormatting sqref="F1:F1048576">
    <cfRule type="colorScale" priority="1">
      <colorScale>
        <cfvo type="min"/>
        <cfvo type="num" val="100"/>
        <cfvo type="max"/>
        <color rgb="FFFF5050"/>
        <color theme="9" tint="-0.249977111117893"/>
        <color theme="8" tint="-0.249977111117893"/>
      </colorScale>
    </cfRule>
  </conditionalFormatting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1BC1-ECBF-4618-A47E-2DBD527D5145}">
  <dimension ref="A1:F14"/>
  <sheetViews>
    <sheetView workbookViewId="0">
      <selection activeCell="B15" sqref="B1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7" t="s">
        <v>6</v>
      </c>
      <c r="B1" t="s">
        <v>2070</v>
      </c>
    </row>
    <row r="3" spans="1:6" x14ac:dyDescent="0.25">
      <c r="A3" s="7" t="s">
        <v>2069</v>
      </c>
      <c r="B3" s="7" t="s">
        <v>2068</v>
      </c>
    </row>
    <row r="4" spans="1:6" x14ac:dyDescent="0.25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8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8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8" t="s">
        <v>2064</v>
      </c>
      <c r="E8">
        <v>4</v>
      </c>
      <c r="F8">
        <v>4</v>
      </c>
    </row>
    <row r="9" spans="1:6" x14ac:dyDescent="0.25">
      <c r="A9" s="8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8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8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8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8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8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8FA78-4BC1-4908-9494-3AC9FFF4FF80}">
  <dimension ref="A3:F65"/>
  <sheetViews>
    <sheetView workbookViewId="0">
      <selection activeCell="K31" sqref="K3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3" spans="1:6" x14ac:dyDescent="0.25">
      <c r="A3" s="7" t="s">
        <v>2069</v>
      </c>
      <c r="B3" s="7" t="s">
        <v>2068</v>
      </c>
    </row>
    <row r="4" spans="1:6" x14ac:dyDescent="0.25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8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13" t="s">
        <v>26</v>
      </c>
      <c r="C6">
        <v>3</v>
      </c>
      <c r="D6">
        <v>1</v>
      </c>
      <c r="E6">
        <v>6</v>
      </c>
      <c r="F6">
        <v>10</v>
      </c>
    </row>
    <row r="7" spans="1:6" x14ac:dyDescent="0.25">
      <c r="A7" s="13" t="s">
        <v>15</v>
      </c>
      <c r="C7">
        <v>4</v>
      </c>
      <c r="E7">
        <v>3</v>
      </c>
      <c r="F7">
        <v>7</v>
      </c>
    </row>
    <row r="8" spans="1:6" x14ac:dyDescent="0.25">
      <c r="A8" s="13" t="s">
        <v>98</v>
      </c>
      <c r="C8">
        <v>2</v>
      </c>
      <c r="E8">
        <v>3</v>
      </c>
      <c r="F8">
        <v>5</v>
      </c>
    </row>
    <row r="9" spans="1:6" x14ac:dyDescent="0.25">
      <c r="A9" s="13" t="s">
        <v>36</v>
      </c>
      <c r="C9">
        <v>3</v>
      </c>
      <c r="E9">
        <v>4</v>
      </c>
      <c r="F9">
        <v>7</v>
      </c>
    </row>
    <row r="10" spans="1:6" x14ac:dyDescent="0.25">
      <c r="A10" s="13" t="s">
        <v>40</v>
      </c>
      <c r="B10">
        <v>1</v>
      </c>
      <c r="C10">
        <v>4</v>
      </c>
      <c r="D10">
        <v>1</v>
      </c>
      <c r="E10">
        <v>7</v>
      </c>
      <c r="F10">
        <v>13</v>
      </c>
    </row>
    <row r="11" spans="1:6" x14ac:dyDescent="0.25">
      <c r="A11" s="13" t="s">
        <v>107</v>
      </c>
      <c r="C11">
        <v>3</v>
      </c>
      <c r="E11">
        <v>3</v>
      </c>
      <c r="F11">
        <v>6</v>
      </c>
    </row>
    <row r="12" spans="1:6" x14ac:dyDescent="0.25">
      <c r="A12" s="13" t="s">
        <v>21</v>
      </c>
      <c r="B12">
        <v>10</v>
      </c>
      <c r="C12">
        <v>41</v>
      </c>
      <c r="D12">
        <v>3</v>
      </c>
      <c r="E12">
        <v>76</v>
      </c>
      <c r="F12">
        <v>130</v>
      </c>
    </row>
    <row r="13" spans="1:6" x14ac:dyDescent="0.25">
      <c r="A13" s="8" t="s">
        <v>2033</v>
      </c>
      <c r="B13">
        <v>4</v>
      </c>
      <c r="C13">
        <v>20</v>
      </c>
      <c r="E13">
        <v>22</v>
      </c>
      <c r="F13">
        <v>46</v>
      </c>
    </row>
    <row r="14" spans="1:6" x14ac:dyDescent="0.25">
      <c r="A14" s="13" t="s">
        <v>26</v>
      </c>
      <c r="B14">
        <v>1</v>
      </c>
      <c r="C14">
        <v>1</v>
      </c>
      <c r="E14">
        <v>1</v>
      </c>
      <c r="F14">
        <v>3</v>
      </c>
    </row>
    <row r="15" spans="1:6" x14ac:dyDescent="0.25">
      <c r="A15" s="13" t="s">
        <v>15</v>
      </c>
      <c r="C15">
        <v>2</v>
      </c>
      <c r="F15">
        <v>2</v>
      </c>
    </row>
    <row r="16" spans="1:6" x14ac:dyDescent="0.25">
      <c r="A16" s="13" t="s">
        <v>40</v>
      </c>
      <c r="C16">
        <v>1</v>
      </c>
      <c r="E16">
        <v>4</v>
      </c>
      <c r="F16">
        <v>5</v>
      </c>
    </row>
    <row r="17" spans="1:6" x14ac:dyDescent="0.25">
      <c r="A17" s="13" t="s">
        <v>107</v>
      </c>
      <c r="C17">
        <v>1</v>
      </c>
      <c r="F17">
        <v>1</v>
      </c>
    </row>
    <row r="18" spans="1:6" x14ac:dyDescent="0.25">
      <c r="A18" s="13" t="s">
        <v>21</v>
      </c>
      <c r="B18">
        <v>3</v>
      </c>
      <c r="C18">
        <v>15</v>
      </c>
      <c r="E18">
        <v>17</v>
      </c>
      <c r="F18">
        <v>35</v>
      </c>
    </row>
    <row r="19" spans="1:6" x14ac:dyDescent="0.25">
      <c r="A19" s="8" t="s">
        <v>2050</v>
      </c>
      <c r="B19">
        <v>1</v>
      </c>
      <c r="C19">
        <v>23</v>
      </c>
      <c r="D19">
        <v>3</v>
      </c>
      <c r="E19">
        <v>21</v>
      </c>
      <c r="F19">
        <v>48</v>
      </c>
    </row>
    <row r="20" spans="1:6" x14ac:dyDescent="0.25">
      <c r="A20" s="13" t="s">
        <v>26</v>
      </c>
      <c r="C20">
        <v>1</v>
      </c>
      <c r="E20">
        <v>2</v>
      </c>
      <c r="F20">
        <v>3</v>
      </c>
    </row>
    <row r="21" spans="1:6" x14ac:dyDescent="0.25">
      <c r="A21" s="13" t="s">
        <v>98</v>
      </c>
      <c r="D21">
        <v>1</v>
      </c>
      <c r="E21">
        <v>1</v>
      </c>
      <c r="F21">
        <v>2</v>
      </c>
    </row>
    <row r="22" spans="1:6" x14ac:dyDescent="0.25">
      <c r="A22" s="13" t="s">
        <v>36</v>
      </c>
      <c r="E22">
        <v>1</v>
      </c>
      <c r="F22">
        <v>1</v>
      </c>
    </row>
    <row r="23" spans="1:6" x14ac:dyDescent="0.25">
      <c r="A23" s="13" t="s">
        <v>40</v>
      </c>
      <c r="E23">
        <v>2</v>
      </c>
      <c r="F23">
        <v>2</v>
      </c>
    </row>
    <row r="24" spans="1:6" x14ac:dyDescent="0.25">
      <c r="A24" s="13" t="s">
        <v>107</v>
      </c>
      <c r="C24">
        <v>2</v>
      </c>
      <c r="E24">
        <v>1</v>
      </c>
      <c r="F24">
        <v>3</v>
      </c>
    </row>
    <row r="25" spans="1:6" x14ac:dyDescent="0.25">
      <c r="A25" s="13" t="s">
        <v>21</v>
      </c>
      <c r="B25">
        <v>1</v>
      </c>
      <c r="C25">
        <v>20</v>
      </c>
      <c r="D25">
        <v>2</v>
      </c>
      <c r="E25">
        <v>14</v>
      </c>
      <c r="F25">
        <v>37</v>
      </c>
    </row>
    <row r="26" spans="1:6" x14ac:dyDescent="0.25">
      <c r="A26" s="8" t="s">
        <v>2064</v>
      </c>
      <c r="E26">
        <v>4</v>
      </c>
      <c r="F26">
        <v>4</v>
      </c>
    </row>
    <row r="27" spans="1:6" x14ac:dyDescent="0.25">
      <c r="A27" s="13" t="s">
        <v>21</v>
      </c>
      <c r="E27">
        <v>4</v>
      </c>
      <c r="F27">
        <v>4</v>
      </c>
    </row>
    <row r="28" spans="1:6" x14ac:dyDescent="0.25">
      <c r="A28" s="8" t="s">
        <v>2035</v>
      </c>
      <c r="B28">
        <v>10</v>
      </c>
      <c r="C28">
        <v>66</v>
      </c>
      <c r="E28">
        <v>99</v>
      </c>
      <c r="F28">
        <v>175</v>
      </c>
    </row>
    <row r="29" spans="1:6" x14ac:dyDescent="0.25">
      <c r="A29" s="13" t="s">
        <v>26</v>
      </c>
      <c r="B29">
        <v>1</v>
      </c>
      <c r="C29">
        <v>2</v>
      </c>
      <c r="E29">
        <v>2</v>
      </c>
      <c r="F29">
        <v>5</v>
      </c>
    </row>
    <row r="30" spans="1:6" x14ac:dyDescent="0.25">
      <c r="A30" s="13" t="s">
        <v>15</v>
      </c>
      <c r="C30">
        <v>2</v>
      </c>
      <c r="E30">
        <v>5</v>
      </c>
      <c r="F30">
        <v>7</v>
      </c>
    </row>
    <row r="31" spans="1:6" x14ac:dyDescent="0.25">
      <c r="A31" s="13" t="s">
        <v>98</v>
      </c>
      <c r="B31">
        <v>3</v>
      </c>
      <c r="C31">
        <v>2</v>
      </c>
      <c r="E31">
        <v>2</v>
      </c>
      <c r="F31">
        <v>7</v>
      </c>
    </row>
    <row r="32" spans="1:6" x14ac:dyDescent="0.25">
      <c r="A32" s="13" t="s">
        <v>36</v>
      </c>
      <c r="C32">
        <v>5</v>
      </c>
      <c r="E32">
        <v>1</v>
      </c>
      <c r="F32">
        <v>6</v>
      </c>
    </row>
    <row r="33" spans="1:6" x14ac:dyDescent="0.25">
      <c r="A33" s="13" t="s">
        <v>40</v>
      </c>
      <c r="C33">
        <v>5</v>
      </c>
      <c r="E33">
        <v>6</v>
      </c>
      <c r="F33">
        <v>11</v>
      </c>
    </row>
    <row r="34" spans="1:6" x14ac:dyDescent="0.25">
      <c r="A34" s="13" t="s">
        <v>107</v>
      </c>
      <c r="C34">
        <v>6</v>
      </c>
      <c r="E34">
        <v>4</v>
      </c>
      <c r="F34">
        <v>10</v>
      </c>
    </row>
    <row r="35" spans="1:6" x14ac:dyDescent="0.25">
      <c r="A35" s="13" t="s">
        <v>21</v>
      </c>
      <c r="B35">
        <v>6</v>
      </c>
      <c r="C35">
        <v>44</v>
      </c>
      <c r="E35">
        <v>79</v>
      </c>
      <c r="F35">
        <v>129</v>
      </c>
    </row>
    <row r="36" spans="1:6" x14ac:dyDescent="0.25">
      <c r="A36" s="8" t="s">
        <v>2054</v>
      </c>
      <c r="B36">
        <v>4</v>
      </c>
      <c r="C36">
        <v>11</v>
      </c>
      <c r="D36">
        <v>1</v>
      </c>
      <c r="E36">
        <v>26</v>
      </c>
      <c r="F36">
        <v>42</v>
      </c>
    </row>
    <row r="37" spans="1:6" x14ac:dyDescent="0.25">
      <c r="A37" s="13" t="s">
        <v>26</v>
      </c>
      <c r="C37">
        <v>2</v>
      </c>
      <c r="E37">
        <v>1</v>
      </c>
      <c r="F37">
        <v>3</v>
      </c>
    </row>
    <row r="38" spans="1:6" x14ac:dyDescent="0.25">
      <c r="A38" s="13" t="s">
        <v>15</v>
      </c>
      <c r="C38">
        <v>2</v>
      </c>
      <c r="F38">
        <v>2</v>
      </c>
    </row>
    <row r="39" spans="1:6" x14ac:dyDescent="0.25">
      <c r="A39" s="13" t="s">
        <v>107</v>
      </c>
      <c r="B39">
        <v>1</v>
      </c>
      <c r="C39">
        <v>1</v>
      </c>
      <c r="E39">
        <v>1</v>
      </c>
      <c r="F39">
        <v>3</v>
      </c>
    </row>
    <row r="40" spans="1:6" x14ac:dyDescent="0.25">
      <c r="A40" s="13" t="s">
        <v>21</v>
      </c>
      <c r="B40">
        <v>3</v>
      </c>
      <c r="C40">
        <v>6</v>
      </c>
      <c r="D40">
        <v>1</v>
      </c>
      <c r="E40">
        <v>24</v>
      </c>
      <c r="F40">
        <v>34</v>
      </c>
    </row>
    <row r="41" spans="1:6" x14ac:dyDescent="0.25">
      <c r="A41" s="8" t="s">
        <v>2047</v>
      </c>
      <c r="B41">
        <v>2</v>
      </c>
      <c r="C41">
        <v>24</v>
      </c>
      <c r="D41">
        <v>1</v>
      </c>
      <c r="E41">
        <v>40</v>
      </c>
      <c r="F41">
        <v>67</v>
      </c>
    </row>
    <row r="42" spans="1:6" x14ac:dyDescent="0.25">
      <c r="A42" s="13" t="s">
        <v>26</v>
      </c>
      <c r="C42">
        <v>1</v>
      </c>
      <c r="E42">
        <v>1</v>
      </c>
      <c r="F42">
        <v>2</v>
      </c>
    </row>
    <row r="43" spans="1:6" x14ac:dyDescent="0.25">
      <c r="A43" s="13" t="s">
        <v>15</v>
      </c>
      <c r="E43">
        <v>3</v>
      </c>
      <c r="F43">
        <v>3</v>
      </c>
    </row>
    <row r="44" spans="1:6" x14ac:dyDescent="0.25">
      <c r="A44" s="13" t="s">
        <v>98</v>
      </c>
      <c r="E44">
        <v>2</v>
      </c>
      <c r="F44">
        <v>2</v>
      </c>
    </row>
    <row r="45" spans="1:6" x14ac:dyDescent="0.25">
      <c r="A45" s="13" t="s">
        <v>36</v>
      </c>
      <c r="C45">
        <v>1</v>
      </c>
      <c r="E45">
        <v>4</v>
      </c>
      <c r="F45">
        <v>5</v>
      </c>
    </row>
    <row r="46" spans="1:6" x14ac:dyDescent="0.25">
      <c r="A46" s="13" t="s">
        <v>40</v>
      </c>
      <c r="C46">
        <v>2</v>
      </c>
      <c r="F46">
        <v>2</v>
      </c>
    </row>
    <row r="47" spans="1:6" x14ac:dyDescent="0.25">
      <c r="A47" s="13" t="s">
        <v>107</v>
      </c>
      <c r="C47">
        <v>2</v>
      </c>
      <c r="E47">
        <v>2</v>
      </c>
      <c r="F47">
        <v>4</v>
      </c>
    </row>
    <row r="48" spans="1:6" x14ac:dyDescent="0.25">
      <c r="A48" s="13" t="s">
        <v>21</v>
      </c>
      <c r="B48">
        <v>2</v>
      </c>
      <c r="C48">
        <v>18</v>
      </c>
      <c r="D48">
        <v>1</v>
      </c>
      <c r="E48">
        <v>28</v>
      </c>
      <c r="F48">
        <v>49</v>
      </c>
    </row>
    <row r="49" spans="1:6" x14ac:dyDescent="0.25">
      <c r="A49" s="8" t="s">
        <v>2037</v>
      </c>
      <c r="B49">
        <v>2</v>
      </c>
      <c r="C49">
        <v>28</v>
      </c>
      <c r="D49">
        <v>2</v>
      </c>
      <c r="E49">
        <v>64</v>
      </c>
      <c r="F49">
        <v>96</v>
      </c>
    </row>
    <row r="50" spans="1:6" x14ac:dyDescent="0.25">
      <c r="A50" s="13" t="s">
        <v>26</v>
      </c>
      <c r="C50">
        <v>1</v>
      </c>
      <c r="E50">
        <v>5</v>
      </c>
      <c r="F50">
        <v>6</v>
      </c>
    </row>
    <row r="51" spans="1:6" x14ac:dyDescent="0.25">
      <c r="A51" s="13" t="s">
        <v>15</v>
      </c>
      <c r="D51">
        <v>1</v>
      </c>
      <c r="E51">
        <v>4</v>
      </c>
      <c r="F51">
        <v>5</v>
      </c>
    </row>
    <row r="52" spans="1:6" x14ac:dyDescent="0.25">
      <c r="A52" s="13" t="s">
        <v>98</v>
      </c>
      <c r="E52">
        <v>1</v>
      </c>
      <c r="F52">
        <v>1</v>
      </c>
    </row>
    <row r="53" spans="1:6" x14ac:dyDescent="0.25">
      <c r="A53" s="13" t="s">
        <v>36</v>
      </c>
      <c r="C53">
        <v>2</v>
      </c>
      <c r="F53">
        <v>2</v>
      </c>
    </row>
    <row r="54" spans="1:6" x14ac:dyDescent="0.25">
      <c r="A54" s="13" t="s">
        <v>40</v>
      </c>
      <c r="C54">
        <v>1</v>
      </c>
      <c r="E54">
        <v>4</v>
      </c>
      <c r="F54">
        <v>5</v>
      </c>
    </row>
    <row r="55" spans="1:6" x14ac:dyDescent="0.25">
      <c r="A55" s="13" t="s">
        <v>107</v>
      </c>
      <c r="E55">
        <v>5</v>
      </c>
      <c r="F55">
        <v>5</v>
      </c>
    </row>
    <row r="56" spans="1:6" x14ac:dyDescent="0.25">
      <c r="A56" s="13" t="s">
        <v>21</v>
      </c>
      <c r="B56">
        <v>2</v>
      </c>
      <c r="C56">
        <v>24</v>
      </c>
      <c r="D56">
        <v>1</v>
      </c>
      <c r="E56">
        <v>45</v>
      </c>
      <c r="F56">
        <v>72</v>
      </c>
    </row>
    <row r="57" spans="1:6" x14ac:dyDescent="0.25">
      <c r="A57" s="8" t="s">
        <v>2039</v>
      </c>
      <c r="B57">
        <v>23</v>
      </c>
      <c r="C57">
        <v>132</v>
      </c>
      <c r="D57">
        <v>2</v>
      </c>
      <c r="E57">
        <v>187</v>
      </c>
      <c r="F57">
        <v>344</v>
      </c>
    </row>
    <row r="58" spans="1:6" x14ac:dyDescent="0.25">
      <c r="A58" s="13" t="s">
        <v>26</v>
      </c>
      <c r="C58">
        <v>5</v>
      </c>
      <c r="E58">
        <v>6</v>
      </c>
      <c r="F58">
        <v>11</v>
      </c>
    </row>
    <row r="59" spans="1:6" x14ac:dyDescent="0.25">
      <c r="A59" s="13" t="s">
        <v>15</v>
      </c>
      <c r="B59">
        <v>2</v>
      </c>
      <c r="C59">
        <v>9</v>
      </c>
      <c r="E59">
        <v>7</v>
      </c>
      <c r="F59">
        <v>18</v>
      </c>
    </row>
    <row r="60" spans="1:6" x14ac:dyDescent="0.25">
      <c r="A60" s="13" t="s">
        <v>98</v>
      </c>
      <c r="B60">
        <v>1</v>
      </c>
      <c r="C60">
        <v>2</v>
      </c>
      <c r="E60">
        <v>3</v>
      </c>
      <c r="F60">
        <v>6</v>
      </c>
    </row>
    <row r="61" spans="1:6" x14ac:dyDescent="0.25">
      <c r="A61" s="13" t="s">
        <v>36</v>
      </c>
      <c r="B61">
        <v>1</v>
      </c>
      <c r="C61">
        <v>1</v>
      </c>
      <c r="D61">
        <v>1</v>
      </c>
      <c r="E61">
        <v>7</v>
      </c>
      <c r="F61">
        <v>10</v>
      </c>
    </row>
    <row r="62" spans="1:6" x14ac:dyDescent="0.25">
      <c r="A62" s="13" t="s">
        <v>40</v>
      </c>
      <c r="C62">
        <v>5</v>
      </c>
      <c r="E62">
        <v>5</v>
      </c>
      <c r="F62">
        <v>10</v>
      </c>
    </row>
    <row r="63" spans="1:6" x14ac:dyDescent="0.25">
      <c r="A63" s="13" t="s">
        <v>107</v>
      </c>
      <c r="B63">
        <v>2</v>
      </c>
      <c r="C63">
        <v>4</v>
      </c>
      <c r="E63">
        <v>10</v>
      </c>
      <c r="F63">
        <v>16</v>
      </c>
    </row>
    <row r="64" spans="1:6" x14ac:dyDescent="0.25">
      <c r="A64" s="13" t="s">
        <v>21</v>
      </c>
      <c r="B64">
        <v>17</v>
      </c>
      <c r="C64">
        <v>106</v>
      </c>
      <c r="D64">
        <v>1</v>
      </c>
      <c r="E64">
        <v>149</v>
      </c>
      <c r="F64">
        <v>273</v>
      </c>
    </row>
    <row r="65" spans="1:6" x14ac:dyDescent="0.25">
      <c r="A65" s="8" t="s">
        <v>2067</v>
      </c>
      <c r="B65">
        <v>57</v>
      </c>
      <c r="C65">
        <v>364</v>
      </c>
      <c r="D65">
        <v>14</v>
      </c>
      <c r="E65">
        <v>565</v>
      </c>
      <c r="F65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2FBE3-690A-4760-B020-E5232AE1EA79}">
  <dimension ref="A4:F30"/>
  <sheetViews>
    <sheetView workbookViewId="0">
      <selection activeCell="G32" sqref="G3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4" spans="1:6" x14ac:dyDescent="0.25">
      <c r="A4" s="7" t="s">
        <v>2069</v>
      </c>
      <c r="B4" s="7" t="s">
        <v>2068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8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2065</v>
      </c>
      <c r="E7">
        <v>4</v>
      </c>
      <c r="F7">
        <v>4</v>
      </c>
    </row>
    <row r="8" spans="1:6" x14ac:dyDescent="0.25">
      <c r="A8" s="8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2043</v>
      </c>
      <c r="C10">
        <v>8</v>
      </c>
      <c r="E10">
        <v>10</v>
      </c>
      <c r="F10">
        <v>18</v>
      </c>
    </row>
    <row r="11" spans="1:6" x14ac:dyDescent="0.25">
      <c r="A11" s="8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2057</v>
      </c>
      <c r="C15">
        <v>3</v>
      </c>
      <c r="E15">
        <v>4</v>
      </c>
      <c r="F15">
        <v>7</v>
      </c>
    </row>
    <row r="16" spans="1:6" x14ac:dyDescent="0.25">
      <c r="A16" s="8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2056</v>
      </c>
      <c r="C20">
        <v>4</v>
      </c>
      <c r="E20">
        <v>4</v>
      </c>
      <c r="F20">
        <v>8</v>
      </c>
    </row>
    <row r="21" spans="1:6" x14ac:dyDescent="0.25">
      <c r="A21" s="8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2063</v>
      </c>
      <c r="C22">
        <v>9</v>
      </c>
      <c r="E22">
        <v>5</v>
      </c>
      <c r="F22">
        <v>14</v>
      </c>
    </row>
    <row r="23" spans="1:6" x14ac:dyDescent="0.25">
      <c r="A23" s="8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2059</v>
      </c>
      <c r="C25">
        <v>7</v>
      </c>
      <c r="E25">
        <v>14</v>
      </c>
      <c r="F25">
        <v>21</v>
      </c>
    </row>
    <row r="26" spans="1:6" x14ac:dyDescent="0.25">
      <c r="A26" s="8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2062</v>
      </c>
      <c r="E29">
        <v>3</v>
      </c>
      <c r="F29">
        <v>3</v>
      </c>
    </row>
    <row r="30" spans="1:6" x14ac:dyDescent="0.25">
      <c r="A30" s="8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185A-C2BD-47FA-8B92-507FD40FA5CB}">
  <dimension ref="A1:F30"/>
  <sheetViews>
    <sheetView workbookViewId="0">
      <selection activeCell="A4" sqref="A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7" t="s">
        <v>6</v>
      </c>
      <c r="B1" t="s">
        <v>2070</v>
      </c>
    </row>
    <row r="2" spans="1:6" x14ac:dyDescent="0.25">
      <c r="A2" s="7" t="s">
        <v>2031</v>
      </c>
      <c r="B2" t="s">
        <v>2070</v>
      </c>
    </row>
    <row r="4" spans="1:6" x14ac:dyDescent="0.25">
      <c r="A4" s="7" t="s">
        <v>2069</v>
      </c>
      <c r="B4" s="7" t="s">
        <v>2068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8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2065</v>
      </c>
      <c r="E7">
        <v>4</v>
      </c>
      <c r="F7">
        <v>4</v>
      </c>
    </row>
    <row r="8" spans="1:6" x14ac:dyDescent="0.25">
      <c r="A8" s="8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2043</v>
      </c>
      <c r="C10">
        <v>8</v>
      </c>
      <c r="E10">
        <v>10</v>
      </c>
      <c r="F10">
        <v>18</v>
      </c>
    </row>
    <row r="11" spans="1:6" x14ac:dyDescent="0.25">
      <c r="A11" s="8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2057</v>
      </c>
      <c r="C15">
        <v>3</v>
      </c>
      <c r="E15">
        <v>4</v>
      </c>
      <c r="F15">
        <v>7</v>
      </c>
    </row>
    <row r="16" spans="1:6" x14ac:dyDescent="0.25">
      <c r="A16" s="8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2056</v>
      </c>
      <c r="C20">
        <v>4</v>
      </c>
      <c r="E20">
        <v>4</v>
      </c>
      <c r="F20">
        <v>8</v>
      </c>
    </row>
    <row r="21" spans="1:6" x14ac:dyDescent="0.25">
      <c r="A21" s="8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2063</v>
      </c>
      <c r="C22">
        <v>9</v>
      </c>
      <c r="E22">
        <v>5</v>
      </c>
      <c r="F22">
        <v>14</v>
      </c>
    </row>
    <row r="23" spans="1:6" x14ac:dyDescent="0.25">
      <c r="A23" s="8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2059</v>
      </c>
      <c r="C25">
        <v>7</v>
      </c>
      <c r="E25">
        <v>14</v>
      </c>
      <c r="F25">
        <v>21</v>
      </c>
    </row>
    <row r="26" spans="1:6" x14ac:dyDescent="0.25">
      <c r="A26" s="8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2062</v>
      </c>
      <c r="E29">
        <v>3</v>
      </c>
      <c r="F29">
        <v>3</v>
      </c>
    </row>
    <row r="30" spans="1:6" x14ac:dyDescent="0.25">
      <c r="A30" s="8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E242-C619-42CB-96F3-6AFA49627E41}">
  <dimension ref="A1:E18"/>
  <sheetViews>
    <sheetView workbookViewId="0">
      <selection activeCell="H31" sqref="H3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7" t="s">
        <v>2031</v>
      </c>
      <c r="B1" t="s">
        <v>2070</v>
      </c>
    </row>
    <row r="2" spans="1:5" x14ac:dyDescent="0.25">
      <c r="A2" s="7" t="s">
        <v>2085</v>
      </c>
      <c r="B2" t="s">
        <v>2070</v>
      </c>
    </row>
    <row r="4" spans="1:5" x14ac:dyDescent="0.25">
      <c r="A4" s="7" t="s">
        <v>2069</v>
      </c>
      <c r="B4" s="7" t="s">
        <v>2068</v>
      </c>
    </row>
    <row r="5" spans="1:5" x14ac:dyDescent="0.25">
      <c r="A5" s="7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8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8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8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8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8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8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8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8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8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8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8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8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8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467AB-F524-47F4-B23B-A7FE51E7D376}">
  <dimension ref="A1:F17"/>
  <sheetViews>
    <sheetView workbookViewId="0">
      <selection activeCell="P33" sqref="P33"/>
    </sheetView>
  </sheetViews>
  <sheetFormatPr defaultRowHeight="15.75" x14ac:dyDescent="0.25"/>
  <cols>
    <col min="1" max="1" width="21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7" t="s">
        <v>2071</v>
      </c>
      <c r="B1" t="s">
        <v>2070</v>
      </c>
    </row>
    <row r="2" spans="1:6" x14ac:dyDescent="0.25">
      <c r="A2" s="7" t="s">
        <v>2031</v>
      </c>
      <c r="B2" t="s">
        <v>2070</v>
      </c>
    </row>
    <row r="4" spans="1:6" x14ac:dyDescent="0.25">
      <c r="A4" s="7" t="s">
        <v>2069</v>
      </c>
      <c r="B4" s="7" t="s">
        <v>2068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8" t="s">
        <v>2114</v>
      </c>
      <c r="B6" s="14">
        <v>14</v>
      </c>
      <c r="C6" s="14">
        <v>35</v>
      </c>
      <c r="D6" s="14">
        <v>1</v>
      </c>
      <c r="E6" s="14">
        <v>58</v>
      </c>
      <c r="F6" s="14">
        <v>108</v>
      </c>
    </row>
    <row r="7" spans="1:6" x14ac:dyDescent="0.25">
      <c r="A7" s="8" t="s">
        <v>2115</v>
      </c>
      <c r="B7" s="14">
        <v>6</v>
      </c>
      <c r="C7" s="14">
        <v>40</v>
      </c>
      <c r="D7" s="14">
        <v>1</v>
      </c>
      <c r="E7" s="14">
        <v>56</v>
      </c>
      <c r="F7" s="14">
        <v>103</v>
      </c>
    </row>
    <row r="8" spans="1:6" x14ac:dyDescent="0.25">
      <c r="A8" s="8" t="s">
        <v>2116</v>
      </c>
      <c r="B8" s="14">
        <v>4</v>
      </c>
      <c r="C8" s="14">
        <v>32</v>
      </c>
      <c r="D8" s="14">
        <v>3</v>
      </c>
      <c r="E8" s="14">
        <v>45</v>
      </c>
      <c r="F8" s="14">
        <v>84</v>
      </c>
    </row>
    <row r="9" spans="1:6" x14ac:dyDescent="0.25">
      <c r="A9" s="8" t="s">
        <v>2117</v>
      </c>
      <c r="B9" s="14">
        <v>4</v>
      </c>
      <c r="C9" s="14">
        <v>35</v>
      </c>
      <c r="D9" s="14">
        <v>1</v>
      </c>
      <c r="E9" s="14">
        <v>48</v>
      </c>
      <c r="F9" s="14">
        <v>88</v>
      </c>
    </row>
    <row r="10" spans="1:6" x14ac:dyDescent="0.25">
      <c r="A10" s="8" t="s">
        <v>2118</v>
      </c>
      <c r="B10" s="14">
        <v>4</v>
      </c>
      <c r="C10" s="14">
        <v>37</v>
      </c>
      <c r="D10" s="14">
        <v>1</v>
      </c>
      <c r="E10" s="14">
        <v>60</v>
      </c>
      <c r="F10" s="14">
        <v>102</v>
      </c>
    </row>
    <row r="11" spans="1:6" x14ac:dyDescent="0.25">
      <c r="A11" s="8" t="s">
        <v>2119</v>
      </c>
      <c r="B11" s="14">
        <v>7</v>
      </c>
      <c r="C11" s="14">
        <v>42</v>
      </c>
      <c r="D11" s="14">
        <v>2</v>
      </c>
      <c r="E11" s="14">
        <v>54</v>
      </c>
      <c r="F11" s="14">
        <v>105</v>
      </c>
    </row>
    <row r="12" spans="1:6" x14ac:dyDescent="0.25">
      <c r="A12" s="8" t="s">
        <v>2120</v>
      </c>
      <c r="B12" s="14">
        <v>5</v>
      </c>
      <c r="C12" s="14">
        <v>42</v>
      </c>
      <c r="D12" s="14">
        <v>2</v>
      </c>
      <c r="E12" s="14">
        <v>49</v>
      </c>
      <c r="F12" s="14">
        <v>98</v>
      </c>
    </row>
    <row r="13" spans="1:6" x14ac:dyDescent="0.25">
      <c r="A13" s="8" t="s">
        <v>2121</v>
      </c>
      <c r="B13" s="14">
        <v>5</v>
      </c>
      <c r="C13" s="14">
        <v>28</v>
      </c>
      <c r="D13" s="14">
        <v>1</v>
      </c>
      <c r="E13" s="14">
        <v>67</v>
      </c>
      <c r="F13" s="14">
        <v>101</v>
      </c>
    </row>
    <row r="14" spans="1:6" x14ac:dyDescent="0.25">
      <c r="A14" s="8" t="s">
        <v>2122</v>
      </c>
      <c r="B14" s="14">
        <v>4</v>
      </c>
      <c r="C14" s="14">
        <v>35</v>
      </c>
      <c r="D14" s="14">
        <v>2</v>
      </c>
      <c r="E14" s="14">
        <v>61</v>
      </c>
      <c r="F14" s="14">
        <v>102</v>
      </c>
    </row>
    <row r="15" spans="1:6" x14ac:dyDescent="0.25">
      <c r="A15" s="8" t="s">
        <v>2123</v>
      </c>
      <c r="B15" s="14">
        <v>4</v>
      </c>
      <c r="C15" s="14">
        <v>36</v>
      </c>
      <c r="D15" s="14"/>
      <c r="E15" s="14">
        <v>67</v>
      </c>
      <c r="F15" s="14">
        <v>107</v>
      </c>
    </row>
    <row r="16" spans="1:6" x14ac:dyDescent="0.25">
      <c r="A16" s="8" t="s">
        <v>2124</v>
      </c>
      <c r="B16" s="14"/>
      <c r="C16" s="14">
        <v>2</v>
      </c>
      <c r="D16" s="14"/>
      <c r="E16" s="14"/>
      <c r="F16" s="14">
        <v>2</v>
      </c>
    </row>
    <row r="17" spans="1:6" x14ac:dyDescent="0.25">
      <c r="A17" s="8" t="s">
        <v>2067</v>
      </c>
      <c r="B17" s="14">
        <v>57</v>
      </c>
      <c r="C17" s="14">
        <v>364</v>
      </c>
      <c r="D17" s="14">
        <v>14</v>
      </c>
      <c r="E17" s="14">
        <v>565</v>
      </c>
      <c r="F17" s="14">
        <v>1000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F9B4B-7305-4069-A00B-67C524F32A93}">
  <dimension ref="A1:H13"/>
  <sheetViews>
    <sheetView workbookViewId="0">
      <selection activeCell="B13" sqref="B13"/>
    </sheetView>
  </sheetViews>
  <sheetFormatPr defaultRowHeight="15.75" x14ac:dyDescent="0.25"/>
  <cols>
    <col min="1" max="1" width="32.125" customWidth="1"/>
    <col min="2" max="2" width="23.625" customWidth="1"/>
    <col min="3" max="3" width="22" customWidth="1"/>
    <col min="4" max="4" width="22.875" customWidth="1"/>
    <col min="5" max="5" width="24.375" customWidth="1"/>
    <col min="6" max="6" width="32.25" customWidth="1"/>
    <col min="7" max="7" width="31.375" customWidth="1"/>
    <col min="8" max="8" width="30.5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COUNTIFS(Crowdfunding!G:G,"successful",Crowdfunding!D:D,"&lt;1000")</f>
        <v>30</v>
      </c>
      <c r="C2">
        <f>COUNTIFS(Crowdfunding!G:G,"failed",Crowdfunding!D:D,"&lt;1000")</f>
        <v>20</v>
      </c>
      <c r="D2">
        <f>COUNTIFS(Crowdfunding!G:G,"canceled",Crowdfunding!D:D,"&lt;1000")</f>
        <v>1</v>
      </c>
      <c r="E2">
        <f>SUM(B2, C2, D2)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25">
      <c r="A3" t="s">
        <v>2095</v>
      </c>
      <c r="B3">
        <f>COUNTIFS(Crowdfunding!G:G, "successful", Crowdfunding!D:D,"&gt;=1000",Crowdfunding!D:D,"&lt;=4999")</f>
        <v>191</v>
      </c>
      <c r="C3">
        <f>COUNTIFS(Crowdfunding!G:G, "failed", Crowdfunding!D:D,"&gt;=1000",Crowdfunding!D:D,"&lt;=4999")</f>
        <v>38</v>
      </c>
      <c r="D3">
        <f>COUNTIFS(Crowdfunding!G:G, "canceled", Crowdfunding!D:D,"&gt;=1000",Crowdfunding!D:D,"&lt;=4999")</f>
        <v>2</v>
      </c>
      <c r="E3">
        <f t="shared" ref="E3:E13" si="0">SUM(B3, C3, D3)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x14ac:dyDescent="0.25">
      <c r="A4" t="s">
        <v>2096</v>
      </c>
      <c r="B4">
        <f>COUNTIFS(Crowdfunding!G:G, "successful", Crowdfunding!D:D,"&gt;=5000",Crowdfunding!D:D,"&lt;=9999")</f>
        <v>164</v>
      </c>
      <c r="C4">
        <f>COUNTIFS(Crowdfunding!G:G, "failed", Crowdfunding!D:D,"&gt;=5000",Crowdfunding!D:D,"&lt;=9999")</f>
        <v>126</v>
      </c>
      <c r="D4">
        <f>COUNTIFS(Crowdfunding!G:G, "canceled", Crowdfunding!D:D,"&gt;=5000",Crowdfunding!D:D,"&lt;=9999")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25">
      <c r="A5" t="s">
        <v>2097</v>
      </c>
      <c r="B5">
        <f>COUNTIFS(Crowdfunding!G:G, "successful", Crowdfunding!D:D,"&gt;=10000",Crowdfunding!D:D,"&lt;=14999")</f>
        <v>4</v>
      </c>
      <c r="C5">
        <f>COUNTIFS(Crowdfunding!G:G, "failed", Crowdfunding!D:D,"&gt;=10000",Crowdfunding!D:D,"&lt;=14999")</f>
        <v>5</v>
      </c>
      <c r="D5">
        <f>COUNTIFS(Crowdfunding!G:G, "canceled", Crowdfunding!D:D,"&gt;=10000",Crowdfunding!D:D,"&lt;=14999")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25">
      <c r="A6" t="s">
        <v>2098</v>
      </c>
      <c r="B6">
        <f>COUNTIFS(Crowdfunding!G:G, "successful", Crowdfunding!D:D,"&gt;=15000",Crowdfunding!D:D,"&lt;=19999")</f>
        <v>10</v>
      </c>
      <c r="C6">
        <f>COUNTIFS(Crowdfunding!G:G, "failed", Crowdfunding!D:D,"&gt;=15000",Crowdfunding!D:D,"&lt;=19999")</f>
        <v>0</v>
      </c>
      <c r="D6">
        <f>COUNTIFS(Crowdfunding!G:G, "canceled", Crowdfunding!D:D,"&gt;=15000",Crowdfunding!D:D,"&lt;=19999")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5">
      <c r="A7" t="s">
        <v>2099</v>
      </c>
      <c r="B7">
        <f>COUNTIFS(Crowdfunding!G:G, "successful", Crowdfunding!D:D,"&gt;=20000",Crowdfunding!D:D,"&lt;=24999")</f>
        <v>7</v>
      </c>
      <c r="C7">
        <f>COUNTIFS(Crowdfunding!G:G, "failed", Crowdfunding!D:D,"&gt;=20000",Crowdfunding!D:D,"&lt;=24999")</f>
        <v>0</v>
      </c>
      <c r="D7">
        <f>COUNTIFS(Crowdfunding!G:G, "canceled", Crowdfunding!D:D,"&gt;=20000",Crowdfunding!D:D,"&lt;=24999")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5">
      <c r="A8" t="s">
        <v>2100</v>
      </c>
      <c r="B8">
        <f>COUNTIFS(Crowdfunding!G:G, "successful", Crowdfunding!D:D,"&gt;=25000",Crowdfunding!D:D,"&lt;=29999")</f>
        <v>11</v>
      </c>
      <c r="C8">
        <f>COUNTIFS(Crowdfunding!G:G, "failed", Crowdfunding!D:D,"&gt;=25000",Crowdfunding!D:D,"&lt;=29999")</f>
        <v>3</v>
      </c>
      <c r="D8">
        <f>COUNTIFS(Crowdfunding!G:G, "canceled", Crowdfunding!D:D,"&gt;=25000",Crowdfunding!D:D,"&lt;=29999")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25">
      <c r="A9" t="s">
        <v>2101</v>
      </c>
      <c r="B9">
        <f>COUNTIFS(Crowdfunding!G:G, "successful", Crowdfunding!D:D,"&gt;=30000",Crowdfunding!D:D,"&lt;=34999")</f>
        <v>7</v>
      </c>
      <c r="C9">
        <f>COUNTIFS(Crowdfunding!G:G, "failed", Crowdfunding!D:D,"&gt;=30000",Crowdfunding!D:D,"&lt;=34999")</f>
        <v>0</v>
      </c>
      <c r="D9">
        <f>COUNTIFS(Crowdfunding!G:G, "canceled", Crowdfunding!D:D,"&gt;=30000",Crowdfunding!D:D,"&lt;=34999")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5">
      <c r="A10" t="s">
        <v>2102</v>
      </c>
      <c r="B10">
        <f>COUNTIFS(Crowdfunding!G:G, "successful", Crowdfunding!D:D,"&gt;=35000",Crowdfunding!D:D,"&lt;=39999")</f>
        <v>8</v>
      </c>
      <c r="C10">
        <f>COUNTIFS(Crowdfunding!G:G, "failed", Crowdfunding!D:D,"&gt;=35000",Crowdfunding!D:D,"&lt;=39999")</f>
        <v>3</v>
      </c>
      <c r="D10">
        <f>COUNTIFS(Crowdfunding!G:G, "canceled", Crowdfunding!D:D,"&gt;=35000",Crowdfunding!D:D,"&lt;=39999")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25">
      <c r="A11" t="s">
        <v>2103</v>
      </c>
      <c r="B11">
        <f>COUNTIFS(Crowdfunding!G:G, "successful", Crowdfunding!D:D,"&gt;=40000",Crowdfunding!D:D,"&lt;=44999")</f>
        <v>11</v>
      </c>
      <c r="C11">
        <f>COUNTIFS(Crowdfunding!G:G, "failed", Crowdfunding!D:D,"&gt;=40000",Crowdfunding!D:D,"&lt;=44999")</f>
        <v>3</v>
      </c>
      <c r="D11">
        <f>COUNTIFS(Crowdfunding!G:G, "canceled", Crowdfunding!D:D,"&gt;=40000",Crowdfunding!D:D,"&lt;=44999")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25">
      <c r="A12" t="s">
        <v>2104</v>
      </c>
      <c r="B12">
        <f>COUNTIFS(Crowdfunding!G:G, "successful", Crowdfunding!D:D,"&gt;=45000",Crowdfunding!D:D,"&lt;=49999")</f>
        <v>8</v>
      </c>
      <c r="C12">
        <f>COUNTIFS(Crowdfunding!G:G, "failed", Crowdfunding!D:D,"&gt;=45000",Crowdfunding!D:D,"&lt;=49999")</f>
        <v>3</v>
      </c>
      <c r="D12">
        <f>COUNTIFS(Crowdfunding!G:G, "canceled", Crowdfunding!D:D,"&gt;=45000",Crowdfunding!D:D,"&lt;=49999")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25">
      <c r="A13" t="s">
        <v>2105</v>
      </c>
      <c r="B13">
        <f>COUNTIFS(Crowdfunding!G:G, "successful", Crowdfunding!D:D,"&gt;=50000")</f>
        <v>114</v>
      </c>
      <c r="C13">
        <f>COUNTIFS(Crowdfunding!G:G, "failed", Crowdfunding!D:D,"&gt;=50000")</f>
        <v>163</v>
      </c>
      <c r="D13">
        <f>COUNTIFS(Crowdfunding!G:G, "canceled", Crowdfunding!D:D,"&gt;=50000")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Sheet2</vt:lpstr>
      <vt:lpstr>Crowdfunding</vt:lpstr>
      <vt:lpstr>Parent Category</vt:lpstr>
      <vt:lpstr>Campaigns Country</vt:lpstr>
      <vt:lpstr>Sub-Category</vt:lpstr>
      <vt:lpstr>Sub-Category Filtered</vt:lpstr>
      <vt:lpstr>Date Pivot</vt:lpstr>
      <vt:lpstr>Year Pivot</vt:lpstr>
      <vt:lpstr>Relationship Between Goals</vt:lpstr>
      <vt:lpstr>Summary Stats (S&amp;F)</vt:lpstr>
      <vt:lpstr>ROUNDUP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Azriel Tamayo</cp:lastModifiedBy>
  <dcterms:created xsi:type="dcterms:W3CDTF">2021-09-29T18:52:28Z</dcterms:created>
  <dcterms:modified xsi:type="dcterms:W3CDTF">2023-02-26T22:54:39Z</dcterms:modified>
</cp:coreProperties>
</file>