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za_000\Desktop\ISBM SANTA ANA\"/>
    </mc:Choice>
  </mc:AlternateContent>
  <xr:revisionPtr revIDLastSave="0" documentId="13_ncr:1_{99294D6C-C72E-4883-9B8D-7DDB69C4479E}" xr6:coauthVersionLast="45" xr6:coauthVersionMax="45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PLAN DE OFERTA" sheetId="1" r:id="rId1"/>
    <sheet name="PUERTAS METALICAS " sheetId="8" r:id="rId2"/>
    <sheet name="SONIA HERRERA" sheetId="2" r:id="rId3"/>
    <sheet name="BELMAN" sheetId="3" r:id="rId4"/>
    <sheet name="ELECTRICOS" sheetId="4" r:id="rId5"/>
    <sheet name="DON JUAN " sheetId="5" r:id="rId6"/>
    <sheet name="HERRAMIENTAS" sheetId="6" r:id="rId7"/>
    <sheet name="GASTOS VARIOS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9" i="1" l="1"/>
  <c r="H338" i="1"/>
  <c r="H337" i="1"/>
  <c r="I306" i="1"/>
  <c r="I282" i="1"/>
  <c r="H281" i="1"/>
  <c r="H280" i="1"/>
  <c r="H279" i="1"/>
  <c r="H278" i="1"/>
  <c r="I193" i="1"/>
  <c r="G196" i="1"/>
  <c r="H196" i="1"/>
  <c r="D17" i="7"/>
  <c r="I36" i="1"/>
  <c r="G35" i="1"/>
  <c r="H35" i="1" s="1"/>
  <c r="G34" i="1"/>
  <c r="H34" i="1" s="1"/>
  <c r="G33" i="1"/>
  <c r="H33" i="1" s="1"/>
  <c r="G32" i="1"/>
  <c r="H32" i="1" s="1"/>
  <c r="G277" i="1"/>
  <c r="H277" i="1"/>
  <c r="G276" i="1"/>
  <c r="H276" i="1"/>
  <c r="H210" i="1"/>
  <c r="H209" i="1"/>
  <c r="H208" i="1"/>
  <c r="G207" i="1"/>
  <c r="G208" i="1"/>
  <c r="G209" i="1"/>
  <c r="G210" i="1"/>
  <c r="H207" i="1"/>
  <c r="G206" i="1"/>
  <c r="H206" i="1"/>
  <c r="G69" i="1"/>
  <c r="H69" i="1"/>
  <c r="H275" i="1"/>
  <c r="G275" i="1"/>
  <c r="H195" i="1"/>
  <c r="G195" i="1"/>
  <c r="H194" i="1"/>
  <c r="H193" i="1"/>
  <c r="G68" i="1" l="1"/>
  <c r="H68" i="1"/>
  <c r="G31" i="1"/>
  <c r="H31" i="1" s="1"/>
  <c r="G67" i="1"/>
  <c r="H67" i="1"/>
  <c r="G66" i="1"/>
  <c r="H66" i="1"/>
  <c r="H225" i="1"/>
  <c r="H251" i="1"/>
  <c r="G251" i="1"/>
  <c r="H420" i="1"/>
  <c r="G420" i="1"/>
  <c r="H246" i="1"/>
  <c r="G246" i="1"/>
  <c r="G179" i="1"/>
  <c r="H179" i="1" s="1"/>
  <c r="G178" i="1"/>
  <c r="H178" i="1" s="1"/>
  <c r="G177" i="1"/>
  <c r="H177" i="1" s="1"/>
  <c r="G176" i="1"/>
  <c r="H176" i="1" s="1"/>
  <c r="G419" i="1"/>
  <c r="H419" i="1"/>
  <c r="H418" i="1"/>
  <c r="G418" i="1"/>
  <c r="H401" i="1"/>
  <c r="G401" i="1"/>
  <c r="H417" i="1"/>
  <c r="G417" i="1"/>
  <c r="H308" i="1"/>
  <c r="G308" i="1"/>
  <c r="H307" i="1"/>
  <c r="G307" i="1"/>
  <c r="H311" i="1"/>
  <c r="H306" i="1"/>
  <c r="G306" i="1"/>
  <c r="H65" i="1"/>
  <c r="H64" i="1"/>
  <c r="G65" i="1"/>
  <c r="H30" i="1"/>
  <c r="G30" i="1"/>
  <c r="G64" i="1"/>
  <c r="G63" i="1"/>
  <c r="H63" i="1"/>
  <c r="G62" i="1"/>
  <c r="H62" i="1"/>
  <c r="G17" i="6"/>
  <c r="G15" i="6"/>
  <c r="G338" i="1"/>
  <c r="G337" i="1"/>
  <c r="H421" i="1" l="1"/>
  <c r="I422" i="1" s="1"/>
  <c r="F9" i="2"/>
  <c r="J601" i="1"/>
  <c r="J526" i="1"/>
  <c r="H8" i="8"/>
  <c r="F8" i="8"/>
  <c r="D13" i="8"/>
  <c r="H508" i="1"/>
  <c r="J496" i="1" s="1"/>
  <c r="J316" i="1"/>
  <c r="G214" i="1"/>
  <c r="G14" i="6"/>
  <c r="G13" i="6"/>
  <c r="G12" i="6"/>
  <c r="G11" i="6"/>
  <c r="G10" i="6"/>
  <c r="G9" i="6"/>
  <c r="G8" i="6"/>
  <c r="G7" i="6"/>
  <c r="G6" i="6"/>
  <c r="G5" i="6"/>
  <c r="H4" i="6"/>
  <c r="G4" i="6"/>
  <c r="H12" i="3"/>
  <c r="F10" i="3"/>
  <c r="D13" i="3"/>
  <c r="E8" i="3"/>
  <c r="E5" i="3"/>
  <c r="E6" i="3"/>
  <c r="F15" i="5"/>
  <c r="D21" i="5"/>
  <c r="H16" i="5" s="1"/>
  <c r="B20" i="5"/>
  <c r="B12" i="5"/>
  <c r="B13" i="5" s="1"/>
  <c r="B14" i="5" s="1"/>
  <c r="B15" i="5" s="1"/>
  <c r="B16" i="5" s="1"/>
  <c r="B17" i="5" s="1"/>
  <c r="B18" i="5" s="1"/>
  <c r="B19" i="5" s="1"/>
  <c r="D12" i="2"/>
  <c r="G12" i="2" s="1"/>
  <c r="I12" i="2" s="1"/>
  <c r="H12" i="2"/>
  <c r="D22" i="2"/>
  <c r="J622" i="1" l="1"/>
  <c r="J588" i="1"/>
  <c r="J584" i="1"/>
  <c r="J568" i="1"/>
  <c r="J559" i="1"/>
  <c r="K559" i="1" s="1"/>
  <c r="J551" i="1"/>
  <c r="J537" i="1"/>
  <c r="H536" i="1"/>
  <c r="J530" i="1" s="1"/>
  <c r="G74" i="1"/>
  <c r="H74" i="1" s="1"/>
  <c r="H495" i="1"/>
  <c r="J489" i="1" s="1"/>
  <c r="K489" i="1" s="1"/>
  <c r="J477" i="1"/>
  <c r="J466" i="1"/>
  <c r="H465" i="1"/>
  <c r="J454" i="1" s="1"/>
  <c r="J427" i="1"/>
  <c r="H444" i="1"/>
  <c r="I423" i="1"/>
  <c r="J369" i="1" s="1"/>
  <c r="H357" i="1"/>
  <c r="H356" i="1"/>
  <c r="H355" i="1"/>
  <c r="H341" i="1"/>
  <c r="J328" i="1" s="1"/>
  <c r="H327" i="1"/>
  <c r="J320" i="1" s="1"/>
  <c r="K316" i="1"/>
  <c r="H264" i="1"/>
  <c r="G265" i="1"/>
  <c r="H269" i="1"/>
  <c r="H255" i="1"/>
  <c r="H256" i="1"/>
  <c r="D254" i="1"/>
  <c r="H254" i="1" s="1"/>
  <c r="G632" i="1"/>
  <c r="H632" i="1" s="1"/>
  <c r="N631" i="1" s="1"/>
  <c r="G622" i="1"/>
  <c r="H622" i="1" s="1"/>
  <c r="G614" i="1"/>
  <c r="H614" i="1" s="1"/>
  <c r="K614" i="1" s="1"/>
  <c r="G613" i="1"/>
  <c r="G607" i="1"/>
  <c r="H607" i="1" s="1"/>
  <c r="K607" i="1" s="1"/>
  <c r="G601" i="1"/>
  <c r="H601" i="1" s="1"/>
  <c r="K601" i="1" s="1"/>
  <c r="G594" i="1"/>
  <c r="G588" i="1"/>
  <c r="H588" i="1" s="1"/>
  <c r="G584" i="1"/>
  <c r="H584" i="1" s="1"/>
  <c r="G581" i="1"/>
  <c r="K581" i="1" s="1"/>
  <c r="G580" i="1"/>
  <c r="K580" i="1" s="1"/>
  <c r="G569" i="1"/>
  <c r="H569" i="1" s="1"/>
  <c r="G568" i="1"/>
  <c r="H568" i="1" s="1"/>
  <c r="G559" i="1"/>
  <c r="G551" i="1"/>
  <c r="H551" i="1" s="1"/>
  <c r="G547" i="1"/>
  <c r="H547" i="1" s="1"/>
  <c r="K548" i="1" s="1"/>
  <c r="G537" i="1"/>
  <c r="H537" i="1" s="1"/>
  <c r="G530" i="1"/>
  <c r="H530" i="1" s="1"/>
  <c r="G529" i="1"/>
  <c r="K529" i="1" s="1"/>
  <c r="G526" i="1"/>
  <c r="H526" i="1" s="1"/>
  <c r="K526" i="1" s="1"/>
  <c r="G520" i="1"/>
  <c r="H520" i="1" s="1"/>
  <c r="K520" i="1" s="1"/>
  <c r="G515" i="1"/>
  <c r="H515" i="1" s="1"/>
  <c r="K515" i="1" s="1"/>
  <c r="G510" i="1"/>
  <c r="H510" i="1" s="1"/>
  <c r="K510" i="1" s="1"/>
  <c r="G496" i="1"/>
  <c r="H496" i="1" s="1"/>
  <c r="G489" i="1"/>
  <c r="G477" i="1"/>
  <c r="G466" i="1"/>
  <c r="G454" i="1"/>
  <c r="H454" i="1" s="1"/>
  <c r="G427" i="1"/>
  <c r="H427" i="1" s="1"/>
  <c r="G369" i="1"/>
  <c r="H369" i="1" s="1"/>
  <c r="G364" i="1"/>
  <c r="H364" i="1" s="1"/>
  <c r="G359" i="1"/>
  <c r="K359" i="1" s="1"/>
  <c r="G343" i="1"/>
  <c r="G342" i="1"/>
  <c r="G328" i="1"/>
  <c r="H328" i="1" s="1"/>
  <c r="G320" i="1"/>
  <c r="H320" i="1" s="1"/>
  <c r="G316" i="1"/>
  <c r="G304" i="1"/>
  <c r="G286" i="1"/>
  <c r="H286" i="1" s="1"/>
  <c r="G271" i="1"/>
  <c r="G262" i="1"/>
  <c r="H262" i="1" s="1"/>
  <c r="K262" i="1" s="1"/>
  <c r="G258" i="1"/>
  <c r="H258" i="1" s="1"/>
  <c r="G223" i="1"/>
  <c r="G219" i="1"/>
  <c r="H221" i="1"/>
  <c r="J219" i="1" s="1"/>
  <c r="J191" i="1"/>
  <c r="G216" i="1"/>
  <c r="H216" i="1" s="1"/>
  <c r="G191" i="1"/>
  <c r="H191" i="1" s="1"/>
  <c r="G199" i="1"/>
  <c r="H199" i="1" s="1"/>
  <c r="G213" i="1"/>
  <c r="G212" i="1"/>
  <c r="I211" i="1" l="1"/>
  <c r="K466" i="1"/>
  <c r="K622" i="1"/>
  <c r="K477" i="1"/>
  <c r="K584" i="1"/>
  <c r="K320" i="1"/>
  <c r="K496" i="1"/>
  <c r="K588" i="1"/>
  <c r="K551" i="1"/>
  <c r="K568" i="1"/>
  <c r="K537" i="1"/>
  <c r="K454" i="1"/>
  <c r="K530" i="1"/>
  <c r="K328" i="1"/>
  <c r="H477" i="1"/>
  <c r="I354" i="1"/>
  <c r="J342" i="1" s="1"/>
  <c r="K342" i="1" s="1"/>
  <c r="K364" i="1"/>
  <c r="K369" i="1"/>
  <c r="H359" i="1"/>
  <c r="K427" i="1"/>
  <c r="K191" i="1"/>
  <c r="I253" i="1"/>
  <c r="H182" i="1" l="1"/>
  <c r="G185" i="1"/>
  <c r="H185" i="1" s="1"/>
  <c r="G78" i="1"/>
  <c r="H78" i="1" s="1"/>
  <c r="G55" i="1"/>
  <c r="H55" i="1" s="1"/>
  <c r="G6" i="1"/>
  <c r="H6" i="1" s="1"/>
  <c r="H73" i="1" l="1"/>
  <c r="H76" i="1"/>
  <c r="H297" i="1" l="1"/>
  <c r="G297" i="1"/>
  <c r="G18" i="1"/>
  <c r="H18" i="1" s="1"/>
  <c r="H267" i="1"/>
  <c r="G267" i="1"/>
  <c r="H205" i="1"/>
  <c r="H204" i="1"/>
  <c r="G204" i="1"/>
  <c r="H203" i="1"/>
  <c r="H202" i="1"/>
  <c r="G202" i="1"/>
  <c r="G29" i="1"/>
  <c r="H29" i="1" s="1"/>
  <c r="G28" i="1"/>
  <c r="H28" i="1" s="1"/>
  <c r="H27" i="1"/>
  <c r="H26" i="1"/>
  <c r="H25" i="1"/>
  <c r="H201" i="1"/>
  <c r="I201" i="1" s="1"/>
  <c r="G201" i="1"/>
  <c r="G17" i="1"/>
  <c r="H17" i="1" s="1"/>
  <c r="G170" i="1"/>
  <c r="H170" i="1" s="1"/>
  <c r="G169" i="1"/>
  <c r="H169" i="1" s="1"/>
  <c r="G168" i="1"/>
  <c r="H168" i="1" s="1"/>
  <c r="G167" i="1"/>
  <c r="H167" i="1" s="1"/>
  <c r="G166" i="1"/>
  <c r="H166" i="1" s="1"/>
  <c r="G161" i="1"/>
  <c r="H161" i="1" s="1"/>
  <c r="G162" i="1"/>
  <c r="H162" i="1" s="1"/>
  <c r="G163" i="1"/>
  <c r="H163" i="1" s="1"/>
  <c r="G164" i="1"/>
  <c r="H164" i="1" s="1"/>
  <c r="G165" i="1"/>
  <c r="H165" i="1" s="1"/>
  <c r="G171" i="1"/>
  <c r="H171" i="1" s="1"/>
  <c r="G172" i="1"/>
  <c r="H172" i="1" s="1"/>
  <c r="G173" i="1"/>
  <c r="H173" i="1" s="1"/>
  <c r="G174" i="1"/>
  <c r="H174" i="1" s="1"/>
  <c r="G134" i="1"/>
  <c r="H134" i="1" s="1"/>
  <c r="G136" i="1"/>
  <c r="H136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35" i="1"/>
  <c r="H135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31" i="1"/>
  <c r="H131" i="1" s="1"/>
  <c r="G132" i="1"/>
  <c r="H132" i="1" s="1"/>
  <c r="G133" i="1"/>
  <c r="H133" i="1" s="1"/>
  <c r="G137" i="1"/>
  <c r="H137" i="1" s="1"/>
  <c r="G138" i="1"/>
  <c r="H138" i="1" s="1"/>
  <c r="G139" i="1"/>
  <c r="H139" i="1" s="1"/>
  <c r="G175" i="1"/>
  <c r="H175" i="1" s="1"/>
  <c r="G129" i="1"/>
  <c r="H129" i="1" s="1"/>
  <c r="G128" i="1"/>
  <c r="H128" i="1" s="1"/>
  <c r="G127" i="1"/>
  <c r="H127" i="1" s="1"/>
  <c r="G126" i="1"/>
  <c r="H126" i="1" s="1"/>
  <c r="G125" i="1"/>
  <c r="H125" i="1" s="1"/>
  <c r="G89" i="1"/>
  <c r="H89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30" i="1"/>
  <c r="H130" i="1" s="1"/>
  <c r="H274" i="1"/>
  <c r="G274" i="1"/>
  <c r="H273" i="1"/>
  <c r="G273" i="1"/>
  <c r="H270" i="1"/>
  <c r="J265" i="1" l="1"/>
  <c r="K265" i="1" s="1"/>
  <c r="J200" i="1"/>
  <c r="K200" i="1" s="1"/>
  <c r="H261" i="1"/>
  <c r="G296" i="1"/>
  <c r="H296" i="1"/>
  <c r="G22" i="1"/>
  <c r="H22" i="1" s="1"/>
  <c r="G23" i="1"/>
  <c r="H23" i="1" s="1"/>
  <c r="G24" i="1"/>
  <c r="H24" i="1" s="1"/>
  <c r="G21" i="1"/>
  <c r="H21" i="1" s="1"/>
  <c r="H291" i="1"/>
  <c r="G291" i="1"/>
  <c r="H295" i="1"/>
  <c r="G295" i="1"/>
  <c r="H294" i="1"/>
  <c r="G294" i="1"/>
  <c r="H293" i="1"/>
  <c r="G293" i="1"/>
  <c r="H292" i="1"/>
  <c r="G292" i="1"/>
  <c r="H250" i="1"/>
  <c r="G250" i="1"/>
  <c r="G244" i="1"/>
  <c r="G245" i="1"/>
  <c r="G243" i="1"/>
  <c r="H244" i="1"/>
  <c r="H245" i="1"/>
  <c r="G241" i="1"/>
  <c r="H241" i="1"/>
  <c r="G242" i="1"/>
  <c r="H242" i="1"/>
  <c r="H243" i="1"/>
  <c r="H249" i="1"/>
  <c r="I252" i="1" s="1"/>
  <c r="G249" i="1"/>
  <c r="G9" i="1"/>
  <c r="H9" i="1" s="1"/>
  <c r="G112" i="1"/>
  <c r="H112" i="1" s="1"/>
  <c r="G113" i="1"/>
  <c r="H113" i="1" s="1"/>
  <c r="G114" i="1"/>
  <c r="H114" i="1" s="1"/>
  <c r="G115" i="1"/>
  <c r="H115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61" i="1"/>
  <c r="H61" i="1"/>
  <c r="G47" i="1"/>
  <c r="H47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39" i="1"/>
  <c r="H39" i="1" s="1"/>
  <c r="I48" i="1" l="1"/>
  <c r="H288" i="1" l="1"/>
  <c r="H289" i="1"/>
  <c r="H290" i="1"/>
  <c r="G288" i="1"/>
  <c r="G289" i="1"/>
  <c r="G290" i="1"/>
  <c r="H301" i="1"/>
  <c r="H300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25" i="1"/>
  <c r="H230" i="1"/>
  <c r="H231" i="1"/>
  <c r="H232" i="1"/>
  <c r="H233" i="1"/>
  <c r="H234" i="1"/>
  <c r="H229" i="1"/>
  <c r="H235" i="1"/>
  <c r="H236" i="1"/>
  <c r="H237" i="1"/>
  <c r="H238" i="1"/>
  <c r="H239" i="1"/>
  <c r="H240" i="1"/>
  <c r="H228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80" i="1"/>
  <c r="H80" i="1" s="1"/>
  <c r="I180" i="1" s="1"/>
  <c r="G58" i="1"/>
  <c r="G59" i="1"/>
  <c r="G60" i="1"/>
  <c r="G57" i="1"/>
  <c r="I298" i="1" l="1"/>
  <c r="J286" i="1" s="1"/>
  <c r="K286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8" i="1"/>
  <c r="H8" i="1" s="1"/>
  <c r="H60" i="1"/>
  <c r="H59" i="1"/>
  <c r="H58" i="1"/>
  <c r="H57" i="1"/>
  <c r="I71" i="1" s="1"/>
  <c r="I19" i="1" l="1"/>
  <c r="J55" i="1"/>
  <c r="H51" i="1"/>
  <c r="H52" i="1"/>
  <c r="H50" i="1"/>
  <c r="I49" i="1" l="1"/>
  <c r="H284" i="1"/>
  <c r="J271" i="1" s="1"/>
  <c r="K271" i="1" s="1"/>
  <c r="H304" i="1"/>
  <c r="I303" i="1" s="1"/>
  <c r="H260" i="1"/>
  <c r="J259" i="1" s="1"/>
  <c r="K259" i="1" s="1"/>
  <c r="H218" i="1"/>
  <c r="J216" i="1" s="1"/>
  <c r="K216" i="1" s="1"/>
  <c r="H188" i="1"/>
  <c r="J186" i="1" l="1"/>
  <c r="K186" i="1" s="1"/>
  <c r="J6" i="1"/>
  <c r="H226" i="1"/>
  <c r="H227" i="1"/>
  <c r="I247" i="1" l="1"/>
  <c r="J223" i="1" s="1"/>
  <c r="K6" i="1"/>
  <c r="L6" i="1" s="1"/>
  <c r="J78" i="1" l="1"/>
  <c r="J636" i="1" s="1"/>
  <c r="H219" i="1"/>
  <c r="K219" i="1" s="1"/>
  <c r="I190" i="1"/>
  <c r="K78" i="1" l="1"/>
  <c r="I5" i="1"/>
  <c r="H223" i="1"/>
  <c r="K223" i="1" s="1"/>
  <c r="I222" i="1" l="1"/>
  <c r="K55" i="1"/>
  <c r="K636" i="1" s="1"/>
  <c r="L636" i="1" s="1"/>
  <c r="N636" i="1" s="1"/>
  <c r="N638" i="1" s="1"/>
  <c r="I54" i="1" l="1"/>
</calcChain>
</file>

<file path=xl/sharedStrings.xml><?xml version="1.0" encoding="utf-8"?>
<sst xmlns="http://schemas.openxmlformats.org/spreadsheetml/2006/main" count="1423" uniqueCount="525">
  <si>
    <t>DESCRIPCION</t>
  </si>
  <si>
    <t>CANTIDAD</t>
  </si>
  <si>
    <t>UNIDAD</t>
  </si>
  <si>
    <t>S.G</t>
  </si>
  <si>
    <t>ML</t>
  </si>
  <si>
    <t>M2</t>
  </si>
  <si>
    <t>PISOS</t>
  </si>
  <si>
    <t>SISTEMA ELECTRICO</t>
  </si>
  <si>
    <t>ACABADOS</t>
  </si>
  <si>
    <t>TECHOS</t>
  </si>
  <si>
    <t>P.U</t>
  </si>
  <si>
    <t>TOTAL</t>
  </si>
  <si>
    <t>Suministro e instalacion de aires acondicionados</t>
  </si>
  <si>
    <t>SUB.TOTAL</t>
  </si>
  <si>
    <t>IVA</t>
  </si>
  <si>
    <t xml:space="preserve">PUERTAS </t>
  </si>
  <si>
    <t>Limpieza general</t>
  </si>
  <si>
    <t>LIMPIEZA, DESALOJO Y SEGURIDAD</t>
  </si>
  <si>
    <t>SUMINISTRO E INTALACION DE ROTULO</t>
  </si>
  <si>
    <t>ROTULO</t>
  </si>
  <si>
    <t>SUB-TOTAL</t>
  </si>
  <si>
    <t xml:space="preserve">PAREDES </t>
  </si>
  <si>
    <t>Reparacion de Paredes interiores, incluye aplicación de decopasta, lijado, aplicación de base de pintura y acabado de pintura de aceite dos manos.</t>
  </si>
  <si>
    <t>Porcelanato para interior 60x60 cm sobre piso existente, porelana 3mm, pegamento PSP.</t>
  </si>
  <si>
    <t>Zocalo de Porcelanato 7.5 cm porcelana 3 mm</t>
  </si>
  <si>
    <t>Cielo falso tipo confort, sup/aluminio color blanco.</t>
  </si>
  <si>
    <t>Suministro e instalacion de lamina de aluminio y zinc calibre 24, incluye capote, accesorios, rehabilitacion de estructura de techos incluye lijado, aplicación de 2 manos de pintura anticorrosiva y acabado final en aceite, instalacion de canales de aguas lluvias lamina galvanizada calibre 24, bajadas de aguas lluvias pvc 4", incluye ganchos y accesorios.</t>
  </si>
  <si>
    <t>Fascia densglass, pasteada y pintada.</t>
  </si>
  <si>
    <t>suministro e instalacion de ventanas tipo francesa, marco de aluminio color blanco, vidrio color natural 5 mm.</t>
  </si>
  <si>
    <t>SERVICIOS SANITARIOS</t>
  </si>
  <si>
    <t>REHABILITACION DE SERVICIOS SANITARIOS</t>
  </si>
  <si>
    <t>Nro DE ÍTEM</t>
  </si>
  <si>
    <t>SUBTOTAL</t>
  </si>
  <si>
    <t>Instalaciones electricas</t>
  </si>
  <si>
    <t>CUBETA</t>
  </si>
  <si>
    <t>GALONES</t>
  </si>
  <si>
    <t>CINTA AISLANTE</t>
  </si>
  <si>
    <t>ROLLO</t>
  </si>
  <si>
    <t>METROS</t>
  </si>
  <si>
    <t>SG</t>
  </si>
  <si>
    <t>MATERIALES</t>
  </si>
  <si>
    <t xml:space="preserve">P.U </t>
  </si>
  <si>
    <t>DECOPASTA EXTERIOR CUBETA</t>
  </si>
  <si>
    <t xml:space="preserve">DECOBLOCK </t>
  </si>
  <si>
    <t>DISCOS DE CORTE</t>
  </si>
  <si>
    <t>CINTA METRICA DE 25 MTS</t>
  </si>
  <si>
    <t>HERRAMIENTAS VARIAS.</t>
  </si>
  <si>
    <t>DESARMADORES SET</t>
  </si>
  <si>
    <t xml:space="preserve">DESARMADOR GRANDE </t>
  </si>
  <si>
    <t>MANO DE OBRA</t>
  </si>
  <si>
    <t>DISCO DE DIAMANTE</t>
  </si>
  <si>
    <t>ESPATULA TAPIZADORA</t>
  </si>
  <si>
    <t xml:space="preserve">CHAROLA DE ACERO </t>
  </si>
  <si>
    <t>CHAROLA DE PLASTICO</t>
  </si>
  <si>
    <t>PORCELANATO PULIDO 60*60</t>
  </si>
  <si>
    <t>PEGAMENTO PSP SUPER BOND</t>
  </si>
  <si>
    <t>CAJAS</t>
  </si>
  <si>
    <t>BOLSA</t>
  </si>
  <si>
    <t>LIJA DE AGUA 3M</t>
  </si>
  <si>
    <t>ALAMBRE GALVANIZADO</t>
  </si>
  <si>
    <t>LB</t>
  </si>
  <si>
    <t>CAJA OCTOGONAL METALICA</t>
  </si>
  <si>
    <t>CABLE THHN COLOR BLANCO</t>
  </si>
  <si>
    <t>CABLE THHN COLOR ROJO</t>
  </si>
  <si>
    <t xml:space="preserve">TECNO DUCTO DURMANFLEX CORRUGADO 3/4 </t>
  </si>
  <si>
    <t>TECNO DUCTO DURMANFLEX CORRUGADO 1 PUL</t>
  </si>
  <si>
    <t>CAJA RECTANGULAR METALICA</t>
  </si>
  <si>
    <t>TAPADERA PARA CAJA OCTOGONAL.</t>
  </si>
  <si>
    <t>ACIDO MURIATICO</t>
  </si>
  <si>
    <t>GALON</t>
  </si>
  <si>
    <t>ANTICORROSIVO NEGRO</t>
  </si>
  <si>
    <t>PISTOLA PARA PINTURA</t>
  </si>
  <si>
    <t>THINNER</t>
  </si>
  <si>
    <t>LIMPIEZA DE PAREDES</t>
  </si>
  <si>
    <t>AFINADO CON DECOPASTA</t>
  </si>
  <si>
    <t xml:space="preserve">PINTURA DE PAREDES </t>
  </si>
  <si>
    <t xml:space="preserve">ROTO MARTILLO </t>
  </si>
  <si>
    <t>PULIDORA</t>
  </si>
  <si>
    <t>HIDRO LAVADORA</t>
  </si>
  <si>
    <t>CORTO FRIO 1/2"</t>
  </si>
  <si>
    <t xml:space="preserve">SUBCONTRATO </t>
  </si>
  <si>
    <t>P.U. CON IVA</t>
  </si>
  <si>
    <t>SEPARADOR DE 3 MM</t>
  </si>
  <si>
    <t>BOLSAS</t>
  </si>
  <si>
    <t>CABLE THHN COLOR BLANCO N 10</t>
  </si>
  <si>
    <t>CABLE THNN COLOR BLANCO N 14</t>
  </si>
  <si>
    <t>CABLE THNN COLOR NEGRO N14</t>
  </si>
  <si>
    <t>CABLE THNN COLOR ROJO N 10</t>
  </si>
  <si>
    <t>P.U CON IVA</t>
  </si>
  <si>
    <t>CABLE THNN COLOR ROJO N 12</t>
  </si>
  <si>
    <t>CABLE THNN COLOR VERDE N 12</t>
  </si>
  <si>
    <t>ESCALERA DE ALUMINIO 2 BANDAS 8</t>
  </si>
  <si>
    <t>ESCALERA DE ALUMINIO 2 BANDAS 7</t>
  </si>
  <si>
    <t>CAJA DE REGISTRO PROLIGTH PESADA 8*6*4</t>
  </si>
  <si>
    <t>CAJA DE REGISTRO PROLIGTH PESADA 12*8*6</t>
  </si>
  <si>
    <t>LAMINA DURAZINC C26 3.50MT</t>
  </si>
  <si>
    <t>LAMINA DURAZINC C26 4.00 MT</t>
  </si>
  <si>
    <t>LAMINA DURAZINC C26 5.25 MT</t>
  </si>
  <si>
    <t>LAMINA DURAZINC C26 5.50 MT</t>
  </si>
  <si>
    <t>LAMINA DURAZINC C26 6.00 MT</t>
  </si>
  <si>
    <t>LAMINA DURAZINC C26 5.00 MT</t>
  </si>
  <si>
    <t>LAMINA DURAZINC C26 3.25 MT</t>
  </si>
  <si>
    <t>LAMINA DURAZINC C26 3.00 MT</t>
  </si>
  <si>
    <t>LAMINA DURAZINC C26 4.50 MT</t>
  </si>
  <si>
    <t>TORNILLO PARA LAMINA DE 1 PULG</t>
  </si>
  <si>
    <t>TORNILLO PARA LAMINA DE 3/4 PULG</t>
  </si>
  <si>
    <t>TUBO DE ABASTO PARA SANITARIO</t>
  </si>
  <si>
    <t>TUBO DE ABSTO PARA LAVAMANOS</t>
  </si>
  <si>
    <t>VALVULA DE CONTROL A PARED</t>
  </si>
  <si>
    <t>GRIFO INDIVI. PARA LAVAMANOS DE PLOMO</t>
  </si>
  <si>
    <t>DESAGUE DE LAVAMANOS FLEXIBLE 1-1/4 PLG</t>
  </si>
  <si>
    <t>SIKAFLEX BLANCO SALCHICHA</t>
  </si>
  <si>
    <t>CAJA</t>
  </si>
  <si>
    <t>AZULEJO CERAMICO BLANCO 20*30</t>
  </si>
  <si>
    <t>CONSTRUCCIÓN DE PARED DE DIVISIÓN.</t>
  </si>
  <si>
    <t>POSTE DRY-LEM CAL 26</t>
  </si>
  <si>
    <t>CANAL DE AMARRE 2-1/2 PLG*1 PLG</t>
  </si>
  <si>
    <t xml:space="preserve">TORNILLO DE 1 PLG </t>
  </si>
  <si>
    <t>CIENTO</t>
  </si>
  <si>
    <t>TORNILLO 1 PLG PUNTA BROCA</t>
  </si>
  <si>
    <t>TORNILLO DE 1/2 PLG</t>
  </si>
  <si>
    <t xml:space="preserve">MIX DE PANEL REY </t>
  </si>
  <si>
    <t>CINTA PARA PANEL YESO</t>
  </si>
  <si>
    <t xml:space="preserve">CLAVO DE ACERO </t>
  </si>
  <si>
    <t>PANEL YESO REY DE 4*8 PIES *1/2PLG</t>
  </si>
  <si>
    <t>BOQUILLA UNIBLOCK BLANCO</t>
  </si>
  <si>
    <t>CAJA TERMICA 24</t>
  </si>
  <si>
    <t>CAJA DE REGISTRO DE 8"</t>
  </si>
  <si>
    <t>TECNO DUCTO CORRUGADO</t>
  </si>
  <si>
    <t>CAJA DE 5"*5"</t>
  </si>
  <si>
    <t>DISCO SEGMENTADO DE 9"</t>
  </si>
  <si>
    <t>DISCO DIAMANTADO DE 9"</t>
  </si>
  <si>
    <t>COPIAS DE LLAVES</t>
  </si>
  <si>
    <t>CARBONO DE PULIDORA</t>
  </si>
  <si>
    <t>DADO TERMICO DE 30 AMP DOBLE</t>
  </si>
  <si>
    <t>SCOTHLOK GRIS/ROJO 3M #12</t>
  </si>
  <si>
    <t>SCOTHLOK GRIS/AZUL 3M #10</t>
  </si>
  <si>
    <t>SCOTHLOK GRIS/AMARILLO 3M #14</t>
  </si>
  <si>
    <t>DISCO DE CORTE METAL</t>
  </si>
  <si>
    <t xml:space="preserve">TORNILLO GOLOSO </t>
  </si>
  <si>
    <t>CLAVO DE ACERO DE 2 1/2</t>
  </si>
  <si>
    <t>DECOPASTA EXTERIOR CAJA</t>
  </si>
  <si>
    <t>SIKAFLEX GRIS (SALCHICHA)</t>
  </si>
  <si>
    <t>CANALES DE AGUA LLUVIA.</t>
  </si>
  <si>
    <t>LAMINA GALVA. LISA 3*1 CAL. 26</t>
  </si>
  <si>
    <t>TORNILLO GOLOSO 8*1 1/2"</t>
  </si>
  <si>
    <t>MASCARILLAS KN95</t>
  </si>
  <si>
    <t>CAPOTE DURAZINC 2.44 MTS</t>
  </si>
  <si>
    <t>LAMINA GALVAN LISA 3*1 #26</t>
  </si>
  <si>
    <t>LAMINA GALVAN LISA 3*1 #26MM</t>
  </si>
  <si>
    <t>TORNILLO GOLOSO 10*1</t>
  </si>
  <si>
    <t xml:space="preserve">DISCO LAMINADO </t>
  </si>
  <si>
    <t>SIKADUR 32</t>
  </si>
  <si>
    <t>GRIFO LAVAMANOS</t>
  </si>
  <si>
    <t>SANITARIO BLANCO CON ACCESORIOS</t>
  </si>
  <si>
    <t>LIBRA</t>
  </si>
  <si>
    <t>PINTURA</t>
  </si>
  <si>
    <t xml:space="preserve">BANDEJA PARA PINTURA </t>
  </si>
  <si>
    <t>BOCHA DE 2 PLG</t>
  </si>
  <si>
    <t>BOCHA DE 4 PLG</t>
  </si>
  <si>
    <t>READY MIX DE PANEL REY CUBETA</t>
  </si>
  <si>
    <t>PISO CERAMICO RUBIK AZUL 20*20</t>
  </si>
  <si>
    <t>REGADERA ELECTRICA</t>
  </si>
  <si>
    <t>CUARTO PROTECTO SELLADOR TRANSPARENTE</t>
  </si>
  <si>
    <t>Puerta de marco de madera y doble forro de playwood, acabado de formica blanca, incluye chapa de perilla y accesorios</t>
  </si>
  <si>
    <t xml:space="preserve">Demoliciones </t>
  </si>
  <si>
    <t>Desalojo general</t>
  </si>
  <si>
    <t>MANGUERA PLASTICA</t>
  </si>
  <si>
    <t>PLACA CIEGA DE BAQUELITA</t>
  </si>
  <si>
    <t>CABLE THHN COLOR BLANCO N 12</t>
  </si>
  <si>
    <t>METRO</t>
  </si>
  <si>
    <t>ALAMBRE TNM 2*14 CONDUSAL</t>
  </si>
  <si>
    <t xml:space="preserve">CINTA SUPER 33 </t>
  </si>
  <si>
    <t>TUBO LED T8 9W SILVANIA</t>
  </si>
  <si>
    <t>DIFUSOR TIPO DIAMANTE 2´*2´</t>
  </si>
  <si>
    <t>PULSADOR PARA TIMBRE 13A 125V</t>
  </si>
  <si>
    <t>TIMBRE DIN-DON DE 125V</t>
  </si>
  <si>
    <t>CABLE THHN #2 ROJO</t>
  </si>
  <si>
    <t>CABLE THHN #2 BLANCO</t>
  </si>
  <si>
    <t>CEPO BIMETALICO</t>
  </si>
  <si>
    <t>CONECTOR DE RESORTE SCOTHLOK #18</t>
  </si>
  <si>
    <t xml:space="preserve">BREAKER 2*30A </t>
  </si>
  <si>
    <t>BREAKER 1*30A</t>
  </si>
  <si>
    <t>PLACA DOBLE COLOR ROJO</t>
  </si>
  <si>
    <t>TOMA DOBLE HEMBRA 15A GRADO HOSPITALA.</t>
  </si>
  <si>
    <t>ANCLA PLASTICA VERDE #7</t>
  </si>
  <si>
    <t>TORNILLO GOLOSO #8 DE 1"</t>
  </si>
  <si>
    <t>SWITCH SENCILLO 15A/125V</t>
  </si>
  <si>
    <t>CONECTOR RECTO PARA CORAZA 1"</t>
  </si>
  <si>
    <t>GRAPA CONDUIT 1"</t>
  </si>
  <si>
    <t>BREAKER 2*90A</t>
  </si>
  <si>
    <t>MULTITESTER DIGITAL DE GANCHO</t>
  </si>
  <si>
    <t>CORAZA LT DE 1"</t>
  </si>
  <si>
    <t>GRAPA EMT 1"</t>
  </si>
  <si>
    <t>CABLE THHN ROJO #6</t>
  </si>
  <si>
    <t>CABLE THHN BLANCO #8</t>
  </si>
  <si>
    <t>CABLE THHN VERDE #8</t>
  </si>
  <si>
    <t xml:space="preserve">BREAKER 2*70A </t>
  </si>
  <si>
    <t>BREAKER 1*20A</t>
  </si>
  <si>
    <t>CAJA TERMICA MONOFASICA 12 CIRCUITOS 125A</t>
  </si>
  <si>
    <t>CAJA RECTANGULAR ESTÁNDAR</t>
  </si>
  <si>
    <t>CAJA OCTOGONAL ESTÁNDAR</t>
  </si>
  <si>
    <t>CAJA CUADRADA 5*5 1/2*3/4" PESADA</t>
  </si>
  <si>
    <t>FLEXITUBO DURMAN AZUL 1/2"</t>
  </si>
  <si>
    <t>FLEXITUBO DURMAN AZUL 3/4"</t>
  </si>
  <si>
    <t>TAPADERA CUADRADA 5*5 CIEGA</t>
  </si>
  <si>
    <t xml:space="preserve">GUANTE DE NITRITO COMFORT TALLA M </t>
  </si>
  <si>
    <t>TAPADERA RECTANGULAR 4*2 CIEGA</t>
  </si>
  <si>
    <t xml:space="preserve">FOCO LED CLASICO 15W </t>
  </si>
  <si>
    <t>CONECTOR CURVO PARA CORAZA LT 1"</t>
  </si>
  <si>
    <t>LAMPARA 2´*2´ CON DIFUSOR P/4 TUBOS LED</t>
  </si>
  <si>
    <t>LAMPARA 2´*4´ CON DIFUSOR P/3 TUBOS LED</t>
  </si>
  <si>
    <t>TUBO LED T8 18W SYLVANIA</t>
  </si>
  <si>
    <t>TOMA DOBLE HEMBRA 2P+T 15A 125V</t>
  </si>
  <si>
    <t>PLACA DOBLE PLASTICA BEIGE</t>
  </si>
  <si>
    <t>PLACA METALICA PARA SWITCH SENCILLO BEIGE</t>
  </si>
  <si>
    <t>PLACA SENCILLA PARA SWITCH PLASTICA BEIGE</t>
  </si>
  <si>
    <t>INTERRUPTOR DOBLE 15A 120V BEIGE</t>
  </si>
  <si>
    <t>REFLECTROR LED PRISM. 30W</t>
  </si>
  <si>
    <t xml:space="preserve">SPRAY GRIS </t>
  </si>
  <si>
    <t>MASILLA BLANCA PARA PARED</t>
  </si>
  <si>
    <t>TORNILLO PARA MADERA C/PLANA</t>
  </si>
  <si>
    <t>GZA</t>
  </si>
  <si>
    <t>EXCELLO MATE BLANCO DOVER</t>
  </si>
  <si>
    <t>EXCELLO MATE VERDE ALEGRE</t>
  </si>
  <si>
    <t>AQUALOCK IMPERMIABILIZANTE 8,00</t>
  </si>
  <si>
    <t>TIRRO 3/4"</t>
  </si>
  <si>
    <t>PLASTICO NEGRO</t>
  </si>
  <si>
    <t>YARDA</t>
  </si>
  <si>
    <t>BISAGRA 3*3 COLOR ANTIGUO</t>
  </si>
  <si>
    <t>TORNILLO AUTORROSCABLE DE 2*12</t>
  </si>
  <si>
    <t>PISTOLA P/SILICON 9 PLG</t>
  </si>
  <si>
    <t>TAPON DE ACERO INOXIDABLE</t>
  </si>
  <si>
    <t>ALAMBRE THHN AZUL #14</t>
  </si>
  <si>
    <t>CINTA 1/8"*1" DOBLE 3M</t>
  </si>
  <si>
    <t>CINTA SUPER 33 3M</t>
  </si>
  <si>
    <t>SOPORTES PARA TUBOS LED T8-12</t>
  </si>
  <si>
    <t>LAZO DE POLIPROPILENO</t>
  </si>
  <si>
    <t>GALERIA SENCILLA 48-84"</t>
  </si>
  <si>
    <t>GALERIA SENCILLA 66-120"</t>
  </si>
  <si>
    <t>TORNILLO P/PARED 6*2-1/2"</t>
  </si>
  <si>
    <t>COLADERA CUADRADA</t>
  </si>
  <si>
    <t>PEGAMENTO DE PISO DE PORCELANTO</t>
  </si>
  <si>
    <t>PEGAMENTO DE ZOCALO DE PORCELANATO</t>
  </si>
  <si>
    <t xml:space="preserve">TOTAL MATERIALES MAS MANO DE OBRA REAL </t>
  </si>
  <si>
    <t>DIFERENCIA</t>
  </si>
  <si>
    <t xml:space="preserve">MODULO DE IRA </t>
  </si>
  <si>
    <t>Trazo y nivelacion</t>
  </si>
  <si>
    <t>MATERIALES.</t>
  </si>
  <si>
    <t>P.U IVA</t>
  </si>
  <si>
    <t>LAPIZ BICOLOR</t>
  </si>
  <si>
    <t>HILO</t>
  </si>
  <si>
    <t>Nivelacion de piso de concreto espesor 10 cm 210 kg/cm2</t>
  </si>
  <si>
    <t>CUARTONES DE 4 BARAS</t>
  </si>
  <si>
    <t>VARILLA CORRUGADA</t>
  </si>
  <si>
    <t>CEMENTO CESSA</t>
  </si>
  <si>
    <t>Paredes de Densglass repelladas, pasteadas y pintadas.</t>
  </si>
  <si>
    <t>BROCHA ELITE ANGULAR 2.5 PLG</t>
  </si>
  <si>
    <t>BHOCHA ANGULAR 2 PLG</t>
  </si>
  <si>
    <t>BROCHA POLYFLEX 1 PLG</t>
  </si>
  <si>
    <t>Suministro e instalacion Porcelanato 60x60, sobre concreto visto.</t>
  </si>
  <si>
    <t>ADHESIVO CERAMICO UNITILE</t>
  </si>
  <si>
    <t>MOLDURA DE ALUMINIO PARA CERAMICA</t>
  </si>
  <si>
    <t>SEPARADOR DE PISO 4 MM</t>
  </si>
  <si>
    <t>SEPARADOR DE PISO 5 MM</t>
  </si>
  <si>
    <t>CINTA ANTIDESLIZANTE NEGRO 3M</t>
  </si>
  <si>
    <t>Adecuacion de Instalaciones electricas</t>
  </si>
  <si>
    <t>instalaciones Hidraulicas, incluye excavacion para conexión de aguas negras, agua potable, tuberias de pvc y accesorios.</t>
  </si>
  <si>
    <t>TUBO DE DRENAJE PVC 4 PULGADAS</t>
  </si>
  <si>
    <t>TUBO DE DRENAJE PVC 2 PULG</t>
  </si>
  <si>
    <t>TUBO DE PVC 1 1/2 PULG 100 PSI</t>
  </si>
  <si>
    <t>TUBO PVC 1/2 PULG 315 PSI</t>
  </si>
  <si>
    <t>CURVA LISA PVC 90 4 PULG</t>
  </si>
  <si>
    <t>SIFON PVC 4 PUL</t>
  </si>
  <si>
    <t>YEE TEE LISA PVC 4 PULG</t>
  </si>
  <si>
    <t>CODO LISO PVC 90G 2 PUL</t>
  </si>
  <si>
    <t>REDUCTOR DE PVC DE 2 A 1 1/2 PUL</t>
  </si>
  <si>
    <t>YEE TEE LISA PVC 1 1/2 PUL</t>
  </si>
  <si>
    <t>CODO LISO PVC 90G 1/2 PUL</t>
  </si>
  <si>
    <t xml:space="preserve">UNION LISA DE PVC 1/2 PULG </t>
  </si>
  <si>
    <t>TEE LISA PVC 1/2 PUL</t>
  </si>
  <si>
    <t>TEE LISA PVC 1 PUL</t>
  </si>
  <si>
    <t>TEE LISA PVC 2 PULG</t>
  </si>
  <si>
    <t>REDUCTOR DE PVC DE 1 A  1/2 PUL</t>
  </si>
  <si>
    <t>CODO LISO PVC 45G 1/2 PULG</t>
  </si>
  <si>
    <t>REDUCTOR DE 4 A 2 PUL</t>
  </si>
  <si>
    <t>SIFON DE 2 PULG</t>
  </si>
  <si>
    <t>ADAPTADOR MACHO 1/2</t>
  </si>
  <si>
    <t>CAMISA CON ROSCA 1/2</t>
  </si>
  <si>
    <t>CURVAS 4 PULG</t>
  </si>
  <si>
    <t>TAPONES PVC 1/2</t>
  </si>
  <si>
    <t xml:space="preserve">VALVULA DE PASO 1/2 </t>
  </si>
  <si>
    <t xml:space="preserve">TAPONES CON ROSCA 1/2 </t>
  </si>
  <si>
    <t>YEE TEE DE 4 PULG</t>
  </si>
  <si>
    <t>CURVAS DE PVC 2 PULG</t>
  </si>
  <si>
    <t>TAPON DE PVC DE 4 PULG</t>
  </si>
  <si>
    <t>TAPON LISO DE PVC DE 2 PULG</t>
  </si>
  <si>
    <t>YEE TEE DE PVC DE 6 PULG</t>
  </si>
  <si>
    <t>PEGAMENTO PARA PVC</t>
  </si>
  <si>
    <t>TUBO DE 1 1/4" PVC</t>
  </si>
  <si>
    <t>CAMISA LISA DE 1 1/4"</t>
  </si>
  <si>
    <t>CODO DE 1 1/4"</t>
  </si>
  <si>
    <t>CODO LISO DE 1/2"</t>
  </si>
  <si>
    <t>CURVA PVC DE 2"</t>
  </si>
  <si>
    <t>ADAPTADOR DE 1/2"</t>
  </si>
  <si>
    <t>TEE DE 3/4" PVC</t>
  </si>
  <si>
    <t>SIFON DE 1/2"</t>
  </si>
  <si>
    <t>CODO LISO DE 3/4"</t>
  </si>
  <si>
    <t>ADAPTADOR DE 3/4"</t>
  </si>
  <si>
    <t>ADAPTADOR HEMBRA PVC 1/2"</t>
  </si>
  <si>
    <t>REDUCTOR DE PVC 2-1 1/4"</t>
  </si>
  <si>
    <t>CINTA TEFLON</t>
  </si>
  <si>
    <t>LADRILLO DE OBRA</t>
  </si>
  <si>
    <t>SACOS DE ARENA</t>
  </si>
  <si>
    <t xml:space="preserve">suministro e instalacion de mueble con lavamnos empotrado, incluye grifo y accesorios </t>
  </si>
  <si>
    <t>GABINETE BLANCO +  LAVAMANOS</t>
  </si>
  <si>
    <t>CINTA TEFLON 1/2 PLG</t>
  </si>
  <si>
    <t>PEGAMENTO AZUL PARA PVC 473 ML</t>
  </si>
  <si>
    <t>ANCLAS PLASTICAS 3/8"</t>
  </si>
  <si>
    <t>TORNILLOS GOLOSOS 10*1 1/2</t>
  </si>
  <si>
    <t>SELLADOR SILICON BLANCO</t>
  </si>
  <si>
    <t>LLAVE PARA FREGADERO CUELLO DE GANSO</t>
  </si>
  <si>
    <t>LAVAMANOS DE ACERO INOXIDABLE</t>
  </si>
  <si>
    <t>FREGADERO DE ACERO INOXIDABLE 0.73*0.51M</t>
  </si>
  <si>
    <t>Suministro e instalacion servicio sanitario de porcelana vitrificada tipo economico, incluye tubo de abasto, valvula de control, tapadera y accesorios.</t>
  </si>
  <si>
    <t>SANITARIO MILAN BLANCO CON ACCESORIOS</t>
  </si>
  <si>
    <t xml:space="preserve">Suministro e instalacion de ducha metalica, incluye valvula de control de cobre 1/2" </t>
  </si>
  <si>
    <t>REGADERA CON BRAZO Y CHAPETON</t>
  </si>
  <si>
    <t>MANECILLA DE REGADERA.</t>
  </si>
  <si>
    <t>PISO CERAMICO RUBIK CAFÉ 20*20</t>
  </si>
  <si>
    <t>PSP MULTI BOND</t>
  </si>
  <si>
    <t>ESPONJA PARA AFINAR</t>
  </si>
  <si>
    <t xml:space="preserve">PEGA DE CONTACTO </t>
  </si>
  <si>
    <t>Suministro e instalacion de Lavamanos tipo economico, incluye grifo y accesorios</t>
  </si>
  <si>
    <t>PEDESTAL PARA LAVAMANOS BLANCO</t>
  </si>
  <si>
    <t>LAVAMANOS BLANCO</t>
  </si>
  <si>
    <t>CORTINA MINIBLIND 1*1.60 BLANCO</t>
  </si>
  <si>
    <t>CORTINA MINIBLIND 1.20*1.60 BLANCO</t>
  </si>
  <si>
    <t>Suministro e instalacion puerta de estructura de madera, forro de playwood, acabado de formica blanca, incluye mochetas, chapa tipo perilla y accesorios</t>
  </si>
  <si>
    <t>FORMON TOTAL SET</t>
  </si>
  <si>
    <t>BROCA DE PALETA 7/8"</t>
  </si>
  <si>
    <t>DISCO PARA SIERRA P/MADERA</t>
  </si>
  <si>
    <t>BROCA JUEGO PARA CERRADURAS</t>
  </si>
  <si>
    <t>CLAVOS DE 1 1/2"</t>
  </si>
  <si>
    <t>LIJA 100 BASE AGUA</t>
  </si>
  <si>
    <t>TINTE CAOBA</t>
  </si>
  <si>
    <t>Suministo e instalacion de puerta de estructura metalica de tubo de 1x1", forro de lamina de 1/32", incluye chapa tipo YALE</t>
  </si>
  <si>
    <t>Suministo e instalacion de puerta de estructura metalica de tubo de 1x1", incluye chapa tipo YALE</t>
  </si>
  <si>
    <t>Suministo e instalacion de Porton doble hoja de estructura metalica de tubo de 1x1", incluye chapa tipo YALE</t>
  </si>
  <si>
    <t xml:space="preserve">OBRAS EXTERIORES </t>
  </si>
  <si>
    <t>Readecuacion de Vidrio fijo, Para ventanilla de entrega de documentos y afiliacion.</t>
  </si>
  <si>
    <t>Mueble de tablaroca, para ventanilla de recepcion de documentos.</t>
  </si>
  <si>
    <t xml:space="preserve">Suministro e instalcion de Piso ceramico anti deslisante en corredor hacia ventanilla de entrega de documentos </t>
  </si>
  <si>
    <t>PISO SAMBORO GRANADA ANTIDESLIZANTE</t>
  </si>
  <si>
    <t>BOQUILLA UNIBLOCK CHOCOLATE</t>
  </si>
  <si>
    <t>Concreto tipo acera.</t>
  </si>
  <si>
    <t>ARENA</t>
  </si>
  <si>
    <t>CLAVOS DE 2 1/2"</t>
  </si>
  <si>
    <t>LIBRAS</t>
  </si>
  <si>
    <t>CLAVO DE ACERO DE 2 1/2"</t>
  </si>
  <si>
    <t xml:space="preserve">CUARTO DE AISLAMIENTO </t>
  </si>
  <si>
    <t>BLOQUE DE 10 CM</t>
  </si>
  <si>
    <t>PLIEGO DE DENSGLASS</t>
  </si>
  <si>
    <t>POSTES</t>
  </si>
  <si>
    <t>ANGULO ESQUINERO</t>
  </si>
  <si>
    <t>Suministro e instalacion de aire acondicionado</t>
  </si>
  <si>
    <t>Suministro e instalacion de lamina de aluminio y zinc calibre 24, incluye capote, accesorios,  estructura de techos de polin c 4" y tubo estructural 4x4"  aplicación de 2 manos de pintura anticorrosiva y acabado final en aceite, instalacion de canal de aguas lluvias lamina galvanizada calibre 24, bajadas de aguas lluvias pvc 4", incluye ganchos y accesorios.</t>
  </si>
  <si>
    <t xml:space="preserve">CUARTO PARA DESECHOS BIOINFECCIOSOS </t>
  </si>
  <si>
    <t>Construccion de espacio Para desechos Bioinfecciosos con paredes de densglass, puerta metalica estructuta de tubo 1x1" doble forro.</t>
  </si>
  <si>
    <t>Desmontajes</t>
  </si>
  <si>
    <t>SET DE LIMPIEZA</t>
  </si>
  <si>
    <t>MANO DE OBRA Y MATERIALES PARA AMBOS LOCALES SE SUMARA EN GANACIA LAS INSTALACIONES DE POLICLINICA</t>
  </si>
  <si>
    <t>Rehabilitacion de porton, puerta de acceso y balcon, incluye lijado, aplicación de dos manos de pintuta.</t>
  </si>
  <si>
    <t>SUB CONTRATO DE PUERTAS CON MOCHETA</t>
  </si>
  <si>
    <t>SUB CONTRATO DE PUERTAS SIN MOCHETA</t>
  </si>
  <si>
    <t>C/U</t>
  </si>
  <si>
    <t>SUB CONTRATO</t>
  </si>
  <si>
    <t>FALTA PUERTA DE ACCESO</t>
  </si>
  <si>
    <t>DESMONTAJE DE TECHO</t>
  </si>
  <si>
    <t>INSTALACION DE TECHO</t>
  </si>
  <si>
    <t>PINTURA DE ESTRUCTURA METALICA</t>
  </si>
  <si>
    <t xml:space="preserve">PARTIDA EN NUMEROS ROJOS </t>
  </si>
  <si>
    <t xml:space="preserve">VIAJES DE DESALOJO </t>
  </si>
  <si>
    <t xml:space="preserve">VIAJES </t>
  </si>
  <si>
    <t xml:space="preserve">VIAJES DE DESALOJO A SM </t>
  </si>
  <si>
    <t xml:space="preserve">DEMOLICIONES EN AMBOS LUGARES </t>
  </si>
  <si>
    <t>DEMOLICIONES EN AMBOS DEMOLICION DE POLICLINICA SOLO SE SUMARA</t>
  </si>
  <si>
    <t xml:space="preserve">LIMPIEZA GENERAL </t>
  </si>
  <si>
    <t>LIMPIEZA EN POLICLINICA LA REALICE YO ESA SOLO SE SUMA A LA GANANCIA</t>
  </si>
  <si>
    <t>DESMONTAJE Y MONTAJE DE SERVICIOS SANITARIOS Y LAVAMANOS</t>
  </si>
  <si>
    <t>REALIZANDO COTIZACION DE ROTULO</t>
  </si>
  <si>
    <t>Nivelación CON CONCRETO</t>
  </si>
  <si>
    <t>INSTALACION DE ZOCALO</t>
  </si>
  <si>
    <t>INSTALACION DE PORCELANATO</t>
  </si>
  <si>
    <t>INSTALACION DE AZULEJO</t>
  </si>
  <si>
    <t xml:space="preserve">INSTALACION DE TUBERIAS </t>
  </si>
  <si>
    <t xml:space="preserve">INSTALACION DE LAVAMANOS </t>
  </si>
  <si>
    <t>INSTALACION DE SS</t>
  </si>
  <si>
    <t>INSTALACION DE LAVAMANOS</t>
  </si>
  <si>
    <t>AUN NO DEFINIDAS LA INSTALACION TODO PAGADO EN PARTIDA DE CLINICA DE ASISTENCIA</t>
  </si>
  <si>
    <t xml:space="preserve">SUB CONTRATO </t>
  </si>
  <si>
    <t>NO TENGO PRECIO AUN</t>
  </si>
  <si>
    <t xml:space="preserve">COLOCACION DE PISO </t>
  </si>
  <si>
    <t>CANCELADO $2,450.00</t>
  </si>
  <si>
    <t xml:space="preserve">PARTIDA TERNINADA </t>
  </si>
  <si>
    <t xml:space="preserve">SONIA HERRERA </t>
  </si>
  <si>
    <t xml:space="preserve">COSTO </t>
  </si>
  <si>
    <t xml:space="preserve">CIELON FALSO DE CLINICA DE ASISTENCIA </t>
  </si>
  <si>
    <t xml:space="preserve">VENTANAS </t>
  </si>
  <si>
    <t xml:space="preserve">TAPON DE BAÑO EN DE DENSGLAS POR DESNIVEL </t>
  </si>
  <si>
    <t>TAPON EN VENTANAS Y PUERTAS POR AIRES ACONDICIONADOS</t>
  </si>
  <si>
    <t xml:space="preserve">TAPON DE DENSGLAS EN COCHERA </t>
  </si>
  <si>
    <t xml:space="preserve">MARCOS DE INSTALACION DE LUMINARIA EN CIELO FALSO </t>
  </si>
  <si>
    <t>DESMONTAJE Y RECOTE Y MONTAJE DE PUERTAS</t>
  </si>
  <si>
    <t xml:space="preserve">PAREDES DE DENSGLASS POLICLINICA </t>
  </si>
  <si>
    <t>FASCIA</t>
  </si>
  <si>
    <t xml:space="preserve">CIELO FALSO EN IRA Y REPARACION DE TABLA ROCA </t>
  </si>
  <si>
    <t xml:space="preserve">CIELO FALSO NO CONTEMPLADO EN PRESUPUESTO, SE REPARO EL CIELO FALSO DE TABLAROCA EXISTENTE </t>
  </si>
  <si>
    <t xml:space="preserve">FASCIA </t>
  </si>
  <si>
    <t xml:space="preserve">DESMONTAJE Y MODIFICACION DE VENTANA </t>
  </si>
  <si>
    <t xml:space="preserve">MUEBLE PARA LAVAMANOS DE ACERO INOXIDABLE, MUEBLE PARA RECEPCION DE DOCUMENTOS, BIOINFECCIOSOS </t>
  </si>
  <si>
    <t xml:space="preserve">MONTO TOTAL </t>
  </si>
  <si>
    <t>ABONO</t>
  </si>
  <si>
    <t>RESTO</t>
  </si>
  <si>
    <t xml:space="preserve">TAPON EN FACHADA PARA EXTEMOS </t>
  </si>
  <si>
    <t>LIMPIEZA GENERAL</t>
  </si>
  <si>
    <t xml:space="preserve">INSTALACION DE TUBERIAS HIDRAULICAS </t>
  </si>
  <si>
    <t>DEMOLICIONES, CONCRETO</t>
  </si>
  <si>
    <t xml:space="preserve">GRADAS DE ACCESO A POLILINICO </t>
  </si>
  <si>
    <t xml:space="preserve">INSTALACION DE CERAMICA </t>
  </si>
  <si>
    <t xml:space="preserve">TUBERIAS, CABLE TSJ , GAS R410A </t>
  </si>
  <si>
    <t xml:space="preserve">PINTURA DE PORTON </t>
  </si>
  <si>
    <t xml:space="preserve">INSTALACION DE PUERTAS EN IRAS </t>
  </si>
  <si>
    <t xml:space="preserve">JUAN AGUILAR </t>
  </si>
  <si>
    <t>DESMONTAJE DE CIELO SALSO DE MADERA Y  DE TABLA ROCA</t>
  </si>
  <si>
    <t>INSTALACION DE PORCELANATO Y DE ZOCALO</t>
  </si>
  <si>
    <t xml:space="preserve">FORRADO DE PARED CON TABLA ROCA </t>
  </si>
  <si>
    <t xml:space="preserve">MORTERO PARA NIVELAR </t>
  </si>
  <si>
    <t xml:space="preserve">AFINADO DE COLUMNAS EN FACHADA LATERAL </t>
  </si>
  <si>
    <t>PINTURA  DE PUERTA</t>
  </si>
  <si>
    <t xml:space="preserve">AFINADO  PARTE DE HORMIGON </t>
  </si>
  <si>
    <t xml:space="preserve">ABONOS </t>
  </si>
  <si>
    <t>SUPER</t>
  </si>
  <si>
    <t>PARA COLCHON</t>
  </si>
  <si>
    <t>COLCHON INICIO</t>
  </si>
  <si>
    <t>PARED DE TABLAROCA</t>
  </si>
  <si>
    <t>PINTURA DE ESTRUCTURA</t>
  </si>
  <si>
    <t>INSTALACION DE PISO</t>
  </si>
  <si>
    <t>INSTALACION DE SOCALO</t>
  </si>
  <si>
    <t>PINTURA DE ENRREJADO</t>
  </si>
  <si>
    <t xml:space="preserve">INSTALACION </t>
  </si>
  <si>
    <t xml:space="preserve">ABONO </t>
  </si>
  <si>
    <t>INSTALACION Y CORRECION DE PUERTAS</t>
  </si>
  <si>
    <t>4 PUERTAS INSTALADAS POR DON JUAN A OTRO PRECIO</t>
  </si>
  <si>
    <t>VIAJES POR AMBOS LUGARES FALTAN VIAJES DE DESALOJO</t>
  </si>
  <si>
    <t>PORTON DE POLICLINA</t>
  </si>
  <si>
    <t>PUERTA DE ACCESO A IRA</t>
  </si>
  <si>
    <t>PUERTA DE ACCESO AISLAMIENTO</t>
  </si>
  <si>
    <t>PUERTA DE PLANTA ELECTRICA</t>
  </si>
  <si>
    <t>TECHO Y ESTRUCTURA DE CUARTO DE AISLAMIENTO</t>
  </si>
  <si>
    <t>PINTURA EN PASA MANOS</t>
  </si>
  <si>
    <t>ABONOS</t>
  </si>
  <si>
    <t>REPARACION DE CHIMENEA</t>
  </si>
  <si>
    <t>REPARACION DE PORTON DE ACCESO POLICLINICA</t>
  </si>
  <si>
    <t xml:space="preserve">PINTURA DE PUERTA BALCON EX ASISTENCIA </t>
  </si>
  <si>
    <t xml:space="preserve">MANO DE OBRA PAGADA A LA FECHA </t>
  </si>
  <si>
    <t xml:space="preserve">WILLSON </t>
  </si>
  <si>
    <t>JUEGO DE PISTOLA Y 6</t>
  </si>
  <si>
    <t>CEPILLO DE ALAMBRE</t>
  </si>
  <si>
    <t>COLCHONETAS DE 1 MT X 3"</t>
  </si>
  <si>
    <t>PORCELANATO PULIDO 60*60 ULTRA WHITE</t>
  </si>
  <si>
    <t xml:space="preserve">PORCELANATO PULIDO 60*60 VINTAGE CREMA </t>
  </si>
  <si>
    <t xml:space="preserve">BOQUILLA UNIBLOCK CHOCOLATE </t>
  </si>
  <si>
    <t>TIRRO 2X30</t>
  </si>
  <si>
    <t>MOLDURA DE ALUMINIO BULLNOSE</t>
  </si>
  <si>
    <t>TUBO GALVANIZADO CUADRADO DE 1*1</t>
  </si>
  <si>
    <t>LAMINA GALVANIZADA 3*1 LISA</t>
  </si>
  <si>
    <t xml:space="preserve">TORNILLO PUNTA BROCA </t>
  </si>
  <si>
    <t>TUBO DE DRENAJE (PARA BAJADAS DE A.LL)</t>
  </si>
  <si>
    <t>ABRAZADERA PVC A LA PARED 4"</t>
  </si>
  <si>
    <t>LIJA DE AGUA 150</t>
  </si>
  <si>
    <t>CONECTOR PVC CONDUFLEX 3/4" C/ROSCA</t>
  </si>
  <si>
    <t>CAMISA CONDUIT DE ALUMINIO 3/4"</t>
  </si>
  <si>
    <t>CONECTOR RECTO PARA CORAZA LT 3/4"</t>
  </si>
  <si>
    <t>GUANTES DE NITRILO CONFORT</t>
  </si>
  <si>
    <t>LAMINA ZINCALUM 2.50 MT</t>
  </si>
  <si>
    <t>TUBO DE ABASTO LAVAMANOS 55 CM</t>
  </si>
  <si>
    <t>PINTURA DE ACEITE NEGRO</t>
  </si>
  <si>
    <t>BROCA P/VIDRIO Y CERAMICA 1/2"</t>
  </si>
  <si>
    <t>BROCA P/VIDRIO Y CERAMICA 3/8"</t>
  </si>
  <si>
    <t>SOLVENTE MINERAL</t>
  </si>
  <si>
    <t>CINTA ANTIDESLIZANTE NEGRA</t>
  </si>
  <si>
    <t>EXCELLO ESMALTE BRILLANTE VERDE</t>
  </si>
  <si>
    <t>SOLVENTE MINERAL.</t>
  </si>
  <si>
    <t>CIERRE DE PUERTA DE ALUMINIO 176 LBS YALE</t>
  </si>
  <si>
    <t>STONE CLEANER PARA PISOS Y CERAMICAS</t>
  </si>
  <si>
    <t>ADHESIVO MULTIBOND GRIS PARA PORCELANATO</t>
  </si>
  <si>
    <t>LIJA FLEXIBLE MULTIMATERIAL 180</t>
  </si>
  <si>
    <t>BROCHA DE 2"</t>
  </si>
  <si>
    <t xml:space="preserve">BROCHA 1 1/2" </t>
  </si>
  <si>
    <t xml:space="preserve">GALON </t>
  </si>
  <si>
    <t xml:space="preserve">TIRRO DE 3/42 </t>
  </si>
  <si>
    <t xml:space="preserve">FELPA PARA LIMPIEZA </t>
  </si>
  <si>
    <t>LANA</t>
  </si>
  <si>
    <t>CONECTOR LATON PARA COMPRESOR</t>
  </si>
  <si>
    <t>FILTRO DE AIRE</t>
  </si>
  <si>
    <t>JUNTA DE VALVULA</t>
  </si>
  <si>
    <t>ACEITE PARA COMPRESOR</t>
  </si>
  <si>
    <t>FACTURAS DE COMPRAS DE COMIDA Y WALMART</t>
  </si>
  <si>
    <t>MANUAL DEL CONSTRUCTOR</t>
  </si>
  <si>
    <t>LAVANDERIA</t>
  </si>
  <si>
    <t>COLCHONETAS DE DON JUAN</t>
  </si>
  <si>
    <t>HOSPEDAJE SANTA ANA</t>
  </si>
  <si>
    <t>DESPENSA FAMILIAR SANTA ANA</t>
  </si>
  <si>
    <t>GASTOS ALEX</t>
  </si>
  <si>
    <t>DESPENSA</t>
  </si>
  <si>
    <t>COLCHONETA</t>
  </si>
  <si>
    <t>TOTAL:</t>
  </si>
  <si>
    <t>GASTOS ULTIMOS</t>
  </si>
  <si>
    <t>GASTOS DE COMPRAS</t>
  </si>
  <si>
    <t>BROCA PARA AGUJEROS EN PORTON</t>
  </si>
  <si>
    <t>ARTICULOS DE LIMPIEZA/DOLLARCITY T:00011587</t>
  </si>
  <si>
    <t>ARTICULOS DE LIMPIEZA/DOLLARCITY T:00166894</t>
  </si>
  <si>
    <t>ARTICULOS DE LIMPIEZA/MAXI DESPENSA T:05147</t>
  </si>
  <si>
    <t>ARTICULOS DE LIMPIEZA/MAXIDESPENSA T:083891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</si>
</sst>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74">
    <xf numFmtId="0" fontId="0" fillId="0" borderId="0" xfId="0"/>
    <xf numFmtId="44" fontId="0" fillId="0" borderId="0" xfId="1" applyFont="1"/>
    <xf numFmtId="44" fontId="1" fillId="2" borderId="1" xfId="0" applyNumberFormat="1" applyFont="1" applyFill="1" applyBorder="1" applyAlignment="1"/>
    <xf numFmtId="44" fontId="4" fillId="0" borderId="0" xfId="0" applyNumberFormat="1" applyFont="1"/>
    <xf numFmtId="44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/>
    <xf numFmtId="2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3" borderId="0" xfId="0" applyFont="1" applyFill="1"/>
    <xf numFmtId="44" fontId="7" fillId="0" borderId="1" xfId="0" applyNumberFormat="1" applyFont="1" applyBorder="1" applyAlignment="1">
      <alignment vertical="center" wrapText="1"/>
    </xf>
    <xf numFmtId="44" fontId="7" fillId="0" borderId="1" xfId="0" applyNumberFormat="1" applyFont="1" applyBorder="1"/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2" fontId="0" fillId="0" borderId="0" xfId="0" applyNumberFormat="1"/>
    <xf numFmtId="0" fontId="0" fillId="0" borderId="2" xfId="0" applyBorder="1" applyAlignment="1">
      <alignment horizontal="left"/>
    </xf>
    <xf numFmtId="2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0" fillId="0" borderId="4" xfId="1" applyFont="1" applyBorder="1" applyAlignment="1">
      <alignment vertical="center"/>
    </xf>
    <xf numFmtId="44" fontId="0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6" borderId="1" xfId="0" applyFill="1" applyBorder="1" applyAlignment="1">
      <alignment horizontal="center" wrapText="1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horizontal="left" wrapText="1"/>
    </xf>
    <xf numFmtId="44" fontId="0" fillId="6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2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4" fontId="1" fillId="7" borderId="1" xfId="1" applyFont="1" applyFill="1" applyBorder="1" applyAlignment="1">
      <alignment vertical="center"/>
    </xf>
    <xf numFmtId="44" fontId="1" fillId="7" borderId="1" xfId="1" applyFont="1" applyFill="1" applyBorder="1" applyAlignment="1">
      <alignment horizontal="center" vertical="center"/>
    </xf>
    <xf numFmtId="44" fontId="1" fillId="7" borderId="1" xfId="0" applyNumberFormat="1" applyFont="1" applyFill="1" applyBorder="1"/>
    <xf numFmtId="0" fontId="2" fillId="7" borderId="1" xfId="0" applyFont="1" applyFill="1" applyBorder="1" applyAlignment="1">
      <alignment horizontal="left"/>
    </xf>
    <xf numFmtId="2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2" fillId="7" borderId="1" xfId="1" applyFont="1" applyFill="1" applyBorder="1" applyAlignment="1">
      <alignment vertical="center"/>
    </xf>
    <xf numFmtId="44" fontId="2" fillId="7" borderId="1" xfId="1" applyFont="1" applyFill="1" applyBorder="1" applyAlignment="1">
      <alignment horizontal="center" vertical="center"/>
    </xf>
    <xf numFmtId="44" fontId="2" fillId="7" borderId="1" xfId="0" applyNumberFormat="1" applyFont="1" applyFill="1" applyBorder="1" applyAlignment="1">
      <alignment vertical="center"/>
    </xf>
    <xf numFmtId="2" fontId="0" fillId="0" borderId="4" xfId="0" applyNumberFormat="1" applyBorder="1" applyAlignment="1">
      <alignment horizontal="center"/>
    </xf>
    <xf numFmtId="0" fontId="1" fillId="2" borderId="2" xfId="0" applyFont="1" applyFill="1" applyBorder="1" applyAlignment="1"/>
    <xf numFmtId="0" fontId="1" fillId="2" borderId="4" xfId="0" applyFont="1" applyFill="1" applyBorder="1" applyAlignment="1"/>
    <xf numFmtId="8" fontId="1" fillId="2" borderId="5" xfId="0" applyNumberFormat="1" applyFont="1" applyFill="1" applyBorder="1" applyAlignment="1"/>
    <xf numFmtId="44" fontId="0" fillId="7" borderId="1" xfId="0" applyNumberFormat="1" applyFill="1" applyBorder="1" applyAlignment="1">
      <alignment vertical="center"/>
    </xf>
    <xf numFmtId="0" fontId="1" fillId="7" borderId="1" xfId="0" applyFont="1" applyFill="1" applyBorder="1" applyAlignment="1">
      <alignment horizontal="center" wrapText="1"/>
    </xf>
    <xf numFmtId="44" fontId="1" fillId="7" borderId="1" xfId="0" applyNumberFormat="1" applyFont="1" applyFill="1" applyBorder="1" applyAlignment="1">
      <alignment vertical="center"/>
    </xf>
    <xf numFmtId="164" fontId="0" fillId="0" borderId="0" xfId="0" applyNumberFormat="1"/>
    <xf numFmtId="44" fontId="0" fillId="0" borderId="0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7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44" fontId="1" fillId="2" borderId="1" xfId="0" applyNumberFormat="1" applyFont="1" applyFill="1" applyBorder="1"/>
    <xf numFmtId="0" fontId="0" fillId="0" borderId="1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0" xfId="0" applyFill="1"/>
    <xf numFmtId="44" fontId="9" fillId="0" borderId="1" xfId="0" applyNumberFormat="1" applyFont="1" applyBorder="1" applyAlignment="1">
      <alignment vertical="center"/>
    </xf>
    <xf numFmtId="44" fontId="9" fillId="0" borderId="1" xfId="0" applyNumberFormat="1" applyFont="1" applyBorder="1"/>
    <xf numFmtId="0" fontId="0" fillId="0" borderId="2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44" fontId="0" fillId="0" borderId="0" xfId="1" applyFont="1" applyFill="1"/>
    <xf numFmtId="44" fontId="0" fillId="0" borderId="0" xfId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2" fillId="7" borderId="1" xfId="1" applyFont="1" applyFill="1" applyBorder="1" applyAlignment="1">
      <alignment horizontal="center"/>
    </xf>
    <xf numFmtId="9" fontId="2" fillId="7" borderId="1" xfId="2" applyFont="1" applyFill="1" applyBorder="1" applyAlignment="1">
      <alignment horizontal="center"/>
    </xf>
    <xf numFmtId="44" fontId="1" fillId="7" borderId="1" xfId="0" applyNumberFormat="1" applyFont="1" applyFill="1" applyBorder="1" applyAlignment="1"/>
    <xf numFmtId="0" fontId="2" fillId="7" borderId="0" xfId="0" applyFont="1" applyFill="1"/>
    <xf numFmtId="44" fontId="2" fillId="7" borderId="0" xfId="1" applyFont="1" applyFill="1"/>
    <xf numFmtId="44" fontId="0" fillId="0" borderId="0" xfId="0" applyNumberFormat="1"/>
    <xf numFmtId="44" fontId="0" fillId="0" borderId="0" xfId="0" applyNumberFormat="1" applyAlignment="1">
      <alignment vertical="center"/>
    </xf>
    <xf numFmtId="0" fontId="0" fillId="0" borderId="1" xfId="0" applyBorder="1"/>
    <xf numFmtId="0" fontId="0" fillId="0" borderId="1" xfId="0" applyFill="1" applyBorder="1"/>
    <xf numFmtId="4" fontId="0" fillId="0" borderId="0" xfId="0" applyNumberFormat="1"/>
    <xf numFmtId="44" fontId="0" fillId="8" borderId="1" xfId="0" applyNumberFormat="1" applyFill="1" applyBorder="1"/>
    <xf numFmtId="44" fontId="2" fillId="8" borderId="1" xfId="0" applyNumberFormat="1" applyFont="1" applyFill="1" applyBorder="1"/>
    <xf numFmtId="44" fontId="2" fillId="8" borderId="1" xfId="0" applyNumberFormat="1" applyFont="1" applyFill="1" applyBorder="1" applyAlignment="1">
      <alignment vertical="center"/>
    </xf>
    <xf numFmtId="0" fontId="1" fillId="7" borderId="2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8" fillId="10" borderId="1" xfId="0" applyFont="1" applyFill="1" applyBorder="1" applyAlignment="1">
      <alignment horizontal="center" wrapText="1"/>
    </xf>
    <xf numFmtId="2" fontId="8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164" fontId="8" fillId="1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44" fontId="0" fillId="10" borderId="1" xfId="1" applyFont="1" applyFill="1" applyBorder="1" applyAlignment="1">
      <alignment horizontal="center"/>
    </xf>
    <xf numFmtId="0" fontId="0" fillId="10" borderId="1" xfId="0" applyFill="1" applyBorder="1"/>
    <xf numFmtId="44" fontId="0" fillId="10" borderId="1" xfId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44" fontId="0" fillId="0" borderId="2" xfId="1" applyFont="1" applyFill="1" applyBorder="1" applyAlignment="1">
      <alignment horizontal="center"/>
    </xf>
    <xf numFmtId="2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4" xfId="0" applyBorder="1"/>
    <xf numFmtId="164" fontId="1" fillId="10" borderId="1" xfId="0" applyNumberFormat="1" applyFont="1" applyFill="1" applyBorder="1"/>
    <xf numFmtId="164" fontId="8" fillId="3" borderId="1" xfId="0" applyNumberFormat="1" applyFont="1" applyFill="1" applyBorder="1" applyAlignment="1">
      <alignment vertical="center"/>
    </xf>
    <xf numFmtId="44" fontId="8" fillId="0" borderId="1" xfId="0" applyNumberFormat="1" applyFont="1" applyBorder="1" applyAlignment="1">
      <alignment vertical="center"/>
    </xf>
    <xf numFmtId="164" fontId="2" fillId="7" borderId="1" xfId="1" applyNumberFormat="1" applyFont="1" applyFill="1" applyBorder="1" applyAlignment="1">
      <alignment vertical="center"/>
    </xf>
    <xf numFmtId="164" fontId="2" fillId="7" borderId="1" xfId="1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vertical="center"/>
    </xf>
    <xf numFmtId="44" fontId="8" fillId="0" borderId="1" xfId="0" applyNumberFormat="1" applyFont="1" applyBorder="1"/>
    <xf numFmtId="44" fontId="8" fillId="2" borderId="1" xfId="0" applyNumberFormat="1" applyFont="1" applyFill="1" applyBorder="1" applyAlignment="1">
      <alignment vertical="center"/>
    </xf>
    <xf numFmtId="0" fontId="8" fillId="0" borderId="2" xfId="0" applyFont="1" applyBorder="1" applyAlignment="1">
      <alignment horizontal="left"/>
    </xf>
    <xf numFmtId="164" fontId="8" fillId="0" borderId="4" xfId="1" applyNumberFormat="1" applyFont="1" applyFill="1" applyBorder="1" applyAlignment="1">
      <alignment vertical="center"/>
    </xf>
    <xf numFmtId="164" fontId="8" fillId="0" borderId="5" xfId="1" applyNumberFormat="1" applyFont="1" applyFill="1" applyBorder="1" applyAlignment="1">
      <alignment horizontal="center" vertical="center"/>
    </xf>
    <xf numFmtId="164" fontId="1" fillId="7" borderId="4" xfId="0" applyNumberFormat="1" applyFont="1" applyFill="1" applyBorder="1"/>
    <xf numFmtId="164" fontId="1" fillId="7" borderId="5" xfId="0" applyNumberFormat="1" applyFont="1" applyFill="1" applyBorder="1"/>
    <xf numFmtId="0" fontId="8" fillId="0" borderId="1" xfId="0" applyFont="1" applyBorder="1" applyAlignment="1">
      <alignment horizontal="left"/>
    </xf>
    <xf numFmtId="2" fontId="8" fillId="0" borderId="1" xfId="0" applyNumberFormat="1" applyFont="1" applyBorder="1" applyAlignment="1">
      <alignment horizontal="center"/>
    </xf>
    <xf numFmtId="164" fontId="8" fillId="0" borderId="1" xfId="1" applyNumberFormat="1" applyFont="1" applyFill="1" applyBorder="1"/>
    <xf numFmtId="2" fontId="8" fillId="0" borderId="4" xfId="0" applyNumberFormat="1" applyFont="1" applyBorder="1" applyAlignment="1">
      <alignment horizontal="center"/>
    </xf>
    <xf numFmtId="164" fontId="8" fillId="0" borderId="4" xfId="1" applyNumberFormat="1" applyFont="1" applyFill="1" applyBorder="1"/>
    <xf numFmtId="44" fontId="1" fillId="0" borderId="1" xfId="0" applyNumberFormat="1" applyFont="1" applyBorder="1"/>
    <xf numFmtId="164" fontId="1" fillId="2" borderId="5" xfId="0" applyNumberFormat="1" applyFont="1" applyFill="1" applyBorder="1"/>
    <xf numFmtId="44" fontId="8" fillId="2" borderId="1" xfId="0" applyNumberFormat="1" applyFont="1" applyFill="1" applyBorder="1"/>
    <xf numFmtId="0" fontId="0" fillId="0" borderId="5" xfId="0" applyBorder="1"/>
    <xf numFmtId="44" fontId="6" fillId="7" borderId="2" xfId="0" applyNumberFormat="1" applyFont="1" applyFill="1" applyBorder="1" applyAlignment="1">
      <alignment horizontal="center"/>
    </xf>
    <xf numFmtId="0" fontId="6" fillId="7" borderId="4" xfId="0" applyFont="1" applyFill="1" applyBorder="1"/>
    <xf numFmtId="164" fontId="6" fillId="7" borderId="4" xfId="0" applyNumberFormat="1" applyFont="1" applyFill="1" applyBorder="1"/>
    <xf numFmtId="164" fontId="6" fillId="7" borderId="5" xfId="0" applyNumberFormat="1" applyFont="1" applyFill="1" applyBorder="1"/>
    <xf numFmtId="0" fontId="2" fillId="7" borderId="1" xfId="0" applyFont="1" applyFill="1" applyBorder="1" applyAlignment="1">
      <alignment horizontal="left" wrapText="1"/>
    </xf>
    <xf numFmtId="0" fontId="0" fillId="7" borderId="1" xfId="0" applyFill="1" applyBorder="1"/>
    <xf numFmtId="44" fontId="0" fillId="7" borderId="1" xfId="0" applyNumberFormat="1" applyFill="1" applyBorder="1"/>
    <xf numFmtId="2" fontId="2" fillId="7" borderId="1" xfId="0" applyNumberFormat="1" applyFont="1" applyFill="1" applyBorder="1" applyAlignment="1">
      <alignment horizontal="center"/>
    </xf>
    <xf numFmtId="44" fontId="2" fillId="7" borderId="1" xfId="1" applyFont="1" applyFill="1" applyBorder="1"/>
    <xf numFmtId="44" fontId="2" fillId="7" borderId="1" xfId="0" applyNumberFormat="1" applyFont="1" applyFill="1" applyBorder="1"/>
    <xf numFmtId="0" fontId="1" fillId="8" borderId="0" xfId="0" applyFont="1" applyFill="1" applyAlignment="1">
      <alignment horizontal="center"/>
    </xf>
    <xf numFmtId="44" fontId="2" fillId="0" borderId="1" xfId="0" applyNumberFormat="1" applyFont="1" applyFill="1" applyBorder="1"/>
    <xf numFmtId="0" fontId="0" fillId="6" borderId="1" xfId="0" applyFill="1" applyBorder="1" applyAlignment="1">
      <alignment horizontal="left"/>
    </xf>
    <xf numFmtId="164" fontId="0" fillId="8" borderId="1" xfId="0" applyNumberFormat="1" applyFill="1" applyBorder="1"/>
    <xf numFmtId="164" fontId="2" fillId="8" borderId="1" xfId="0" applyNumberFormat="1" applyFont="1" applyFill="1" applyBorder="1"/>
    <xf numFmtId="164" fontId="11" fillId="3" borderId="1" xfId="0" applyNumberFormat="1" applyFont="1" applyFill="1" applyBorder="1"/>
    <xf numFmtId="0" fontId="0" fillId="0" borderId="0" xfId="0" applyAlignment="1">
      <alignment horizontal="center" vertical="center"/>
    </xf>
    <xf numFmtId="44" fontId="0" fillId="5" borderId="0" xfId="0" applyNumberFormat="1" applyFill="1"/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/>
    <xf numFmtId="0" fontId="0" fillId="11" borderId="1" xfId="0" applyFill="1" applyBorder="1" applyAlignment="1">
      <alignment horizontal="center" wrapText="1"/>
    </xf>
    <xf numFmtId="2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44" fontId="0" fillId="11" borderId="1" xfId="0" applyNumberForma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 applyAlignment="1">
      <alignment horizontal="left" wrapText="1"/>
    </xf>
    <xf numFmtId="2" fontId="0" fillId="11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44" fontId="0" fillId="11" borderId="4" xfId="1" applyFont="1" applyFill="1" applyBorder="1" applyAlignment="1">
      <alignment vertical="center"/>
    </xf>
    <xf numFmtId="0" fontId="0" fillId="11" borderId="2" xfId="0" applyFill="1" applyBorder="1" applyAlignment="1">
      <alignment horizontal="left"/>
    </xf>
    <xf numFmtId="44" fontId="9" fillId="11" borderId="1" xfId="0" applyNumberFormat="1" applyFont="1" applyFill="1" applyBorder="1" applyAlignment="1">
      <alignment vertical="center"/>
    </xf>
    <xf numFmtId="0" fontId="0" fillId="11" borderId="1" xfId="0" applyFill="1" applyBorder="1" applyAlignment="1">
      <alignment horizontal="left" wrapText="1"/>
    </xf>
    <xf numFmtId="44" fontId="0" fillId="11" borderId="1" xfId="1" applyFont="1" applyFill="1" applyBorder="1" applyAlignment="1">
      <alignment vertical="center"/>
    </xf>
    <xf numFmtId="44" fontId="2" fillId="11" borderId="1" xfId="0" applyNumberFormat="1" applyFont="1" applyFill="1" applyBorder="1" applyAlignment="1">
      <alignment vertical="center"/>
    </xf>
    <xf numFmtId="0" fontId="0" fillId="0" borderId="7" xfId="0" applyBorder="1" applyAlignment="1"/>
    <xf numFmtId="0" fontId="0" fillId="0" borderId="0" xfId="0" applyAlignment="1"/>
    <xf numFmtId="44" fontId="0" fillId="0" borderId="0" xfId="0" applyNumberFormat="1" applyAlignment="1"/>
    <xf numFmtId="44" fontId="11" fillId="5" borderId="0" xfId="0" applyNumberFormat="1" applyFont="1" applyFill="1"/>
    <xf numFmtId="44" fontId="10" fillId="5" borderId="0" xfId="0" applyNumberFormat="1" applyFont="1" applyFill="1"/>
    <xf numFmtId="0" fontId="0" fillId="11" borderId="1" xfId="0" applyFill="1" applyBorder="1" applyAlignment="1">
      <alignment horizontal="left"/>
    </xf>
    <xf numFmtId="44" fontId="2" fillId="11" borderId="1" xfId="1" applyFont="1" applyFill="1" applyBorder="1" applyAlignment="1">
      <alignment vertical="center"/>
    </xf>
    <xf numFmtId="0" fontId="0" fillId="11" borderId="0" xfId="0" applyFill="1"/>
    <xf numFmtId="2" fontId="0" fillId="0" borderId="0" xfId="0" applyNumberFormat="1" applyFill="1"/>
    <xf numFmtId="44" fontId="0" fillId="0" borderId="0" xfId="0" applyNumberFormat="1" applyFill="1"/>
    <xf numFmtId="44" fontId="0" fillId="5" borderId="1" xfId="1" applyFont="1" applyFill="1" applyBorder="1"/>
    <xf numFmtId="0" fontId="0" fillId="5" borderId="1" xfId="0" applyFill="1" applyBorder="1"/>
    <xf numFmtId="44" fontId="0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44" fontId="0" fillId="0" borderId="0" xfId="1" applyNumberFormat="1" applyFont="1" applyFill="1" applyBorder="1" applyAlignment="1">
      <alignment horizontal="center" vertical="center"/>
    </xf>
    <xf numFmtId="44" fontId="0" fillId="11" borderId="2" xfId="1" applyFont="1" applyFill="1" applyBorder="1" applyAlignment="1">
      <alignment vertical="center"/>
    </xf>
    <xf numFmtId="0" fontId="10" fillId="0" borderId="7" xfId="0" applyFont="1" applyFill="1" applyBorder="1" applyAlignment="1"/>
    <xf numFmtId="0" fontId="10" fillId="0" borderId="0" xfId="0" applyFont="1" applyFill="1" applyAlignment="1"/>
    <xf numFmtId="44" fontId="0" fillId="11" borderId="1" xfId="0" applyNumberFormat="1" applyFill="1" applyBorder="1"/>
    <xf numFmtId="0" fontId="1" fillId="11" borderId="2" xfId="0" applyFont="1" applyFill="1" applyBorder="1" applyAlignment="1">
      <alignment horizontal="left"/>
    </xf>
    <xf numFmtId="2" fontId="1" fillId="11" borderId="4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4" fontId="1" fillId="11" borderId="4" xfId="1" applyFont="1" applyFill="1" applyBorder="1" applyAlignment="1">
      <alignment vertical="center"/>
    </xf>
    <xf numFmtId="44" fontId="1" fillId="11" borderId="1" xfId="1" applyFont="1" applyFill="1" applyBorder="1" applyAlignment="1">
      <alignment horizontal="center" vertical="center"/>
    </xf>
    <xf numFmtId="44" fontId="1" fillId="11" borderId="1" xfId="0" applyNumberFormat="1" applyFont="1" applyFill="1" applyBorder="1"/>
    <xf numFmtId="44" fontId="8" fillId="11" borderId="1" xfId="0" applyNumberFormat="1" applyFont="1" applyFill="1" applyBorder="1"/>
    <xf numFmtId="44" fontId="2" fillId="11" borderId="1" xfId="0" applyNumberFormat="1" applyFont="1" applyFill="1" applyBorder="1"/>
    <xf numFmtId="2" fontId="0" fillId="11" borderId="4" xfId="0" applyNumberFormat="1" applyFill="1" applyBorder="1" applyAlignment="1">
      <alignment horizontal="center"/>
    </xf>
    <xf numFmtId="44" fontId="0" fillId="11" borderId="1" xfId="1" applyFont="1" applyFill="1" applyBorder="1"/>
    <xf numFmtId="2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11" borderId="4" xfId="1" applyFont="1" applyFill="1" applyBorder="1"/>
    <xf numFmtId="44" fontId="0" fillId="11" borderId="5" xfId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wrapText="1"/>
    </xf>
    <xf numFmtId="2" fontId="8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64" fontId="8" fillId="11" borderId="1" xfId="1" applyNumberFormat="1" applyFont="1" applyFill="1" applyBorder="1" applyAlignment="1">
      <alignment horizontal="center" vertical="center"/>
    </xf>
    <xf numFmtId="164" fontId="8" fillId="11" borderId="1" xfId="0" applyNumberFormat="1" applyFont="1" applyFill="1" applyBorder="1" applyAlignment="1">
      <alignment vertical="center"/>
    </xf>
    <xf numFmtId="2" fontId="0" fillId="11" borderId="1" xfId="0" applyNumberFormat="1" applyFill="1" applyBorder="1"/>
    <xf numFmtId="164" fontId="0" fillId="11" borderId="1" xfId="0" applyNumberFormat="1" applyFill="1" applyBorder="1"/>
    <xf numFmtId="44" fontId="9" fillId="11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wrapText="1" shrinkToFit="1"/>
    </xf>
    <xf numFmtId="164" fontId="1" fillId="7" borderId="1" xfId="0" applyNumberFormat="1" applyFont="1" applyFill="1" applyBorder="1"/>
    <xf numFmtId="44" fontId="0" fillId="11" borderId="1" xfId="1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wrapText="1"/>
    </xf>
    <xf numFmtId="164" fontId="8" fillId="11" borderId="1" xfId="1" applyNumberFormat="1" applyFont="1" applyFill="1" applyBorder="1" applyAlignment="1">
      <alignment vertical="center"/>
    </xf>
    <xf numFmtId="44" fontId="8" fillId="0" borderId="1" xfId="0" applyNumberFormat="1" applyFont="1" applyFill="1" applyBorder="1"/>
    <xf numFmtId="164" fontId="9" fillId="11" borderId="1" xfId="0" applyNumberFormat="1" applyFont="1" applyFill="1" applyBorder="1" applyAlignment="1">
      <alignment vertical="center"/>
    </xf>
    <xf numFmtId="0" fontId="0" fillId="11" borderId="0" xfId="0" applyFill="1" applyAlignment="1">
      <alignment horizontal="left"/>
    </xf>
    <xf numFmtId="44" fontId="0" fillId="11" borderId="1" xfId="1" applyFont="1" applyFill="1" applyBorder="1" applyAlignment="1">
      <alignment horizontal="left"/>
    </xf>
    <xf numFmtId="164" fontId="11" fillId="11" borderId="1" xfId="0" applyNumberFormat="1" applyFont="1" applyFill="1" applyBorder="1"/>
    <xf numFmtId="0" fontId="8" fillId="11" borderId="3" xfId="0" applyFont="1" applyFill="1" applyBorder="1" applyAlignment="1">
      <alignment horizontal="left"/>
    </xf>
    <xf numFmtId="164" fontId="8" fillId="11" borderId="1" xfId="0" applyNumberFormat="1" applyFont="1" applyFill="1" applyBorder="1"/>
    <xf numFmtId="0" fontId="8" fillId="11" borderId="3" xfId="0" applyFont="1" applyFill="1" applyBorder="1" applyAlignment="1">
      <alignment horizontal="left" wrapText="1"/>
    </xf>
    <xf numFmtId="0" fontId="2" fillId="7" borderId="3" xfId="0" applyFont="1" applyFill="1" applyBorder="1" applyAlignment="1">
      <alignment horizontal="left" wrapText="1"/>
    </xf>
    <xf numFmtId="164" fontId="2" fillId="7" borderId="1" xfId="0" applyNumberFormat="1" applyFont="1" applyFill="1" applyBorder="1"/>
    <xf numFmtId="164" fontId="1" fillId="11" borderId="1" xfId="0" applyNumberFormat="1" applyFont="1" applyFill="1" applyBorder="1"/>
    <xf numFmtId="164" fontId="6" fillId="11" borderId="1" xfId="0" applyNumberFormat="1" applyFont="1" applyFill="1" applyBorder="1"/>
    <xf numFmtId="0" fontId="8" fillId="11" borderId="1" xfId="0" applyFont="1" applyFill="1" applyBorder="1"/>
    <xf numFmtId="44" fontId="8" fillId="11" borderId="1" xfId="1" applyFont="1" applyFill="1" applyBorder="1"/>
    <xf numFmtId="2" fontId="8" fillId="11" borderId="1" xfId="0" applyNumberFormat="1" applyFont="1" applyFill="1" applyBorder="1"/>
    <xf numFmtId="44" fontId="8" fillId="11" borderId="1" xfId="1" applyFont="1" applyFill="1" applyBorder="1" applyAlignment="1">
      <alignment horizontal="center" vertical="center"/>
    </xf>
    <xf numFmtId="44" fontId="8" fillId="11" borderId="1" xfId="1" applyFont="1" applyFill="1" applyBorder="1" applyAlignment="1">
      <alignment horizontal="center"/>
    </xf>
    <xf numFmtId="164" fontId="12" fillId="11" borderId="1" xfId="0" applyNumberFormat="1" applyFont="1" applyFill="1" applyBorder="1"/>
    <xf numFmtId="44" fontId="0" fillId="11" borderId="2" xfId="1" applyFont="1" applyFill="1" applyBorder="1" applyAlignment="1">
      <alignment horizontal="center"/>
    </xf>
    <xf numFmtId="2" fontId="8" fillId="11" borderId="4" xfId="0" applyNumberFormat="1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164" fontId="0" fillId="11" borderId="4" xfId="0" applyNumberFormat="1" applyFill="1" applyBorder="1"/>
    <xf numFmtId="0" fontId="8" fillId="11" borderId="2" xfId="0" applyFont="1" applyFill="1" applyBorder="1" applyAlignment="1">
      <alignment horizontal="left"/>
    </xf>
    <xf numFmtId="2" fontId="8" fillId="11" borderId="4" xfId="0" applyNumberFormat="1" applyFont="1" applyFill="1" applyBorder="1" applyAlignment="1">
      <alignment horizontal="center"/>
    </xf>
    <xf numFmtId="44" fontId="8" fillId="11" borderId="4" xfId="1" applyFont="1" applyFill="1" applyBorder="1" applyAlignment="1">
      <alignment vertical="center"/>
    </xf>
    <xf numFmtId="44" fontId="8" fillId="11" borderId="2" xfId="1" applyFont="1" applyFill="1" applyBorder="1" applyAlignment="1">
      <alignment horizontal="center"/>
    </xf>
    <xf numFmtId="164" fontId="8" fillId="11" borderId="4" xfId="0" applyNumberFormat="1" applyFont="1" applyFill="1" applyBorder="1"/>
    <xf numFmtId="0" fontId="8" fillId="11" borderId="4" xfId="0" applyFont="1" applyFill="1" applyBorder="1"/>
    <xf numFmtId="0" fontId="2" fillId="7" borderId="2" xfId="0" applyFont="1" applyFill="1" applyBorder="1" applyAlignment="1">
      <alignment wrapText="1"/>
    </xf>
    <xf numFmtId="0" fontId="2" fillId="7" borderId="2" xfId="0" applyFont="1" applyFill="1" applyBorder="1"/>
    <xf numFmtId="164" fontId="6" fillId="7" borderId="1" xfId="0" applyNumberFormat="1" applyFont="1" applyFill="1" applyBorder="1"/>
    <xf numFmtId="164" fontId="2" fillId="7" borderId="1" xfId="1" applyNumberFormat="1" applyFont="1" applyFill="1" applyBorder="1"/>
    <xf numFmtId="44" fontId="11" fillId="11" borderId="1" xfId="0" applyNumberFormat="1" applyFont="1" applyFill="1" applyBorder="1"/>
    <xf numFmtId="44" fontId="8" fillId="11" borderId="1" xfId="0" applyNumberFormat="1" applyFont="1" applyFill="1" applyBorder="1" applyAlignment="1">
      <alignment vertical="center"/>
    </xf>
    <xf numFmtId="2" fontId="8" fillId="11" borderId="1" xfId="0" applyNumberFormat="1" applyFont="1" applyFill="1" applyBorder="1" applyAlignment="1">
      <alignment horizontal="center"/>
    </xf>
    <xf numFmtId="44" fontId="8" fillId="11" borderId="6" xfId="1" applyFont="1" applyFill="1" applyBorder="1"/>
    <xf numFmtId="2" fontId="8" fillId="11" borderId="0" xfId="0" applyNumberFormat="1" applyFont="1" applyFill="1" applyAlignment="1">
      <alignment horizontal="center" vertical="center"/>
    </xf>
    <xf numFmtId="2" fontId="8" fillId="11" borderId="6" xfId="0" applyNumberFormat="1" applyFont="1" applyFill="1" applyBorder="1" applyAlignment="1">
      <alignment horizontal="center"/>
    </xf>
    <xf numFmtId="44" fontId="8" fillId="11" borderId="0" xfId="1" applyFont="1" applyFill="1"/>
    <xf numFmtId="44" fontId="8" fillId="11" borderId="6" xfId="0" applyNumberFormat="1" applyFont="1" applyFill="1" applyBorder="1"/>
    <xf numFmtId="164" fontId="13" fillId="11" borderId="1" xfId="0" applyNumberFormat="1" applyFont="1" applyFill="1" applyBorder="1"/>
    <xf numFmtId="0" fontId="8" fillId="11" borderId="2" xfId="0" applyFont="1" applyFill="1" applyBorder="1" applyAlignment="1">
      <alignment horizontal="left" wrapText="1"/>
    </xf>
    <xf numFmtId="164" fontId="8" fillId="11" borderId="4" xfId="1" applyNumberFormat="1" applyFont="1" applyFill="1" applyBorder="1" applyAlignment="1">
      <alignment vertical="center"/>
    </xf>
    <xf numFmtId="164" fontId="8" fillId="11" borderId="5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/>
    </xf>
    <xf numFmtId="164" fontId="8" fillId="11" borderId="1" xfId="1" applyNumberFormat="1" applyFont="1" applyFill="1" applyBorder="1"/>
    <xf numFmtId="4" fontId="8" fillId="5" borderId="0" xfId="0" applyNumberFormat="1" applyFont="1" applyFill="1"/>
    <xf numFmtId="0" fontId="8" fillId="5" borderId="0" xfId="0" applyFont="1" applyFill="1"/>
    <xf numFmtId="44" fontId="0" fillId="0" borderId="0" xfId="1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44" fontId="7" fillId="5" borderId="1" xfId="0" applyNumberFormat="1" applyFont="1" applyFill="1" applyBorder="1" applyAlignment="1">
      <alignment vertical="center" wrapText="1"/>
    </xf>
    <xf numFmtId="0" fontId="10" fillId="5" borderId="1" xfId="0" applyFont="1" applyFill="1" applyBorder="1"/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164" fontId="2" fillId="11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wrapText="1"/>
    </xf>
    <xf numFmtId="44" fontId="8" fillId="5" borderId="1" xfId="1" applyFont="1" applyFill="1" applyBorder="1" applyAlignment="1">
      <alignment vertical="center"/>
    </xf>
    <xf numFmtId="164" fontId="8" fillId="5" borderId="1" xfId="0" applyNumberFormat="1" applyFont="1" applyFill="1" applyBorder="1" applyAlignment="1">
      <alignment vertical="center"/>
    </xf>
    <xf numFmtId="0" fontId="0" fillId="5" borderId="0" xfId="0" applyFill="1"/>
    <xf numFmtId="44" fontId="0" fillId="5" borderId="0" xfId="1" applyFont="1" applyFill="1" applyBorder="1"/>
    <xf numFmtId="2" fontId="0" fillId="5" borderId="0" xfId="0" applyNumberFormat="1" applyFill="1" applyBorder="1" applyAlignment="1">
      <alignment horizontal="center"/>
    </xf>
    <xf numFmtId="164" fontId="0" fillId="5" borderId="0" xfId="0" applyNumberFormat="1" applyFill="1" applyBorder="1"/>
    <xf numFmtId="44" fontId="0" fillId="5" borderId="1" xfId="1" applyFont="1" applyFill="1" applyBorder="1" applyAlignment="1">
      <alignment vertical="center"/>
    </xf>
    <xf numFmtId="44" fontId="0" fillId="5" borderId="0" xfId="1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44" fontId="0" fillId="5" borderId="0" xfId="1" applyFont="1" applyFill="1"/>
    <xf numFmtId="2" fontId="0" fillId="5" borderId="0" xfId="0" applyNumberFormat="1" applyFill="1"/>
    <xf numFmtId="164" fontId="0" fillId="5" borderId="0" xfId="0" applyNumberFormat="1" applyFill="1"/>
    <xf numFmtId="44" fontId="0" fillId="5" borderId="0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/>
    </xf>
    <xf numFmtId="2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4" fontId="0" fillId="5" borderId="4" xfId="1" applyFont="1" applyFill="1" applyBorder="1" applyAlignment="1">
      <alignment vertical="center"/>
    </xf>
    <xf numFmtId="44" fontId="0" fillId="5" borderId="1" xfId="0" applyNumberFormat="1" applyFill="1" applyBorder="1"/>
    <xf numFmtId="44" fontId="4" fillId="5" borderId="0" xfId="0" applyNumberFormat="1" applyFont="1" applyFill="1"/>
    <xf numFmtId="44" fontId="0" fillId="5" borderId="0" xfId="1" applyFont="1" applyFill="1" applyBorder="1" applyAlignment="1">
      <alignment horizontal="center" vertical="center"/>
    </xf>
    <xf numFmtId="44" fontId="9" fillId="5" borderId="0" xfId="0" applyNumberFormat="1" applyFont="1" applyFill="1"/>
    <xf numFmtId="0" fontId="1" fillId="8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2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44" fontId="2" fillId="0" borderId="4" xfId="1" applyFont="1" applyFill="1" applyBorder="1"/>
    <xf numFmtId="44" fontId="2" fillId="0" borderId="4" xfId="1" applyFont="1" applyFill="1" applyBorder="1" applyAlignment="1">
      <alignment vertical="center"/>
    </xf>
    <xf numFmtId="44" fontId="2" fillId="0" borderId="5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44" fontId="0" fillId="0" borderId="1" xfId="1" applyFont="1" applyFill="1" applyBorder="1" applyAlignment="1">
      <alignment vertical="center"/>
    </xf>
    <xf numFmtId="164" fontId="2" fillId="11" borderId="1" xfId="0" applyNumberFormat="1" applyFont="1" applyFill="1" applyBorder="1"/>
    <xf numFmtId="44" fontId="8" fillId="5" borderId="1" xfId="1" applyFont="1" applyFill="1" applyBorder="1"/>
    <xf numFmtId="2" fontId="8" fillId="5" borderId="1" xfId="0" applyNumberFormat="1" applyFont="1" applyFill="1" applyBorder="1"/>
    <xf numFmtId="164" fontId="8" fillId="5" borderId="1" xfId="0" applyNumberFormat="1" applyFont="1" applyFill="1" applyBorder="1"/>
    <xf numFmtId="44" fontId="8" fillId="5" borderId="1" xfId="1" applyFont="1" applyFill="1" applyBorder="1" applyAlignment="1">
      <alignment horizontal="center" vertical="center"/>
    </xf>
    <xf numFmtId="44" fontId="8" fillId="5" borderId="1" xfId="0" applyNumberFormat="1" applyFont="1" applyFill="1" applyBorder="1"/>
    <xf numFmtId="0" fontId="8" fillId="5" borderId="1" xfId="0" applyFont="1" applyFill="1" applyBorder="1"/>
    <xf numFmtId="44" fontId="2" fillId="11" borderId="1" xfId="1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vertical="center"/>
    </xf>
    <xf numFmtId="44" fontId="8" fillId="5" borderId="4" xfId="1" applyFont="1" applyFill="1" applyBorder="1"/>
    <xf numFmtId="2" fontId="0" fillId="5" borderId="4" xfId="0" applyNumberForma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8" fillId="5" borderId="2" xfId="0" applyFont="1" applyFill="1" applyBorder="1" applyAlignment="1">
      <alignment horizontal="left"/>
    </xf>
    <xf numFmtId="2" fontId="8" fillId="5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44" fontId="2" fillId="5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7" borderId="0" xfId="0" applyFont="1" applyFill="1" applyAlignment="1">
      <alignment horizontal="center" wrapText="1"/>
    </xf>
    <xf numFmtId="0" fontId="10" fillId="9" borderId="7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44" fontId="10" fillId="9" borderId="7" xfId="1" applyFont="1" applyFill="1" applyBorder="1" applyAlignment="1">
      <alignment horizontal="center" wrapText="1"/>
    </xf>
    <xf numFmtId="44" fontId="10" fillId="9" borderId="0" xfId="1" applyFont="1" applyFill="1" applyAlignment="1">
      <alignment horizontal="center" wrapText="1"/>
    </xf>
    <xf numFmtId="44" fontId="0" fillId="11" borderId="2" xfId="1" applyFont="1" applyFill="1" applyBorder="1" applyAlignment="1">
      <alignment horizontal="center" vertical="center"/>
    </xf>
    <xf numFmtId="44" fontId="0" fillId="11" borderId="4" xfId="1" applyFont="1" applyFill="1" applyBorder="1" applyAlignment="1">
      <alignment horizontal="center" vertical="center"/>
    </xf>
    <xf numFmtId="44" fontId="0" fillId="11" borderId="5" xfId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8" borderId="7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7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44" fontId="10" fillId="9" borderId="7" xfId="1" applyFont="1" applyFill="1" applyBorder="1" applyAlignment="1">
      <alignment horizontal="center" vertical="center"/>
    </xf>
    <xf numFmtId="44" fontId="10" fillId="9" borderId="0" xfId="1" applyFont="1" applyFill="1" applyAlignment="1">
      <alignment horizontal="center" vertical="center"/>
    </xf>
    <xf numFmtId="0" fontId="10" fillId="5" borderId="7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2" xfId="1" applyFont="1" applyBorder="1" applyAlignment="1">
      <alignment horizontal="left"/>
    </xf>
    <xf numFmtId="44" fontId="0" fillId="0" borderId="5" xfId="1" applyFont="1" applyBorder="1" applyAlignment="1">
      <alignment horizontal="left"/>
    </xf>
    <xf numFmtId="0" fontId="8" fillId="5" borderId="1" xfId="0" applyFont="1" applyFill="1" applyBorder="1" applyAlignment="1">
      <alignment horizontal="left" wrapText="1"/>
    </xf>
    <xf numFmtId="2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4" fontId="8" fillId="5" borderId="1" xfId="0" applyNumberFormat="1" applyFont="1" applyFill="1" applyBorder="1" applyAlignment="1">
      <alignment vertical="center"/>
    </xf>
    <xf numFmtId="44" fontId="2" fillId="5" borderId="1" xfId="0" applyNumberFormat="1" applyFont="1" applyFill="1" applyBorder="1" applyAlignment="1">
      <alignment vertical="center"/>
    </xf>
    <xf numFmtId="0" fontId="10" fillId="5" borderId="0" xfId="0" applyFont="1" applyFill="1" applyBorder="1" applyAlignment="1">
      <alignment horizontal="center"/>
    </xf>
    <xf numFmtId="2" fontId="0" fillId="0" borderId="1" xfId="0" applyNumberFormat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44" fontId="9" fillId="5" borderId="1" xfId="0" applyNumberFormat="1" applyFont="1" applyFill="1" applyBorder="1" applyAlignment="1">
      <alignment vertical="center"/>
    </xf>
    <xf numFmtId="44" fontId="9" fillId="5" borderId="1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46"/>
  <sheetViews>
    <sheetView zoomScale="90" zoomScaleNormal="90" workbookViewId="0">
      <selection activeCell="J331" sqref="J331"/>
    </sheetView>
  </sheetViews>
  <sheetFormatPr baseColWidth="10" defaultColWidth="8.85546875" defaultRowHeight="15" x14ac:dyDescent="0.25"/>
  <cols>
    <col min="1" max="2" width="3.42578125" customWidth="1"/>
    <col min="3" max="3" width="44.85546875" customWidth="1"/>
    <col min="4" max="4" width="9.85546875" customWidth="1"/>
    <col min="5" max="5" width="10.140625" customWidth="1"/>
    <col min="6" max="7" width="12.42578125" style="1" customWidth="1"/>
    <col min="8" max="8" width="13" customWidth="1"/>
    <col min="9" max="9" width="12.7109375" bestFit="1" customWidth="1"/>
    <col min="10" max="10" width="19.7109375" customWidth="1"/>
    <col min="11" max="11" width="14.42578125" customWidth="1"/>
    <col min="12" max="12" width="20.28515625" customWidth="1"/>
    <col min="13" max="13" width="16" customWidth="1"/>
    <col min="14" max="14" width="12.140625" bestFit="1" customWidth="1"/>
    <col min="15" max="15" width="11.140625" bestFit="1" customWidth="1"/>
    <col min="16" max="16" width="11" customWidth="1"/>
    <col min="17" max="17" width="11.140625" customWidth="1"/>
    <col min="18" max="18" width="9.28515625" customWidth="1"/>
  </cols>
  <sheetData>
    <row r="2" spans="3:18" x14ac:dyDescent="0.25">
      <c r="C2" s="89"/>
      <c r="D2" s="89"/>
      <c r="E2" s="89"/>
      <c r="F2" s="90"/>
      <c r="G2" s="90"/>
      <c r="H2" s="89"/>
      <c r="I2" s="89"/>
      <c r="J2" s="331" t="s">
        <v>244</v>
      </c>
      <c r="K2" s="89"/>
    </row>
    <row r="3" spans="3:18" x14ac:dyDescent="0.25">
      <c r="C3" s="89"/>
      <c r="D3" s="89"/>
      <c r="E3" s="89"/>
      <c r="F3" s="90"/>
      <c r="G3" s="90"/>
      <c r="H3" s="84"/>
      <c r="I3" s="89"/>
      <c r="J3" s="331"/>
      <c r="K3" s="89"/>
    </row>
    <row r="4" spans="3:18" x14ac:dyDescent="0.25">
      <c r="C4" s="85" t="s">
        <v>0</v>
      </c>
      <c r="D4" s="55" t="s">
        <v>1</v>
      </c>
      <c r="E4" s="55" t="s">
        <v>2</v>
      </c>
      <c r="F4" s="86" t="s">
        <v>10</v>
      </c>
      <c r="G4" s="86" t="s">
        <v>81</v>
      </c>
      <c r="H4" s="87" t="s">
        <v>20</v>
      </c>
      <c r="I4" s="85" t="s">
        <v>11</v>
      </c>
      <c r="J4" s="331"/>
      <c r="K4" s="89" t="s">
        <v>245</v>
      </c>
    </row>
    <row r="5" spans="3:18" x14ac:dyDescent="0.25">
      <c r="C5" s="339" t="s">
        <v>21</v>
      </c>
      <c r="D5" s="340"/>
      <c r="E5" s="340"/>
      <c r="F5" s="340"/>
      <c r="G5" s="340"/>
      <c r="H5" s="341"/>
      <c r="I5" s="88">
        <f>SUM(H6)</f>
        <v>9524.7473999999984</v>
      </c>
      <c r="J5" s="89"/>
      <c r="K5" s="89"/>
    </row>
    <row r="6" spans="3:18" ht="60.6" customHeight="1" x14ac:dyDescent="0.25">
      <c r="C6" s="15" t="s">
        <v>22</v>
      </c>
      <c r="D6" s="11">
        <v>987</v>
      </c>
      <c r="E6" s="9" t="s">
        <v>5</v>
      </c>
      <c r="F6" s="12">
        <v>8.5399999999999991</v>
      </c>
      <c r="G6" s="12">
        <f>(F6*0.13)+F6</f>
        <v>9.6501999999999981</v>
      </c>
      <c r="H6" s="13">
        <f>G6*D6</f>
        <v>9524.7473999999984</v>
      </c>
      <c r="I6" s="14"/>
      <c r="J6" s="14">
        <f>+I19+I36+I48+I49</f>
        <v>6257.4397449999997</v>
      </c>
      <c r="K6" s="98">
        <f>H6-J6</f>
        <v>3267.3076549999987</v>
      </c>
      <c r="L6" s="270">
        <f>+J6+K6</f>
        <v>9524.7473999999984</v>
      </c>
    </row>
    <row r="7" spans="3:18" ht="18.600000000000001" customHeight="1" x14ac:dyDescent="0.25">
      <c r="C7" s="25" t="s">
        <v>40</v>
      </c>
      <c r="D7" s="26" t="s">
        <v>1</v>
      </c>
      <c r="E7" s="27" t="s">
        <v>2</v>
      </c>
      <c r="F7" s="28" t="s">
        <v>41</v>
      </c>
      <c r="G7" s="28" t="s">
        <v>88</v>
      </c>
      <c r="H7" s="28" t="s">
        <v>20</v>
      </c>
      <c r="I7" s="29"/>
      <c r="J7" s="93"/>
      <c r="K7" s="93"/>
      <c r="L7" s="82"/>
      <c r="M7" s="76"/>
      <c r="N7" s="76"/>
      <c r="O7" s="76"/>
      <c r="P7" s="76"/>
      <c r="Q7" s="76"/>
      <c r="R7" s="76"/>
    </row>
    <row r="8" spans="3:18" s="282" customFormat="1" ht="18.600000000000001" customHeight="1" x14ac:dyDescent="0.25">
      <c r="C8" s="279" t="s">
        <v>42</v>
      </c>
      <c r="D8" s="26">
        <v>28</v>
      </c>
      <c r="E8" s="27" t="s">
        <v>2</v>
      </c>
      <c r="F8" s="28">
        <v>18.8</v>
      </c>
      <c r="G8" s="28">
        <f>(F8*0.13)+F8</f>
        <v>21.244</v>
      </c>
      <c r="H8" s="28">
        <f>D8*G8</f>
        <v>594.83199999999999</v>
      </c>
      <c r="I8" s="29"/>
      <c r="J8" s="187"/>
      <c r="K8" s="187"/>
      <c r="L8" s="289"/>
      <c r="N8" s="290"/>
      <c r="P8" s="291"/>
      <c r="Q8" s="299"/>
      <c r="R8" s="300"/>
    </row>
    <row r="9" spans="3:18" ht="18.600000000000001" customHeight="1" x14ac:dyDescent="0.25">
      <c r="C9" s="15" t="s">
        <v>141</v>
      </c>
      <c r="D9" s="11">
        <v>10</v>
      </c>
      <c r="E9" s="9" t="s">
        <v>2</v>
      </c>
      <c r="F9" s="13">
        <v>8.6282999999999994</v>
      </c>
      <c r="G9" s="13">
        <f>(F9*0.13)+F9</f>
        <v>9.7499789999999997</v>
      </c>
      <c r="H9" s="13">
        <f>D9*G9</f>
        <v>97.49978999999999</v>
      </c>
      <c r="I9" s="14"/>
      <c r="J9" s="93"/>
      <c r="K9" s="93"/>
      <c r="L9" s="82"/>
      <c r="M9" s="76"/>
      <c r="N9" s="184"/>
      <c r="O9" s="76"/>
      <c r="P9" s="189"/>
      <c r="Q9" s="83"/>
      <c r="R9" s="76"/>
    </row>
    <row r="10" spans="3:18" ht="18.600000000000001" customHeight="1" x14ac:dyDescent="0.25">
      <c r="C10" s="15" t="s">
        <v>43</v>
      </c>
      <c r="D10" s="11">
        <v>2</v>
      </c>
      <c r="E10" s="9" t="s">
        <v>2</v>
      </c>
      <c r="F10" s="13">
        <v>7.6105999999999998</v>
      </c>
      <c r="G10" s="13">
        <f t="shared" ref="G10:G18" si="0">(F10*0.13)+F10</f>
        <v>8.5999780000000001</v>
      </c>
      <c r="H10" s="13">
        <f t="shared" ref="H10:H18" si="1">D10*G10</f>
        <v>17.199956</v>
      </c>
      <c r="I10" s="14"/>
      <c r="J10" s="93"/>
      <c r="K10" s="93"/>
      <c r="L10" s="82"/>
      <c r="M10" s="76"/>
      <c r="N10" s="184"/>
      <c r="O10" s="76"/>
      <c r="P10" s="189"/>
      <c r="Q10" s="83"/>
      <c r="R10" s="76"/>
    </row>
    <row r="11" spans="3:18" ht="18.600000000000001" customHeight="1" x14ac:dyDescent="0.25">
      <c r="C11" s="15" t="s">
        <v>44</v>
      </c>
      <c r="D11" s="11">
        <v>5</v>
      </c>
      <c r="E11" s="9" t="s">
        <v>2</v>
      </c>
      <c r="F11" s="13">
        <v>5.3097000000000003</v>
      </c>
      <c r="G11" s="13">
        <f t="shared" si="0"/>
        <v>5.9999610000000008</v>
      </c>
      <c r="H11" s="13">
        <f t="shared" si="1"/>
        <v>29.999805000000002</v>
      </c>
      <c r="I11" s="14"/>
      <c r="J11" s="93"/>
      <c r="K11" s="93"/>
      <c r="L11" s="82"/>
      <c r="M11" s="76"/>
      <c r="N11" s="184"/>
      <c r="O11" s="76"/>
      <c r="P11" s="189"/>
      <c r="Q11" s="83"/>
      <c r="R11" s="76"/>
    </row>
    <row r="12" spans="3:18" ht="18.600000000000001" customHeight="1" x14ac:dyDescent="0.25">
      <c r="C12" s="15" t="s">
        <v>50</v>
      </c>
      <c r="D12" s="11">
        <v>10</v>
      </c>
      <c r="E12" s="9" t="s">
        <v>2</v>
      </c>
      <c r="F12" s="13">
        <v>4.4248000000000003</v>
      </c>
      <c r="G12" s="13">
        <f t="shared" si="0"/>
        <v>5.0000240000000007</v>
      </c>
      <c r="H12" s="13">
        <f t="shared" si="1"/>
        <v>50.000240000000005</v>
      </c>
      <c r="I12" s="14"/>
      <c r="J12" s="93"/>
      <c r="K12" s="93"/>
      <c r="L12" s="82"/>
      <c r="M12" s="76"/>
      <c r="N12" s="184"/>
      <c r="O12" s="76"/>
      <c r="P12" s="189"/>
      <c r="Q12" s="83"/>
      <c r="R12" s="76"/>
    </row>
    <row r="13" spans="3:18" ht="18.600000000000001" customHeight="1" x14ac:dyDescent="0.25">
      <c r="C13" s="15" t="s">
        <v>51</v>
      </c>
      <c r="D13" s="11">
        <v>3</v>
      </c>
      <c r="E13" s="9" t="s">
        <v>2</v>
      </c>
      <c r="F13" s="13">
        <v>3.9823</v>
      </c>
      <c r="G13" s="13">
        <f t="shared" si="0"/>
        <v>4.4999989999999999</v>
      </c>
      <c r="H13" s="13">
        <f t="shared" si="1"/>
        <v>13.499997</v>
      </c>
      <c r="I13" s="14"/>
      <c r="J13" s="93"/>
      <c r="K13" s="93"/>
      <c r="L13" s="82"/>
      <c r="M13" s="76"/>
      <c r="N13" s="184"/>
      <c r="O13" s="76"/>
      <c r="P13" s="189"/>
      <c r="Q13" s="190"/>
      <c r="R13" s="76"/>
    </row>
    <row r="14" spans="3:18" ht="18.600000000000001" customHeight="1" x14ac:dyDescent="0.25">
      <c r="C14" s="15" t="s">
        <v>52</v>
      </c>
      <c r="D14" s="11">
        <v>1</v>
      </c>
      <c r="E14" s="9" t="s">
        <v>2</v>
      </c>
      <c r="F14" s="13">
        <v>11.0619</v>
      </c>
      <c r="G14" s="13">
        <f t="shared" si="0"/>
        <v>12.499946999999999</v>
      </c>
      <c r="H14" s="13">
        <f t="shared" si="1"/>
        <v>12.499946999999999</v>
      </c>
      <c r="I14" s="14"/>
      <c r="J14" s="93"/>
      <c r="K14" s="93"/>
      <c r="L14" s="82"/>
      <c r="M14" s="76"/>
      <c r="N14" s="184"/>
      <c r="O14" s="76"/>
      <c r="P14" s="189"/>
      <c r="Q14" s="190"/>
      <c r="R14" s="76"/>
    </row>
    <row r="15" spans="3:18" ht="18.600000000000001" customHeight="1" x14ac:dyDescent="0.25">
      <c r="C15" s="15" t="s">
        <v>53</v>
      </c>
      <c r="D15" s="11">
        <v>2</v>
      </c>
      <c r="E15" s="9" t="s">
        <v>2</v>
      </c>
      <c r="F15" s="13">
        <v>3.3805000000000001</v>
      </c>
      <c r="G15" s="13">
        <f t="shared" si="0"/>
        <v>3.8199650000000003</v>
      </c>
      <c r="H15" s="13">
        <f t="shared" si="1"/>
        <v>7.6399300000000006</v>
      </c>
      <c r="I15" s="14"/>
      <c r="J15" s="93"/>
      <c r="K15" s="93"/>
      <c r="L15" s="82"/>
      <c r="M15" s="76"/>
      <c r="N15" s="184"/>
      <c r="O15" s="76"/>
      <c r="P15" s="189"/>
      <c r="Q15" s="190"/>
      <c r="R15" s="76"/>
    </row>
    <row r="16" spans="3:18" ht="18.600000000000001" customHeight="1" x14ac:dyDescent="0.25">
      <c r="C16" s="15" t="s">
        <v>58</v>
      </c>
      <c r="D16" s="11">
        <v>50</v>
      </c>
      <c r="E16" s="9" t="s">
        <v>2</v>
      </c>
      <c r="F16" s="13">
        <v>0.70799999999999996</v>
      </c>
      <c r="G16" s="13">
        <f t="shared" si="0"/>
        <v>0.80003999999999997</v>
      </c>
      <c r="H16" s="13">
        <f t="shared" si="1"/>
        <v>40.001999999999995</v>
      </c>
      <c r="I16" s="14"/>
      <c r="J16" s="93"/>
      <c r="K16" s="93"/>
      <c r="L16" s="82"/>
      <c r="M16" s="76"/>
      <c r="N16" s="184"/>
      <c r="O16" s="76"/>
      <c r="P16" s="189"/>
      <c r="Q16" s="190"/>
      <c r="R16" s="76"/>
    </row>
    <row r="17" spans="3:18" ht="18.600000000000001" customHeight="1" x14ac:dyDescent="0.25">
      <c r="C17" s="15" t="s">
        <v>220</v>
      </c>
      <c r="D17" s="11">
        <v>2</v>
      </c>
      <c r="E17" s="9" t="s">
        <v>2</v>
      </c>
      <c r="F17" s="13">
        <v>2.85</v>
      </c>
      <c r="G17" s="13">
        <f t="shared" si="0"/>
        <v>3.2205000000000004</v>
      </c>
      <c r="H17" s="13">
        <f t="shared" si="1"/>
        <v>6.4410000000000007</v>
      </c>
      <c r="I17" s="14"/>
      <c r="J17" s="93"/>
      <c r="K17" s="93"/>
      <c r="L17" s="82"/>
      <c r="M17" s="76"/>
      <c r="N17" s="184"/>
      <c r="O17" s="76"/>
      <c r="P17" s="189"/>
      <c r="Q17" s="83"/>
      <c r="R17" s="76"/>
    </row>
    <row r="18" spans="3:18" ht="18.600000000000001" customHeight="1" x14ac:dyDescent="0.25">
      <c r="C18" s="15" t="s">
        <v>240</v>
      </c>
      <c r="D18" s="11">
        <v>100</v>
      </c>
      <c r="E18" s="9" t="s">
        <v>118</v>
      </c>
      <c r="F18" s="13">
        <v>2.6499999999999999E-2</v>
      </c>
      <c r="G18" s="13">
        <f t="shared" si="0"/>
        <v>2.9944999999999999E-2</v>
      </c>
      <c r="H18" s="13">
        <f t="shared" si="1"/>
        <v>2.9944999999999999</v>
      </c>
      <c r="I18" s="14"/>
      <c r="J18" s="93"/>
      <c r="K18" s="93"/>
      <c r="L18" s="82"/>
      <c r="M18" s="76"/>
      <c r="N18" s="184"/>
      <c r="O18" s="76"/>
      <c r="P18" s="189"/>
      <c r="Q18" s="83"/>
      <c r="R18" s="76"/>
    </row>
    <row r="19" spans="3:18" ht="18.600000000000001" customHeight="1" x14ac:dyDescent="0.25">
      <c r="C19" s="15"/>
      <c r="D19" s="11"/>
      <c r="E19" s="9"/>
      <c r="F19" s="13"/>
      <c r="G19" s="13"/>
      <c r="H19" s="13"/>
      <c r="I19" s="77">
        <f>SUM(H8:H18)</f>
        <v>872.60916500000008</v>
      </c>
      <c r="J19" s="93"/>
      <c r="K19" s="93"/>
      <c r="L19" s="82"/>
      <c r="M19" s="76"/>
      <c r="N19" s="184"/>
      <c r="O19" s="76"/>
      <c r="P19" s="189"/>
      <c r="Q19" s="190"/>
      <c r="R19" s="76"/>
    </row>
    <row r="20" spans="3:18" ht="18.600000000000001" customHeight="1" x14ac:dyDescent="0.25">
      <c r="C20" s="69" t="s">
        <v>156</v>
      </c>
      <c r="D20" s="48"/>
      <c r="E20" s="49"/>
      <c r="F20" s="51"/>
      <c r="G20" s="51"/>
      <c r="H20" s="51"/>
      <c r="I20" s="65"/>
      <c r="J20" s="93"/>
      <c r="K20" s="93"/>
    </row>
    <row r="21" spans="3:18" s="282" customFormat="1" ht="18.600000000000001" customHeight="1" x14ac:dyDescent="0.25">
      <c r="C21" s="279" t="s">
        <v>157</v>
      </c>
      <c r="D21" s="26">
        <v>5</v>
      </c>
      <c r="E21" s="27" t="s">
        <v>2</v>
      </c>
      <c r="F21" s="28">
        <v>3.0973000000000002</v>
      </c>
      <c r="G21" s="28">
        <f t="shared" ref="G21" si="2">(F21*0.13)+F21</f>
        <v>3.499949</v>
      </c>
      <c r="H21" s="28">
        <f t="shared" ref="H21" si="3">D21*G21</f>
        <v>17.499745000000001</v>
      </c>
      <c r="I21" s="29"/>
      <c r="J21" s="187"/>
      <c r="K21" s="187"/>
    </row>
    <row r="22" spans="3:18" ht="18.600000000000001" customHeight="1" x14ac:dyDescent="0.25">
      <c r="C22" s="15" t="s">
        <v>158</v>
      </c>
      <c r="D22" s="11">
        <v>2</v>
      </c>
      <c r="E22" s="9" t="s">
        <v>2</v>
      </c>
      <c r="F22" s="13">
        <v>1.1062000000000001</v>
      </c>
      <c r="G22" s="13">
        <f t="shared" ref="G22:G24" si="4">(F22*0.13)+F22</f>
        <v>1.2500060000000002</v>
      </c>
      <c r="H22" s="13">
        <f t="shared" ref="H22:H24" si="5">D22*G22</f>
        <v>2.5000120000000003</v>
      </c>
      <c r="I22" s="14"/>
      <c r="J22" s="93"/>
      <c r="K22" s="93"/>
    </row>
    <row r="23" spans="3:18" ht="18.600000000000001" customHeight="1" x14ac:dyDescent="0.25">
      <c r="C23" s="15" t="s">
        <v>159</v>
      </c>
      <c r="D23" s="11">
        <v>4</v>
      </c>
      <c r="E23" s="9" t="s">
        <v>2</v>
      </c>
      <c r="F23" s="13">
        <v>2.2124000000000001</v>
      </c>
      <c r="G23" s="13">
        <f t="shared" si="4"/>
        <v>2.5000120000000003</v>
      </c>
      <c r="H23" s="13">
        <f t="shared" si="5"/>
        <v>10.000048000000001</v>
      </c>
      <c r="I23" s="14"/>
      <c r="J23" s="93"/>
      <c r="K23" s="93"/>
      <c r="L23" s="1"/>
      <c r="N23" s="30"/>
      <c r="P23" s="66"/>
      <c r="Q23" s="67"/>
    </row>
    <row r="24" spans="3:18" ht="18.600000000000001" customHeight="1" x14ac:dyDescent="0.25">
      <c r="C24" s="15" t="s">
        <v>160</v>
      </c>
      <c r="D24" s="11">
        <v>2</v>
      </c>
      <c r="E24" s="9" t="s">
        <v>2</v>
      </c>
      <c r="F24" s="13">
        <v>13.716799999999999</v>
      </c>
      <c r="G24" s="13">
        <f t="shared" si="4"/>
        <v>15.499984</v>
      </c>
      <c r="H24" s="13">
        <f t="shared" si="5"/>
        <v>30.999967999999999</v>
      </c>
      <c r="I24" s="14"/>
      <c r="J24" s="93"/>
      <c r="K24" s="93"/>
      <c r="L24" s="1"/>
      <c r="N24" s="30"/>
      <c r="P24" s="66"/>
      <c r="Q24" s="67"/>
    </row>
    <row r="25" spans="3:18" s="282" customFormat="1" ht="18.600000000000001" customHeight="1" x14ac:dyDescent="0.25">
      <c r="C25" s="279" t="s">
        <v>223</v>
      </c>
      <c r="D25" s="26">
        <v>7</v>
      </c>
      <c r="E25" s="27" t="s">
        <v>34</v>
      </c>
      <c r="F25" s="28">
        <v>108.99</v>
      </c>
      <c r="G25" s="28"/>
      <c r="H25" s="28">
        <f>D25*F25</f>
        <v>762.93</v>
      </c>
      <c r="I25" s="29"/>
      <c r="J25" s="187"/>
      <c r="K25" s="187"/>
      <c r="L25" s="289"/>
      <c r="N25" s="290"/>
      <c r="P25" s="291"/>
      <c r="Q25" s="292"/>
    </row>
    <row r="26" spans="3:18" ht="18.600000000000001" customHeight="1" x14ac:dyDescent="0.25">
      <c r="C26" s="15" t="s">
        <v>224</v>
      </c>
      <c r="D26" s="11">
        <v>2</v>
      </c>
      <c r="E26" s="9" t="s">
        <v>34</v>
      </c>
      <c r="F26" s="13">
        <v>108.99</v>
      </c>
      <c r="G26" s="13"/>
      <c r="H26" s="13">
        <f>D26*F26</f>
        <v>217.98</v>
      </c>
      <c r="I26" s="14"/>
      <c r="J26" s="93"/>
      <c r="K26" s="93"/>
      <c r="L26" s="1"/>
      <c r="N26" s="30"/>
      <c r="P26" s="66"/>
      <c r="Q26" s="67"/>
    </row>
    <row r="27" spans="3:18" ht="18.600000000000001" customHeight="1" x14ac:dyDescent="0.25">
      <c r="C27" s="15" t="s">
        <v>225</v>
      </c>
      <c r="D27" s="11">
        <v>1</v>
      </c>
      <c r="E27" s="9" t="s">
        <v>34</v>
      </c>
      <c r="F27" s="13">
        <v>127.99</v>
      </c>
      <c r="G27" s="13"/>
      <c r="H27" s="13">
        <f>D27*F27</f>
        <v>127.99</v>
      </c>
      <c r="I27" s="14"/>
      <c r="J27" s="93"/>
      <c r="K27" s="93"/>
      <c r="L27" s="1"/>
      <c r="N27" s="30"/>
      <c r="P27" s="66"/>
      <c r="Q27" s="67"/>
    </row>
    <row r="28" spans="3:18" s="282" customFormat="1" ht="18.600000000000001" customHeight="1" x14ac:dyDescent="0.25">
      <c r="C28" s="279" t="s">
        <v>226</v>
      </c>
      <c r="D28" s="26">
        <v>14</v>
      </c>
      <c r="E28" s="27" t="s">
        <v>2</v>
      </c>
      <c r="F28" s="28">
        <v>1.4071</v>
      </c>
      <c r="G28" s="28">
        <f t="shared" ref="G28:G30" si="6">(F28*0.13)+F28</f>
        <v>1.590023</v>
      </c>
      <c r="H28" s="28">
        <f t="shared" ref="H28:H30" si="7">D28*G28</f>
        <v>22.260321999999999</v>
      </c>
      <c r="I28" s="29"/>
      <c r="J28" s="187"/>
      <c r="K28" s="187"/>
      <c r="L28" s="289"/>
      <c r="N28" s="290"/>
      <c r="P28" s="291"/>
      <c r="Q28" s="292"/>
    </row>
    <row r="29" spans="3:18" ht="18.600000000000001" customHeight="1" x14ac:dyDescent="0.25">
      <c r="C29" s="15" t="s">
        <v>227</v>
      </c>
      <c r="D29" s="11">
        <v>23</v>
      </c>
      <c r="E29" s="9" t="s">
        <v>228</v>
      </c>
      <c r="F29" s="13">
        <v>0.88500000000000001</v>
      </c>
      <c r="G29" s="13">
        <f t="shared" si="6"/>
        <v>1.0000500000000001</v>
      </c>
      <c r="H29" s="13">
        <f t="shared" si="7"/>
        <v>23.001150000000003</v>
      </c>
      <c r="I29" s="14"/>
      <c r="J29" s="93"/>
      <c r="K29" s="93"/>
      <c r="L29" s="1"/>
      <c r="N29" s="30"/>
      <c r="P29" s="66"/>
      <c r="Q29" s="67"/>
    </row>
    <row r="30" spans="3:18" s="282" customFormat="1" ht="18.600000000000001" customHeight="1" x14ac:dyDescent="0.25">
      <c r="C30" s="279" t="s">
        <v>473</v>
      </c>
      <c r="D30" s="26">
        <v>2</v>
      </c>
      <c r="E30" s="27" t="s">
        <v>2</v>
      </c>
      <c r="F30" s="28">
        <v>1.5664</v>
      </c>
      <c r="G30" s="28">
        <f t="shared" si="6"/>
        <v>1.770032</v>
      </c>
      <c r="H30" s="28">
        <f t="shared" si="7"/>
        <v>3.5400640000000001</v>
      </c>
      <c r="I30" s="29"/>
      <c r="J30" s="187"/>
      <c r="K30" s="187"/>
      <c r="L30" s="289"/>
      <c r="N30" s="290"/>
      <c r="P30" s="291"/>
      <c r="Q30" s="292"/>
    </row>
    <row r="31" spans="3:18" s="282" customFormat="1" ht="18.600000000000001" customHeight="1" x14ac:dyDescent="0.25">
      <c r="C31" s="279" t="s">
        <v>490</v>
      </c>
      <c r="D31" s="26">
        <v>7</v>
      </c>
      <c r="E31" s="27" t="s">
        <v>2</v>
      </c>
      <c r="F31" s="28">
        <v>7.9203999999999999</v>
      </c>
      <c r="G31" s="28">
        <f t="shared" ref="G31:G35" si="8">(F31*0.13)+F31</f>
        <v>8.9500519999999995</v>
      </c>
      <c r="H31" s="28">
        <f t="shared" ref="H31:H35" si="9">D31*G31</f>
        <v>62.650363999999996</v>
      </c>
      <c r="I31" s="29"/>
      <c r="J31" s="187"/>
      <c r="K31" s="187"/>
      <c r="L31" s="289"/>
      <c r="N31" s="290"/>
      <c r="P31" s="291"/>
      <c r="Q31" s="292"/>
    </row>
    <row r="32" spans="3:18" s="282" customFormat="1" ht="18.600000000000001" customHeight="1" x14ac:dyDescent="0.25">
      <c r="C32" s="279" t="s">
        <v>504</v>
      </c>
      <c r="D32" s="26">
        <v>1</v>
      </c>
      <c r="E32" s="27" t="s">
        <v>2</v>
      </c>
      <c r="F32" s="28">
        <v>8.85</v>
      </c>
      <c r="G32" s="28">
        <f t="shared" si="8"/>
        <v>10.000499999999999</v>
      </c>
      <c r="H32" s="28">
        <f t="shared" si="9"/>
        <v>10.000499999999999</v>
      </c>
      <c r="I32" s="29"/>
      <c r="J32" s="187"/>
      <c r="K32" s="187"/>
      <c r="L32" s="289"/>
      <c r="N32" s="290"/>
      <c r="P32" s="291"/>
      <c r="Q32" s="292"/>
    </row>
    <row r="33" spans="3:17" s="282" customFormat="1" ht="18.600000000000001" customHeight="1" x14ac:dyDescent="0.25">
      <c r="C33" s="279" t="s">
        <v>505</v>
      </c>
      <c r="D33" s="26">
        <v>1</v>
      </c>
      <c r="E33" s="27" t="s">
        <v>2</v>
      </c>
      <c r="F33" s="28">
        <v>6.99</v>
      </c>
      <c r="G33" s="28">
        <f t="shared" si="8"/>
        <v>7.8986999999999998</v>
      </c>
      <c r="H33" s="28">
        <f t="shared" si="9"/>
        <v>7.8986999999999998</v>
      </c>
      <c r="I33" s="29"/>
      <c r="J33" s="187"/>
      <c r="K33" s="187"/>
      <c r="L33" s="289"/>
      <c r="N33" s="290"/>
      <c r="P33" s="291"/>
      <c r="Q33" s="292"/>
    </row>
    <row r="34" spans="3:17" s="282" customFormat="1" ht="18.600000000000001" customHeight="1" x14ac:dyDescent="0.25">
      <c r="C34" s="279" t="s">
        <v>506</v>
      </c>
      <c r="D34" s="26">
        <v>1</v>
      </c>
      <c r="E34" s="27" t="s">
        <v>2</v>
      </c>
      <c r="F34" s="28">
        <v>2</v>
      </c>
      <c r="G34" s="28">
        <f t="shared" si="8"/>
        <v>2.2599999999999998</v>
      </c>
      <c r="H34" s="28">
        <f t="shared" si="9"/>
        <v>2.2599999999999998</v>
      </c>
      <c r="I34" s="29"/>
      <c r="J34" s="187"/>
      <c r="K34" s="187"/>
      <c r="L34" s="289"/>
      <c r="N34" s="290"/>
      <c r="P34" s="291"/>
      <c r="Q34" s="292"/>
    </row>
    <row r="35" spans="3:17" s="282" customFormat="1" ht="18.600000000000001" customHeight="1" x14ac:dyDescent="0.25">
      <c r="C35" s="279" t="s">
        <v>507</v>
      </c>
      <c r="D35" s="26">
        <v>1</v>
      </c>
      <c r="E35" s="27" t="s">
        <v>2</v>
      </c>
      <c r="F35" s="28">
        <v>4.43</v>
      </c>
      <c r="G35" s="28">
        <f t="shared" si="8"/>
        <v>5.0058999999999996</v>
      </c>
      <c r="H35" s="28">
        <f t="shared" si="9"/>
        <v>5.0058999999999996</v>
      </c>
      <c r="I35" s="29"/>
      <c r="J35" s="187"/>
      <c r="K35" s="187"/>
      <c r="L35" s="289"/>
      <c r="N35" s="290"/>
      <c r="P35" s="291"/>
      <c r="Q35" s="292"/>
    </row>
    <row r="36" spans="3:17" ht="18.600000000000001" customHeight="1" x14ac:dyDescent="0.25">
      <c r="C36" s="24"/>
      <c r="D36" s="11"/>
      <c r="E36" s="9"/>
      <c r="F36" s="13"/>
      <c r="G36" s="13"/>
      <c r="H36" s="13"/>
      <c r="I36" s="77">
        <f>SUM(H21:H35)</f>
        <v>1306.5167730000003</v>
      </c>
      <c r="J36" s="93"/>
      <c r="K36" s="93"/>
    </row>
    <row r="37" spans="3:17" ht="18.600000000000001" customHeight="1" x14ac:dyDescent="0.25">
      <c r="C37" s="64" t="s">
        <v>114</v>
      </c>
      <c r="D37" s="48"/>
      <c r="E37" s="49"/>
      <c r="F37" s="51"/>
      <c r="G37" s="51"/>
      <c r="H37" s="51"/>
      <c r="I37" s="65"/>
      <c r="J37" s="93"/>
      <c r="K37" s="93"/>
    </row>
    <row r="38" spans="3:17" ht="18.600000000000001" customHeight="1" x14ac:dyDescent="0.25">
      <c r="C38" s="25" t="s">
        <v>40</v>
      </c>
      <c r="D38" s="26" t="s">
        <v>1</v>
      </c>
      <c r="E38" s="27" t="s">
        <v>2</v>
      </c>
      <c r="F38" s="28" t="s">
        <v>41</v>
      </c>
      <c r="G38" s="28" t="s">
        <v>88</v>
      </c>
      <c r="H38" s="28" t="s">
        <v>20</v>
      </c>
      <c r="I38" s="14"/>
      <c r="J38" s="93"/>
      <c r="K38" s="93"/>
    </row>
    <row r="39" spans="3:17" ht="18.600000000000001" customHeight="1" x14ac:dyDescent="0.25">
      <c r="C39" s="15" t="s">
        <v>115</v>
      </c>
      <c r="D39" s="11">
        <v>10</v>
      </c>
      <c r="E39" s="9" t="s">
        <v>2</v>
      </c>
      <c r="F39" s="13">
        <v>1.2565999999999999</v>
      </c>
      <c r="G39" s="13">
        <f>(F39*0.13)+F39</f>
        <v>1.4199579999999998</v>
      </c>
      <c r="H39" s="13">
        <f>D39*G39</f>
        <v>14.199579999999997</v>
      </c>
      <c r="I39" s="14"/>
      <c r="J39" s="93"/>
      <c r="K39" s="93"/>
    </row>
    <row r="40" spans="3:17" ht="18.600000000000001" customHeight="1" x14ac:dyDescent="0.25">
      <c r="C40" s="15" t="s">
        <v>116</v>
      </c>
      <c r="D40" s="11">
        <v>4</v>
      </c>
      <c r="E40" s="9" t="s">
        <v>2</v>
      </c>
      <c r="F40" s="13">
        <v>1.0177</v>
      </c>
      <c r="G40" s="13">
        <f t="shared" ref="G40:G47" si="10">(F40*0.13)+F40</f>
        <v>1.1500010000000001</v>
      </c>
      <c r="H40" s="13">
        <f>D40*G40</f>
        <v>4.6000040000000002</v>
      </c>
      <c r="I40" s="14"/>
      <c r="J40" s="93"/>
      <c r="K40" s="93"/>
      <c r="L40" s="1"/>
      <c r="N40" s="30"/>
      <c r="Q40" s="35"/>
    </row>
    <row r="41" spans="3:17" ht="18.600000000000001" customHeight="1" x14ac:dyDescent="0.25">
      <c r="C41" s="15" t="s">
        <v>117</v>
      </c>
      <c r="D41" s="11">
        <v>4</v>
      </c>
      <c r="E41" s="9" t="s">
        <v>118</v>
      </c>
      <c r="F41" s="13">
        <v>0.32740000000000002</v>
      </c>
      <c r="G41" s="13">
        <f t="shared" si="10"/>
        <v>0.36996200000000001</v>
      </c>
      <c r="H41" s="13">
        <f t="shared" ref="H41:H47" si="11">D41*G41</f>
        <v>1.4798480000000001</v>
      </c>
      <c r="I41" s="14"/>
      <c r="J41" s="93"/>
      <c r="K41" s="93"/>
      <c r="L41" s="1"/>
      <c r="N41" s="30"/>
      <c r="Q41" s="35"/>
    </row>
    <row r="42" spans="3:17" ht="18.600000000000001" customHeight="1" x14ac:dyDescent="0.25">
      <c r="C42" s="15" t="s">
        <v>120</v>
      </c>
      <c r="D42" s="11">
        <v>2</v>
      </c>
      <c r="E42" s="9" t="s">
        <v>118</v>
      </c>
      <c r="F42" s="13">
        <v>0.37169999999999997</v>
      </c>
      <c r="G42" s="13">
        <f t="shared" si="10"/>
        <v>0.42002099999999998</v>
      </c>
      <c r="H42" s="13">
        <f t="shared" si="11"/>
        <v>0.84004199999999996</v>
      </c>
      <c r="I42" s="14"/>
      <c r="J42" s="93"/>
      <c r="K42" s="93"/>
      <c r="L42" s="1"/>
      <c r="N42" s="30"/>
      <c r="Q42" s="35"/>
    </row>
    <row r="43" spans="3:17" ht="18.600000000000001" customHeight="1" x14ac:dyDescent="0.25">
      <c r="C43" s="15" t="s">
        <v>119</v>
      </c>
      <c r="D43" s="11">
        <v>1</v>
      </c>
      <c r="E43" s="9" t="s">
        <v>118</v>
      </c>
      <c r="F43" s="13">
        <v>0.66369999999999996</v>
      </c>
      <c r="G43" s="13">
        <f t="shared" si="10"/>
        <v>0.74998100000000001</v>
      </c>
      <c r="H43" s="13">
        <f t="shared" si="11"/>
        <v>0.74998100000000001</v>
      </c>
      <c r="I43" s="14"/>
      <c r="J43" s="93"/>
      <c r="K43" s="93"/>
      <c r="L43" s="1"/>
      <c r="N43" s="30"/>
      <c r="Q43" s="35"/>
    </row>
    <row r="44" spans="3:17" ht="18.600000000000001" customHeight="1" x14ac:dyDescent="0.25">
      <c r="C44" s="15" t="s">
        <v>121</v>
      </c>
      <c r="D44" s="11">
        <v>1</v>
      </c>
      <c r="E44" s="9" t="s">
        <v>112</v>
      </c>
      <c r="F44" s="13">
        <v>8.6282999999999994</v>
      </c>
      <c r="G44" s="13">
        <f t="shared" si="10"/>
        <v>9.7499789999999997</v>
      </c>
      <c r="H44" s="13">
        <f t="shared" si="11"/>
        <v>9.7499789999999997</v>
      </c>
      <c r="I44" s="14"/>
      <c r="J44" s="93"/>
      <c r="K44" s="93"/>
      <c r="L44" s="1"/>
      <c r="N44" s="30"/>
      <c r="Q44" s="35"/>
    </row>
    <row r="45" spans="3:17" ht="18.600000000000001" customHeight="1" x14ac:dyDescent="0.25">
      <c r="C45" s="15" t="s">
        <v>122</v>
      </c>
      <c r="D45" s="11">
        <v>1</v>
      </c>
      <c r="E45" s="9" t="s">
        <v>2</v>
      </c>
      <c r="F45" s="13">
        <v>1.7257</v>
      </c>
      <c r="G45" s="13">
        <f t="shared" si="10"/>
        <v>1.9500410000000001</v>
      </c>
      <c r="H45" s="13">
        <f t="shared" si="11"/>
        <v>1.9500410000000001</v>
      </c>
      <c r="I45" s="14"/>
      <c r="J45" s="93"/>
      <c r="K45" s="93"/>
      <c r="N45" s="30"/>
      <c r="Q45" s="35"/>
    </row>
    <row r="46" spans="3:17" ht="18.600000000000001" customHeight="1" x14ac:dyDescent="0.25">
      <c r="C46" s="15" t="s">
        <v>123</v>
      </c>
      <c r="D46" s="11">
        <v>100</v>
      </c>
      <c r="E46" s="9" t="s">
        <v>2</v>
      </c>
      <c r="F46" s="13">
        <v>2.6499999999999999E-2</v>
      </c>
      <c r="G46" s="13">
        <f t="shared" si="10"/>
        <v>2.9944999999999999E-2</v>
      </c>
      <c r="H46" s="13">
        <f t="shared" si="11"/>
        <v>2.9944999999999999</v>
      </c>
      <c r="I46" s="14"/>
      <c r="J46" s="93"/>
      <c r="K46" s="93"/>
      <c r="L46" s="1"/>
      <c r="N46" s="30"/>
      <c r="Q46" s="35"/>
    </row>
    <row r="47" spans="3:17" ht="18.600000000000001" customHeight="1" x14ac:dyDescent="0.25">
      <c r="C47" s="15" t="s">
        <v>124</v>
      </c>
      <c r="D47" s="11">
        <v>12</v>
      </c>
      <c r="E47" s="9" t="s">
        <v>2</v>
      </c>
      <c r="F47" s="13">
        <v>5.7522000000000002</v>
      </c>
      <c r="G47" s="13">
        <f t="shared" si="10"/>
        <v>6.4999859999999998</v>
      </c>
      <c r="H47" s="13">
        <f t="shared" si="11"/>
        <v>77.999831999999998</v>
      </c>
      <c r="I47" s="14"/>
      <c r="J47" s="93"/>
      <c r="K47" s="93"/>
      <c r="L47" s="82"/>
      <c r="M47" s="76"/>
      <c r="N47" s="184"/>
      <c r="O47" s="76"/>
      <c r="Q47" s="35"/>
    </row>
    <row r="48" spans="3:17" ht="16.149999999999999" customHeight="1" x14ac:dyDescent="0.25">
      <c r="C48" s="24"/>
      <c r="D48" s="11"/>
      <c r="E48" s="9"/>
      <c r="F48" s="13"/>
      <c r="G48" s="13"/>
      <c r="H48" s="13"/>
      <c r="I48" s="77">
        <f>SUM(H39:H47)</f>
        <v>114.563807</v>
      </c>
      <c r="J48" s="93"/>
      <c r="K48" s="93"/>
      <c r="L48" s="82"/>
      <c r="M48" s="76"/>
      <c r="N48" s="184"/>
      <c r="O48" s="76"/>
      <c r="Q48" s="35"/>
    </row>
    <row r="49" spans="3:17" ht="18.600000000000001" customHeight="1" x14ac:dyDescent="0.25">
      <c r="C49" s="25" t="s">
        <v>49</v>
      </c>
      <c r="D49" s="26" t="s">
        <v>1</v>
      </c>
      <c r="E49" s="27" t="s">
        <v>2</v>
      </c>
      <c r="F49" s="28" t="s">
        <v>41</v>
      </c>
      <c r="G49" s="28"/>
      <c r="H49" s="28" t="s">
        <v>20</v>
      </c>
      <c r="I49" s="29">
        <f>+H50+H51+H52</f>
        <v>3963.75</v>
      </c>
      <c r="J49" s="93"/>
      <c r="K49" s="93"/>
      <c r="L49" s="82"/>
      <c r="M49" s="76"/>
      <c r="N49" s="184"/>
      <c r="O49" s="76"/>
      <c r="P49" s="95"/>
      <c r="Q49" s="35"/>
    </row>
    <row r="50" spans="3:17" ht="18.600000000000001" customHeight="1" x14ac:dyDescent="0.25">
      <c r="C50" s="40" t="s">
        <v>73</v>
      </c>
      <c r="D50" s="41">
        <v>910</v>
      </c>
      <c r="E50" s="42" t="s">
        <v>5</v>
      </c>
      <c r="F50" s="43">
        <v>1</v>
      </c>
      <c r="G50" s="43"/>
      <c r="H50" s="43">
        <f>F50*D50</f>
        <v>910</v>
      </c>
      <c r="I50" s="44"/>
      <c r="J50" s="93"/>
      <c r="K50" s="93"/>
      <c r="L50" s="82"/>
      <c r="M50" s="76"/>
      <c r="N50" s="184"/>
      <c r="O50" s="76"/>
      <c r="Q50" s="35"/>
    </row>
    <row r="51" spans="3:17" ht="18.600000000000001" customHeight="1" x14ac:dyDescent="0.25">
      <c r="C51" s="40" t="s">
        <v>74</v>
      </c>
      <c r="D51" s="41">
        <v>872.5</v>
      </c>
      <c r="E51" s="42" t="s">
        <v>5</v>
      </c>
      <c r="F51" s="43">
        <v>2.25</v>
      </c>
      <c r="G51" s="43"/>
      <c r="H51" s="43">
        <f t="shared" ref="H51:H52" si="12">F51*D51</f>
        <v>1963.125</v>
      </c>
      <c r="I51" s="44"/>
      <c r="J51" s="93"/>
      <c r="K51" s="93"/>
      <c r="L51" s="82"/>
      <c r="M51" s="76"/>
      <c r="N51" s="184"/>
      <c r="O51" s="76"/>
    </row>
    <row r="52" spans="3:17" ht="18.600000000000001" customHeight="1" x14ac:dyDescent="0.25">
      <c r="C52" s="40" t="s">
        <v>75</v>
      </c>
      <c r="D52" s="41">
        <v>872.5</v>
      </c>
      <c r="E52" s="42" t="s">
        <v>5</v>
      </c>
      <c r="F52" s="43">
        <v>1.25</v>
      </c>
      <c r="G52" s="43"/>
      <c r="H52" s="43">
        <f t="shared" si="12"/>
        <v>1090.625</v>
      </c>
      <c r="I52" s="44"/>
      <c r="J52" s="93"/>
      <c r="K52" s="93"/>
      <c r="L52" s="82"/>
      <c r="M52" s="76"/>
      <c r="N52" s="76"/>
      <c r="O52" s="76"/>
    </row>
    <row r="53" spans="3:17" ht="18" customHeight="1" x14ac:dyDescent="0.25">
      <c r="C53" s="45"/>
      <c r="D53" s="41"/>
      <c r="E53" s="42"/>
      <c r="F53" s="46"/>
      <c r="G53" s="46"/>
      <c r="H53" s="43"/>
      <c r="I53" s="44"/>
      <c r="J53" s="93"/>
      <c r="K53" s="93"/>
      <c r="L53" s="82"/>
      <c r="M53" s="76"/>
      <c r="N53" s="185"/>
      <c r="O53" s="76"/>
    </row>
    <row r="54" spans="3:17" x14ac:dyDescent="0.25">
      <c r="C54" s="330" t="s">
        <v>6</v>
      </c>
      <c r="D54" s="330"/>
      <c r="E54" s="330"/>
      <c r="F54" s="330"/>
      <c r="G54" s="37"/>
      <c r="H54" s="5"/>
      <c r="I54" s="2">
        <f>SUM(H55:H56)</f>
        <v>9054.7747500000005</v>
      </c>
      <c r="J54" s="146"/>
      <c r="K54" s="146"/>
      <c r="L54" s="76"/>
      <c r="M54" s="76"/>
      <c r="N54" s="76"/>
      <c r="O54" s="76"/>
    </row>
    <row r="55" spans="3:17" ht="29.25" customHeight="1" x14ac:dyDescent="0.25">
      <c r="C55" s="15" t="s">
        <v>23</v>
      </c>
      <c r="D55" s="11">
        <v>305.26</v>
      </c>
      <c r="E55" s="9" t="s">
        <v>5</v>
      </c>
      <c r="F55" s="12">
        <v>26.25</v>
      </c>
      <c r="G55" s="12">
        <f>(F55*0.13)+F55</f>
        <v>29.662500000000001</v>
      </c>
      <c r="H55" s="13">
        <f>D55*G55</f>
        <v>9054.7747500000005</v>
      </c>
      <c r="I55" s="14"/>
      <c r="J55" s="4">
        <f>+I71+H73+H76</f>
        <v>5333.2539479999987</v>
      </c>
      <c r="K55" s="97">
        <f>(H55+H74)-J55</f>
        <v>7553.2802900000015</v>
      </c>
      <c r="L55" s="332" t="s">
        <v>404</v>
      </c>
      <c r="M55" s="333"/>
      <c r="N55" s="333"/>
      <c r="O55" s="333"/>
    </row>
    <row r="56" spans="3:17" x14ac:dyDescent="0.25">
      <c r="C56" s="161" t="s">
        <v>40</v>
      </c>
      <c r="D56" s="162" t="s">
        <v>1</v>
      </c>
      <c r="E56" s="163" t="s">
        <v>2</v>
      </c>
      <c r="F56" s="164" t="s">
        <v>41</v>
      </c>
      <c r="G56" s="164" t="s">
        <v>88</v>
      </c>
      <c r="H56" s="164" t="s">
        <v>20</v>
      </c>
      <c r="I56" s="165"/>
      <c r="J56" s="166"/>
      <c r="K56" s="166"/>
      <c r="L56" s="332"/>
      <c r="M56" s="333"/>
      <c r="N56" s="333"/>
      <c r="O56" s="333"/>
    </row>
    <row r="57" spans="3:17" x14ac:dyDescent="0.25">
      <c r="C57" s="181" t="s">
        <v>54</v>
      </c>
      <c r="D57" s="162">
        <v>321.12</v>
      </c>
      <c r="E57" s="163" t="s">
        <v>56</v>
      </c>
      <c r="F57" s="174">
        <v>8.1852</v>
      </c>
      <c r="G57" s="164">
        <f>(F57*0.13)+F57</f>
        <v>9.2492760000000001</v>
      </c>
      <c r="H57" s="164">
        <f t="shared" ref="H57:H60" si="13">D57*F57</f>
        <v>2628.4314239999999</v>
      </c>
      <c r="I57" s="165"/>
      <c r="J57" s="166"/>
      <c r="K57" s="166"/>
      <c r="L57" s="1"/>
    </row>
    <row r="58" spans="3:17" s="282" customFormat="1" x14ac:dyDescent="0.25">
      <c r="C58" s="288" t="s">
        <v>55</v>
      </c>
      <c r="D58" s="26">
        <v>148</v>
      </c>
      <c r="E58" s="27" t="s">
        <v>57</v>
      </c>
      <c r="F58" s="286">
        <v>6.1947000000000001</v>
      </c>
      <c r="G58" s="28">
        <f t="shared" ref="G58:G69" si="14">(F58*0.13)+F58</f>
        <v>7.0000109999999998</v>
      </c>
      <c r="H58" s="28">
        <f t="shared" si="13"/>
        <v>916.81560000000002</v>
      </c>
      <c r="I58" s="29"/>
      <c r="J58" s="187"/>
      <c r="K58" s="187"/>
      <c r="L58" s="289"/>
    </row>
    <row r="59" spans="3:17" x14ac:dyDescent="0.25">
      <c r="C59" s="181" t="s">
        <v>68</v>
      </c>
      <c r="D59" s="162">
        <v>18</v>
      </c>
      <c r="E59" s="163" t="s">
        <v>69</v>
      </c>
      <c r="F59" s="174">
        <v>3.5398000000000001</v>
      </c>
      <c r="G59" s="164">
        <f t="shared" si="14"/>
        <v>3.9999739999999999</v>
      </c>
      <c r="H59" s="164">
        <f t="shared" si="13"/>
        <v>63.7164</v>
      </c>
      <c r="I59" s="165"/>
      <c r="J59" s="166"/>
      <c r="K59" s="166"/>
      <c r="L59" s="82"/>
      <c r="M59" s="76"/>
      <c r="N59" s="76"/>
      <c r="O59" s="76"/>
      <c r="P59" s="76"/>
    </row>
    <row r="60" spans="3:17" x14ac:dyDescent="0.25">
      <c r="C60" s="181" t="s">
        <v>82</v>
      </c>
      <c r="D60" s="162">
        <v>3</v>
      </c>
      <c r="E60" s="163" t="s">
        <v>83</v>
      </c>
      <c r="F60" s="174">
        <v>1.7699</v>
      </c>
      <c r="G60" s="164">
        <f t="shared" si="14"/>
        <v>1.999987</v>
      </c>
      <c r="H60" s="164">
        <f t="shared" si="13"/>
        <v>5.3097000000000003</v>
      </c>
      <c r="I60" s="165"/>
      <c r="J60" s="166"/>
      <c r="K60" s="166"/>
      <c r="L60" s="82"/>
      <c r="M60" s="76"/>
      <c r="N60" s="76"/>
      <c r="O60" s="76"/>
      <c r="P60" s="76"/>
    </row>
    <row r="61" spans="3:17" s="282" customFormat="1" ht="13.15" customHeight="1" x14ac:dyDescent="0.25">
      <c r="C61" s="288" t="s">
        <v>125</v>
      </c>
      <c r="D61" s="26">
        <v>11</v>
      </c>
      <c r="E61" s="27" t="s">
        <v>57</v>
      </c>
      <c r="F61" s="286">
        <v>3.9823</v>
      </c>
      <c r="G61" s="28">
        <f t="shared" si="14"/>
        <v>4.4999989999999999</v>
      </c>
      <c r="H61" s="28">
        <f t="shared" ref="H61:H69" si="15">D61*F61</f>
        <v>43.805300000000003</v>
      </c>
      <c r="I61" s="29"/>
      <c r="J61" s="187"/>
      <c r="K61" s="187"/>
      <c r="L61" s="289"/>
    </row>
    <row r="62" spans="3:17" s="282" customFormat="1" ht="13.15" customHeight="1" x14ac:dyDescent="0.25">
      <c r="C62" s="288" t="s">
        <v>470</v>
      </c>
      <c r="D62" s="26">
        <v>17.28</v>
      </c>
      <c r="E62" s="27" t="s">
        <v>56</v>
      </c>
      <c r="F62" s="286">
        <v>8.8496000000000006</v>
      </c>
      <c r="G62" s="28">
        <f t="shared" si="14"/>
        <v>10.000048000000001</v>
      </c>
      <c r="H62" s="28">
        <f t="shared" si="15"/>
        <v>152.92108800000003</v>
      </c>
      <c r="I62" s="29"/>
      <c r="J62" s="187"/>
      <c r="K62" s="187"/>
      <c r="L62" s="289"/>
    </row>
    <row r="63" spans="3:17" s="282" customFormat="1" ht="13.15" customHeight="1" x14ac:dyDescent="0.25">
      <c r="C63" s="288" t="s">
        <v>471</v>
      </c>
      <c r="D63" s="26">
        <v>5.76</v>
      </c>
      <c r="E63" s="27" t="s">
        <v>56</v>
      </c>
      <c r="F63" s="286">
        <v>7.8761000000000001</v>
      </c>
      <c r="G63" s="28">
        <f t="shared" si="14"/>
        <v>8.8999930000000003</v>
      </c>
      <c r="H63" s="28">
        <f t="shared" si="15"/>
        <v>45.366335999999997</v>
      </c>
      <c r="I63" s="29"/>
      <c r="J63" s="187"/>
      <c r="K63" s="187"/>
      <c r="L63" s="289"/>
    </row>
    <row r="64" spans="3:17" s="282" customFormat="1" ht="13.15" customHeight="1" x14ac:dyDescent="0.25">
      <c r="C64" s="288" t="s">
        <v>472</v>
      </c>
      <c r="D64" s="26">
        <v>1</v>
      </c>
      <c r="E64" s="27" t="s">
        <v>57</v>
      </c>
      <c r="F64" s="286">
        <v>4.4248000000000003</v>
      </c>
      <c r="G64" s="28">
        <f t="shared" si="14"/>
        <v>5.0000240000000007</v>
      </c>
      <c r="H64" s="28">
        <f t="shared" si="15"/>
        <v>4.4248000000000003</v>
      </c>
      <c r="I64" s="29"/>
      <c r="J64" s="187"/>
      <c r="K64" s="187"/>
      <c r="L64" s="289"/>
    </row>
    <row r="65" spans="3:16" s="282" customFormat="1" ht="13.15" customHeight="1" x14ac:dyDescent="0.25">
      <c r="C65" s="288" t="s">
        <v>474</v>
      </c>
      <c r="D65" s="26">
        <v>1</v>
      </c>
      <c r="E65" s="27" t="s">
        <v>2</v>
      </c>
      <c r="F65" s="286">
        <v>13.2743</v>
      </c>
      <c r="G65" s="28">
        <f t="shared" si="14"/>
        <v>14.999959</v>
      </c>
      <c r="H65" s="28">
        <f t="shared" si="15"/>
        <v>13.2743</v>
      </c>
      <c r="I65" s="29"/>
      <c r="J65" s="187"/>
      <c r="K65" s="187"/>
      <c r="L65" s="289"/>
    </row>
    <row r="66" spans="3:16" s="282" customFormat="1" ht="13.15" customHeight="1" x14ac:dyDescent="0.25">
      <c r="C66" s="288" t="s">
        <v>488</v>
      </c>
      <c r="D66" s="26">
        <v>2</v>
      </c>
      <c r="E66" s="27" t="s">
        <v>2</v>
      </c>
      <c r="F66" s="286">
        <v>3.0531000000000001</v>
      </c>
      <c r="G66" s="28">
        <f t="shared" si="14"/>
        <v>3.4500030000000002</v>
      </c>
      <c r="H66" s="28">
        <f t="shared" si="15"/>
        <v>6.1062000000000003</v>
      </c>
      <c r="I66" s="29"/>
      <c r="J66" s="187"/>
      <c r="K66" s="187"/>
      <c r="L66" s="289"/>
    </row>
    <row r="67" spans="3:16" s="282" customFormat="1" ht="13.15" customHeight="1" x14ac:dyDescent="0.25">
      <c r="C67" s="288" t="s">
        <v>489</v>
      </c>
      <c r="D67" s="26">
        <v>1</v>
      </c>
      <c r="E67" s="27" t="s">
        <v>2</v>
      </c>
      <c r="F67" s="286">
        <v>2.23</v>
      </c>
      <c r="G67" s="28">
        <f t="shared" si="14"/>
        <v>2.5198999999999998</v>
      </c>
      <c r="H67" s="28">
        <f t="shared" si="15"/>
        <v>2.23</v>
      </c>
      <c r="I67" s="29"/>
      <c r="J67" s="187"/>
      <c r="K67" s="187"/>
      <c r="L67" s="289"/>
    </row>
    <row r="68" spans="3:16" s="282" customFormat="1" ht="13.15" customHeight="1" x14ac:dyDescent="0.25">
      <c r="C68" s="288" t="s">
        <v>491</v>
      </c>
      <c r="D68" s="26">
        <v>2</v>
      </c>
      <c r="E68" s="27" t="s">
        <v>2</v>
      </c>
      <c r="F68" s="286">
        <v>7.5221</v>
      </c>
      <c r="G68" s="28">
        <f t="shared" si="14"/>
        <v>8.4999730000000007</v>
      </c>
      <c r="H68" s="28">
        <f t="shared" si="15"/>
        <v>15.0442</v>
      </c>
      <c r="I68" s="29"/>
      <c r="J68" s="187"/>
      <c r="K68" s="187"/>
      <c r="L68" s="289"/>
    </row>
    <row r="69" spans="3:16" s="282" customFormat="1" ht="13.15" customHeight="1" x14ac:dyDescent="0.25">
      <c r="C69" s="288" t="s">
        <v>496</v>
      </c>
      <c r="D69" s="26">
        <v>18</v>
      </c>
      <c r="E69" s="27" t="s">
        <v>83</v>
      </c>
      <c r="F69" s="286">
        <v>6.9027000000000003</v>
      </c>
      <c r="G69" s="28">
        <f t="shared" si="14"/>
        <v>7.8000510000000007</v>
      </c>
      <c r="H69" s="28">
        <f t="shared" si="15"/>
        <v>124.24860000000001</v>
      </c>
      <c r="I69" s="29"/>
      <c r="J69" s="187"/>
      <c r="K69" s="187"/>
      <c r="L69" s="289"/>
    </row>
    <row r="70" spans="3:16" s="282" customFormat="1" ht="13.15" customHeight="1" x14ac:dyDescent="0.25">
      <c r="C70" s="288" t="s">
        <v>520</v>
      </c>
      <c r="D70" s="26"/>
      <c r="E70" s="27"/>
      <c r="F70" s="286"/>
      <c r="G70" s="28"/>
      <c r="H70" s="28"/>
      <c r="I70" s="29"/>
      <c r="J70" s="187"/>
      <c r="K70" s="187"/>
      <c r="L70" s="289"/>
    </row>
    <row r="71" spans="3:16" x14ac:dyDescent="0.25">
      <c r="C71" s="181"/>
      <c r="D71" s="162"/>
      <c r="E71" s="163"/>
      <c r="F71" s="174"/>
      <c r="G71" s="174"/>
      <c r="H71" s="164"/>
      <c r="I71" s="175">
        <f>SUM(H57:H69)</f>
        <v>4021.6939479999992</v>
      </c>
      <c r="J71" s="166"/>
      <c r="K71" s="166"/>
      <c r="L71" s="82"/>
      <c r="M71" s="76"/>
      <c r="N71" s="76"/>
      <c r="O71" s="76"/>
      <c r="P71" s="76"/>
    </row>
    <row r="72" spans="3:16" x14ac:dyDescent="0.25">
      <c r="C72" s="161" t="s">
        <v>49</v>
      </c>
      <c r="D72" s="162" t="s">
        <v>1</v>
      </c>
      <c r="E72" s="163" t="s">
        <v>2</v>
      </c>
      <c r="F72" s="164" t="s">
        <v>41</v>
      </c>
      <c r="G72" s="164"/>
      <c r="H72" s="164" t="s">
        <v>20</v>
      </c>
      <c r="I72" s="165"/>
      <c r="J72" s="166"/>
      <c r="K72" s="166"/>
      <c r="L72" s="82"/>
      <c r="M72" s="76"/>
      <c r="N72" s="76"/>
      <c r="O72" s="76"/>
      <c r="P72" s="76"/>
    </row>
    <row r="73" spans="3:16" x14ac:dyDescent="0.25">
      <c r="C73" s="171" t="s">
        <v>242</v>
      </c>
      <c r="D73" s="168">
        <v>321.12</v>
      </c>
      <c r="E73" s="169"/>
      <c r="F73" s="170">
        <v>3</v>
      </c>
      <c r="G73" s="170"/>
      <c r="H73" s="164">
        <f t="shared" ref="H73" si="16">D73*F73</f>
        <v>963.36</v>
      </c>
      <c r="I73" s="165"/>
      <c r="J73" s="166"/>
      <c r="K73" s="166"/>
      <c r="L73" s="82"/>
      <c r="M73" s="76"/>
      <c r="N73" s="76"/>
      <c r="O73" s="76"/>
      <c r="P73" s="76"/>
    </row>
    <row r="74" spans="3:16" x14ac:dyDescent="0.25">
      <c r="C74" s="53" t="s">
        <v>24</v>
      </c>
      <c r="D74" s="54">
        <v>278.86</v>
      </c>
      <c r="E74" s="55" t="s">
        <v>4</v>
      </c>
      <c r="F74" s="56">
        <v>12.16</v>
      </c>
      <c r="G74" s="56">
        <f>(F74*0.13)+F74</f>
        <v>13.7408</v>
      </c>
      <c r="H74" s="57">
        <f>G74*D74</f>
        <v>3831.7594880000001</v>
      </c>
      <c r="I74" s="58"/>
      <c r="J74" s="146"/>
      <c r="K74" s="146"/>
      <c r="L74" s="82"/>
      <c r="M74" s="76"/>
      <c r="N74" s="76"/>
      <c r="O74" s="76"/>
      <c r="P74" s="76"/>
    </row>
    <row r="75" spans="3:16" x14ac:dyDescent="0.25">
      <c r="C75" s="161" t="s">
        <v>49</v>
      </c>
      <c r="D75" s="162" t="s">
        <v>1</v>
      </c>
      <c r="E75" s="163" t="s">
        <v>2</v>
      </c>
      <c r="F75" s="164" t="s">
        <v>41</v>
      </c>
      <c r="G75" s="164"/>
      <c r="H75" s="164" t="s">
        <v>20</v>
      </c>
      <c r="I75" s="165"/>
      <c r="J75" s="166"/>
      <c r="K75" s="166"/>
      <c r="L75" s="1"/>
    </row>
    <row r="76" spans="3:16" x14ac:dyDescent="0.25">
      <c r="C76" s="181" t="s">
        <v>243</v>
      </c>
      <c r="D76" s="162">
        <v>278.56</v>
      </c>
      <c r="E76" s="163"/>
      <c r="F76" s="174">
        <v>1.25</v>
      </c>
      <c r="G76" s="174"/>
      <c r="H76" s="164">
        <f t="shared" ref="H76" si="17">D76*F76</f>
        <v>348.2</v>
      </c>
      <c r="I76" s="165"/>
      <c r="J76" s="166"/>
      <c r="K76" s="166"/>
      <c r="L76" s="1"/>
    </row>
    <row r="77" spans="3:16" x14ac:dyDescent="0.25">
      <c r="C77" s="327" t="s">
        <v>7</v>
      </c>
      <c r="D77" s="328"/>
      <c r="E77" s="328"/>
      <c r="F77" s="328"/>
      <c r="G77" s="38"/>
      <c r="H77" s="7"/>
      <c r="I77" s="2"/>
      <c r="J77" s="2"/>
      <c r="K77" s="2"/>
      <c r="L77" s="334" t="s">
        <v>371</v>
      </c>
      <c r="M77" s="335"/>
      <c r="N77" s="335"/>
      <c r="O77" s="335"/>
    </row>
    <row r="78" spans="3:16" x14ac:dyDescent="0.25">
      <c r="C78" s="16" t="s">
        <v>33</v>
      </c>
      <c r="D78" s="11">
        <v>1</v>
      </c>
      <c r="E78" s="9" t="s">
        <v>3</v>
      </c>
      <c r="F78" s="12">
        <v>7420</v>
      </c>
      <c r="G78" s="12">
        <f>(F78*0.13)+F78</f>
        <v>8384.6</v>
      </c>
      <c r="H78" s="13">
        <f>D78*G78</f>
        <v>8384.6</v>
      </c>
      <c r="I78" s="14"/>
      <c r="J78" s="4">
        <f>+I180+H182</f>
        <v>6923.3437689999992</v>
      </c>
      <c r="K78" s="97">
        <f>H78-J78</f>
        <v>1461.2562310000012</v>
      </c>
      <c r="L78" s="334"/>
      <c r="M78" s="335"/>
      <c r="N78" s="335"/>
      <c r="O78" s="335"/>
    </row>
    <row r="79" spans="3:16" ht="16.899999999999999" customHeight="1" x14ac:dyDescent="0.25">
      <c r="C79" s="161" t="s">
        <v>40</v>
      </c>
      <c r="D79" s="162" t="s">
        <v>1</v>
      </c>
      <c r="E79" s="163" t="s">
        <v>2</v>
      </c>
      <c r="F79" s="164" t="s">
        <v>41</v>
      </c>
      <c r="G79" s="164" t="s">
        <v>88</v>
      </c>
      <c r="H79" s="164" t="s">
        <v>20</v>
      </c>
      <c r="I79" s="165" t="s">
        <v>11</v>
      </c>
      <c r="J79" s="166"/>
      <c r="K79" s="166"/>
      <c r="L79" s="1"/>
    </row>
    <row r="80" spans="3:16" ht="16.899999999999999" customHeight="1" x14ac:dyDescent="0.25">
      <c r="C80" s="167" t="s">
        <v>59</v>
      </c>
      <c r="D80" s="168">
        <v>16</v>
      </c>
      <c r="E80" s="169" t="s">
        <v>60</v>
      </c>
      <c r="F80" s="170">
        <v>0.61950000000000005</v>
      </c>
      <c r="G80" s="164">
        <f>(F80*0.13)+F80</f>
        <v>0.70003500000000007</v>
      </c>
      <c r="H80" s="164">
        <f>+D80*G80</f>
        <v>11.200560000000001</v>
      </c>
      <c r="I80" s="165"/>
      <c r="J80" s="166"/>
      <c r="K80" s="166"/>
      <c r="L80" s="332" t="s">
        <v>404</v>
      </c>
      <c r="M80" s="333"/>
      <c r="N80" s="333"/>
      <c r="O80" s="333"/>
    </row>
    <row r="81" spans="3:15" x14ac:dyDescent="0.25">
      <c r="C81" s="167" t="s">
        <v>61</v>
      </c>
      <c r="D81" s="168">
        <v>30</v>
      </c>
      <c r="E81" s="169" t="s">
        <v>2</v>
      </c>
      <c r="F81" s="170">
        <v>0.4425</v>
      </c>
      <c r="G81" s="164">
        <f t="shared" ref="G81:G179" si="18">(F81*0.13)+F81</f>
        <v>0.50002500000000005</v>
      </c>
      <c r="H81" s="164">
        <f t="shared" ref="H81:H144" si="19">+D81*G81</f>
        <v>15.000750000000002</v>
      </c>
      <c r="I81" s="165"/>
      <c r="J81" s="166"/>
      <c r="K81" s="166"/>
      <c r="L81" s="332"/>
      <c r="M81" s="333"/>
      <c r="N81" s="333"/>
      <c r="O81" s="333"/>
    </row>
    <row r="82" spans="3:15" x14ac:dyDescent="0.25">
      <c r="C82" s="167" t="s">
        <v>62</v>
      </c>
      <c r="D82" s="168">
        <v>3</v>
      </c>
      <c r="E82" s="169" t="s">
        <v>37</v>
      </c>
      <c r="F82" s="170">
        <v>2.1593</v>
      </c>
      <c r="G82" s="164">
        <f t="shared" si="18"/>
        <v>2.4400089999999999</v>
      </c>
      <c r="H82" s="164">
        <f t="shared" si="19"/>
        <v>7.3200269999999996</v>
      </c>
      <c r="I82" s="165"/>
      <c r="J82" s="166"/>
      <c r="K82" s="166"/>
      <c r="L82" s="1"/>
    </row>
    <row r="83" spans="3:15" x14ac:dyDescent="0.25">
      <c r="C83" s="167" t="s">
        <v>63</v>
      </c>
      <c r="D83" s="168">
        <v>6</v>
      </c>
      <c r="E83" s="169" t="s">
        <v>37</v>
      </c>
      <c r="F83" s="170">
        <v>2.1539000000000001</v>
      </c>
      <c r="G83" s="164">
        <f t="shared" si="18"/>
        <v>2.433907</v>
      </c>
      <c r="H83" s="164">
        <f t="shared" si="19"/>
        <v>14.603442000000001</v>
      </c>
      <c r="I83" s="165"/>
      <c r="J83" s="166"/>
      <c r="K83" s="166"/>
      <c r="L83" s="1"/>
    </row>
    <row r="84" spans="3:15" x14ac:dyDescent="0.25">
      <c r="C84" s="167" t="s">
        <v>64</v>
      </c>
      <c r="D84" s="168">
        <v>90</v>
      </c>
      <c r="E84" s="169" t="s">
        <v>37</v>
      </c>
      <c r="F84" s="170">
        <v>0.33629999999999999</v>
      </c>
      <c r="G84" s="164">
        <f t="shared" si="18"/>
        <v>0.380019</v>
      </c>
      <c r="H84" s="164">
        <f t="shared" si="19"/>
        <v>34.201709999999999</v>
      </c>
      <c r="I84" s="165"/>
      <c r="J84" s="166"/>
      <c r="K84" s="166"/>
      <c r="L84" s="1"/>
    </row>
    <row r="85" spans="3:15" ht="30" x14ac:dyDescent="0.25">
      <c r="C85" s="167" t="s">
        <v>65</v>
      </c>
      <c r="D85" s="168">
        <v>6</v>
      </c>
      <c r="E85" s="169" t="s">
        <v>37</v>
      </c>
      <c r="F85" s="170">
        <v>0.4425</v>
      </c>
      <c r="G85" s="164">
        <f t="shared" si="18"/>
        <v>0.50002500000000005</v>
      </c>
      <c r="H85" s="164">
        <f t="shared" si="19"/>
        <v>3.0001500000000005</v>
      </c>
      <c r="I85" s="165"/>
      <c r="J85" s="166"/>
      <c r="K85" s="166"/>
      <c r="L85" s="1"/>
    </row>
    <row r="86" spans="3:15" x14ac:dyDescent="0.25">
      <c r="C86" s="167" t="s">
        <v>66</v>
      </c>
      <c r="D86" s="168">
        <v>20</v>
      </c>
      <c r="E86" s="169" t="s">
        <v>2</v>
      </c>
      <c r="F86" s="170">
        <v>0.33629999999999999</v>
      </c>
      <c r="G86" s="164">
        <f t="shared" si="18"/>
        <v>0.380019</v>
      </c>
      <c r="H86" s="164">
        <f t="shared" si="19"/>
        <v>7.6003799999999995</v>
      </c>
      <c r="I86" s="165"/>
      <c r="J86" s="166"/>
      <c r="K86" s="166"/>
      <c r="L86" s="1"/>
    </row>
    <row r="87" spans="3:15" x14ac:dyDescent="0.25">
      <c r="C87" s="167" t="s">
        <v>67</v>
      </c>
      <c r="D87" s="168">
        <v>25</v>
      </c>
      <c r="E87" s="169" t="s">
        <v>2</v>
      </c>
      <c r="F87" s="170">
        <v>0.2301</v>
      </c>
      <c r="G87" s="164">
        <f t="shared" si="18"/>
        <v>0.26001299999999999</v>
      </c>
      <c r="H87" s="164">
        <f t="shared" si="19"/>
        <v>6.5003250000000001</v>
      </c>
      <c r="I87" s="165"/>
      <c r="J87" s="166"/>
      <c r="K87" s="166"/>
      <c r="L87" s="1"/>
    </row>
    <row r="88" spans="3:15" x14ac:dyDescent="0.25">
      <c r="C88" s="167" t="s">
        <v>36</v>
      </c>
      <c r="D88" s="168">
        <v>5</v>
      </c>
      <c r="E88" s="169" t="s">
        <v>2</v>
      </c>
      <c r="F88" s="170">
        <v>4.0708000000000002</v>
      </c>
      <c r="G88" s="164">
        <f t="shared" si="18"/>
        <v>4.6000040000000002</v>
      </c>
      <c r="H88" s="164">
        <f t="shared" si="19"/>
        <v>23.000019999999999</v>
      </c>
      <c r="I88" s="165"/>
      <c r="J88" s="166"/>
      <c r="K88" s="166"/>
      <c r="L88" s="1"/>
    </row>
    <row r="89" spans="3:15" x14ac:dyDescent="0.25">
      <c r="C89" s="167" t="s">
        <v>169</v>
      </c>
      <c r="D89" s="168">
        <v>250</v>
      </c>
      <c r="E89" s="169" t="s">
        <v>170</v>
      </c>
      <c r="F89" s="170">
        <v>0.30969999999999998</v>
      </c>
      <c r="G89" s="164">
        <f t="shared" si="18"/>
        <v>0.34996099999999997</v>
      </c>
      <c r="H89" s="164">
        <f t="shared" si="19"/>
        <v>87.490249999999989</v>
      </c>
      <c r="I89" s="165"/>
      <c r="J89" s="166"/>
      <c r="K89" s="166"/>
      <c r="L89" s="1"/>
    </row>
    <row r="90" spans="3:15" x14ac:dyDescent="0.25">
      <c r="C90" s="171" t="s">
        <v>84</v>
      </c>
      <c r="D90" s="168">
        <v>250</v>
      </c>
      <c r="E90" s="169" t="s">
        <v>37</v>
      </c>
      <c r="F90" s="170">
        <v>0.54869999999999997</v>
      </c>
      <c r="G90" s="164">
        <f t="shared" si="18"/>
        <v>0.620031</v>
      </c>
      <c r="H90" s="164">
        <f t="shared" si="19"/>
        <v>155.00774999999999</v>
      </c>
      <c r="I90" s="165"/>
      <c r="J90" s="166"/>
      <c r="K90" s="166"/>
      <c r="L90" s="1"/>
    </row>
    <row r="91" spans="3:15" x14ac:dyDescent="0.25">
      <c r="C91" s="171" t="s">
        <v>85</v>
      </c>
      <c r="D91" s="168">
        <v>250</v>
      </c>
      <c r="E91" s="169" t="s">
        <v>37</v>
      </c>
      <c r="F91" s="170">
        <v>0.22120000000000001</v>
      </c>
      <c r="G91" s="164">
        <f t="shared" si="18"/>
        <v>0.24995600000000001</v>
      </c>
      <c r="H91" s="164">
        <f t="shared" si="19"/>
        <v>62.489000000000004</v>
      </c>
      <c r="I91" s="165"/>
      <c r="J91" s="166"/>
      <c r="K91" s="166"/>
      <c r="L91" s="1"/>
    </row>
    <row r="92" spans="3:15" x14ac:dyDescent="0.25">
      <c r="C92" s="171" t="s">
        <v>86</v>
      </c>
      <c r="D92" s="168">
        <v>250</v>
      </c>
      <c r="E92" s="169" t="s">
        <v>37</v>
      </c>
      <c r="F92" s="170">
        <v>0.22112000000000001</v>
      </c>
      <c r="G92" s="164">
        <f t="shared" si="18"/>
        <v>0.24986560000000002</v>
      </c>
      <c r="H92" s="164">
        <f t="shared" si="19"/>
        <v>62.466400000000007</v>
      </c>
      <c r="I92" s="165"/>
      <c r="J92" s="166"/>
      <c r="K92" s="166"/>
      <c r="L92" s="1"/>
    </row>
    <row r="93" spans="3:15" x14ac:dyDescent="0.25">
      <c r="C93" s="171" t="s">
        <v>87</v>
      </c>
      <c r="D93" s="168">
        <v>250</v>
      </c>
      <c r="E93" s="169" t="s">
        <v>170</v>
      </c>
      <c r="F93" s="170">
        <v>0.54869999999999997</v>
      </c>
      <c r="G93" s="164">
        <f t="shared" si="18"/>
        <v>0.620031</v>
      </c>
      <c r="H93" s="164">
        <f t="shared" si="19"/>
        <v>155.00774999999999</v>
      </c>
      <c r="I93" s="165"/>
      <c r="J93" s="166"/>
      <c r="K93" s="166"/>
      <c r="L93" s="1"/>
    </row>
    <row r="94" spans="3:15" x14ac:dyDescent="0.25">
      <c r="C94" s="171" t="s">
        <v>89</v>
      </c>
      <c r="D94" s="168">
        <v>250</v>
      </c>
      <c r="E94" s="169" t="s">
        <v>37</v>
      </c>
      <c r="F94" s="170">
        <v>0.32740000000000002</v>
      </c>
      <c r="G94" s="164">
        <f t="shared" si="18"/>
        <v>0.36996200000000001</v>
      </c>
      <c r="H94" s="164">
        <f t="shared" si="19"/>
        <v>92.490499999999997</v>
      </c>
      <c r="I94" s="165"/>
      <c r="J94" s="166"/>
      <c r="K94" s="166"/>
      <c r="L94" s="1"/>
    </row>
    <row r="95" spans="3:15" x14ac:dyDescent="0.25">
      <c r="C95" s="171" t="s">
        <v>90</v>
      </c>
      <c r="D95" s="168">
        <v>300</v>
      </c>
      <c r="E95" s="169" t="s">
        <v>37</v>
      </c>
      <c r="F95" s="170">
        <v>0.32740000000000002</v>
      </c>
      <c r="G95" s="164">
        <f t="shared" si="18"/>
        <v>0.36996200000000001</v>
      </c>
      <c r="H95" s="164">
        <f t="shared" si="19"/>
        <v>110.98860000000001</v>
      </c>
      <c r="I95" s="165"/>
      <c r="J95" s="166"/>
      <c r="K95" s="166"/>
      <c r="L95" s="1"/>
    </row>
    <row r="96" spans="3:15" x14ac:dyDescent="0.25">
      <c r="C96" s="171" t="s">
        <v>91</v>
      </c>
      <c r="D96" s="168">
        <v>1</v>
      </c>
      <c r="E96" s="169" t="s">
        <v>2</v>
      </c>
      <c r="F96" s="170">
        <v>70.796499999999995</v>
      </c>
      <c r="G96" s="164">
        <f t="shared" si="18"/>
        <v>80.000045</v>
      </c>
      <c r="H96" s="164">
        <f t="shared" si="19"/>
        <v>80.000045</v>
      </c>
      <c r="I96" s="165"/>
      <c r="J96" s="166"/>
      <c r="K96" s="166"/>
      <c r="L96" s="1"/>
    </row>
    <row r="97" spans="3:12" x14ac:dyDescent="0.25">
      <c r="C97" s="171" t="s">
        <v>92</v>
      </c>
      <c r="D97" s="168">
        <v>1</v>
      </c>
      <c r="E97" s="169" t="s">
        <v>2</v>
      </c>
      <c r="F97" s="170">
        <v>64.557500000000005</v>
      </c>
      <c r="G97" s="164">
        <f t="shared" si="18"/>
        <v>72.949975000000009</v>
      </c>
      <c r="H97" s="164">
        <f t="shared" si="19"/>
        <v>72.949975000000009</v>
      </c>
      <c r="I97" s="165"/>
      <c r="J97" s="166"/>
      <c r="K97" s="166"/>
      <c r="L97" s="1"/>
    </row>
    <row r="98" spans="3:12" x14ac:dyDescent="0.25">
      <c r="C98" s="171" t="s">
        <v>93</v>
      </c>
      <c r="D98" s="168">
        <v>3</v>
      </c>
      <c r="E98" s="169" t="s">
        <v>2</v>
      </c>
      <c r="F98" s="170">
        <v>6.7256999999999998</v>
      </c>
      <c r="G98" s="164">
        <f t="shared" si="18"/>
        <v>7.600041</v>
      </c>
      <c r="H98" s="164">
        <f t="shared" si="19"/>
        <v>22.800122999999999</v>
      </c>
      <c r="I98" s="165"/>
      <c r="J98" s="166"/>
      <c r="K98" s="166"/>
      <c r="L98" s="1"/>
    </row>
    <row r="99" spans="3:12" x14ac:dyDescent="0.25">
      <c r="C99" s="171" t="s">
        <v>94</v>
      </c>
      <c r="D99" s="168">
        <v>4</v>
      </c>
      <c r="E99" s="169" t="s">
        <v>2</v>
      </c>
      <c r="F99" s="170">
        <v>9.0708000000000002</v>
      </c>
      <c r="G99" s="164">
        <f t="shared" si="18"/>
        <v>10.250004000000001</v>
      </c>
      <c r="H99" s="164">
        <f t="shared" si="19"/>
        <v>41.000016000000002</v>
      </c>
      <c r="I99" s="165"/>
      <c r="J99" s="166"/>
      <c r="K99" s="166"/>
      <c r="L99" s="1"/>
    </row>
    <row r="100" spans="3:12" x14ac:dyDescent="0.25">
      <c r="C100" s="171" t="s">
        <v>126</v>
      </c>
      <c r="D100" s="168">
        <v>1</v>
      </c>
      <c r="E100" s="169" t="s">
        <v>2</v>
      </c>
      <c r="F100" s="170">
        <v>78.53</v>
      </c>
      <c r="G100" s="164">
        <f t="shared" si="18"/>
        <v>88.738900000000001</v>
      </c>
      <c r="H100" s="164">
        <f t="shared" si="19"/>
        <v>88.738900000000001</v>
      </c>
      <c r="I100" s="165"/>
      <c r="J100" s="166"/>
      <c r="K100" s="166"/>
      <c r="L100" s="1"/>
    </row>
    <row r="101" spans="3:12" x14ac:dyDescent="0.25">
      <c r="C101" s="171" t="s">
        <v>127</v>
      </c>
      <c r="D101" s="168">
        <v>3</v>
      </c>
      <c r="E101" s="169" t="s">
        <v>2</v>
      </c>
      <c r="F101" s="170">
        <v>3.7610999999999999</v>
      </c>
      <c r="G101" s="164">
        <f t="shared" si="18"/>
        <v>4.2500429999999998</v>
      </c>
      <c r="H101" s="164">
        <f t="shared" si="19"/>
        <v>12.750128999999999</v>
      </c>
      <c r="I101" s="165"/>
      <c r="J101" s="166"/>
      <c r="K101" s="166"/>
      <c r="L101" s="1"/>
    </row>
    <row r="102" spans="3:12" x14ac:dyDescent="0.25">
      <c r="C102" s="171" t="s">
        <v>128</v>
      </c>
      <c r="D102" s="168">
        <v>1</v>
      </c>
      <c r="E102" s="169" t="s">
        <v>37</v>
      </c>
      <c r="F102" s="170">
        <v>27.654900000000001</v>
      </c>
      <c r="G102" s="164">
        <f t="shared" si="18"/>
        <v>31.250037000000003</v>
      </c>
      <c r="H102" s="164">
        <f t="shared" si="19"/>
        <v>31.250037000000003</v>
      </c>
      <c r="I102" s="165"/>
      <c r="J102" s="166"/>
      <c r="K102" s="166"/>
    </row>
    <row r="103" spans="3:12" x14ac:dyDescent="0.25">
      <c r="C103" s="171" t="s">
        <v>129</v>
      </c>
      <c r="D103" s="168">
        <v>12</v>
      </c>
      <c r="E103" s="169" t="s">
        <v>2</v>
      </c>
      <c r="F103" s="170">
        <v>2.0796000000000001</v>
      </c>
      <c r="G103" s="164">
        <f t="shared" si="18"/>
        <v>2.3499480000000004</v>
      </c>
      <c r="H103" s="164">
        <f t="shared" si="19"/>
        <v>28.199376000000004</v>
      </c>
      <c r="I103" s="165"/>
      <c r="J103" s="166"/>
      <c r="K103" s="166"/>
    </row>
    <row r="104" spans="3:12" x14ac:dyDescent="0.25">
      <c r="C104" s="171" t="s">
        <v>130</v>
      </c>
      <c r="D104" s="168">
        <v>1</v>
      </c>
      <c r="E104" s="169" t="s">
        <v>2</v>
      </c>
      <c r="F104" s="170">
        <v>11.946899999999999</v>
      </c>
      <c r="G104" s="164">
        <f t="shared" si="18"/>
        <v>13.499996999999999</v>
      </c>
      <c r="H104" s="164">
        <f t="shared" si="19"/>
        <v>13.499996999999999</v>
      </c>
      <c r="I104" s="165"/>
      <c r="J104" s="166"/>
      <c r="K104" s="166"/>
    </row>
    <row r="105" spans="3:12" x14ac:dyDescent="0.25">
      <c r="C105" s="171" t="s">
        <v>131</v>
      </c>
      <c r="D105" s="168">
        <v>1</v>
      </c>
      <c r="E105" s="169" t="s">
        <v>2</v>
      </c>
      <c r="F105" s="170">
        <v>13.2743</v>
      </c>
      <c r="G105" s="164">
        <f t="shared" si="18"/>
        <v>14.999959</v>
      </c>
      <c r="H105" s="164">
        <f t="shared" si="19"/>
        <v>14.999959</v>
      </c>
      <c r="I105" s="165"/>
      <c r="J105" s="166"/>
      <c r="K105" s="166"/>
    </row>
    <row r="106" spans="3:12" x14ac:dyDescent="0.25">
      <c r="C106" s="171" t="s">
        <v>134</v>
      </c>
      <c r="D106" s="168">
        <v>1</v>
      </c>
      <c r="E106" s="169" t="s">
        <v>2</v>
      </c>
      <c r="F106" s="170">
        <v>9.2899999999999991</v>
      </c>
      <c r="G106" s="164">
        <f t="shared" si="18"/>
        <v>10.497699999999998</v>
      </c>
      <c r="H106" s="164">
        <f t="shared" si="19"/>
        <v>10.497699999999998</v>
      </c>
      <c r="I106" s="165"/>
      <c r="J106" s="166"/>
      <c r="K106" s="166"/>
    </row>
    <row r="107" spans="3:12" x14ac:dyDescent="0.25">
      <c r="C107" s="171" t="s">
        <v>135</v>
      </c>
      <c r="D107" s="168">
        <v>100</v>
      </c>
      <c r="E107" s="169" t="s">
        <v>2</v>
      </c>
      <c r="F107" s="170">
        <v>0.15040000000000001</v>
      </c>
      <c r="G107" s="164">
        <f t="shared" si="18"/>
        <v>0.16995199999999999</v>
      </c>
      <c r="H107" s="164">
        <f t="shared" si="19"/>
        <v>16.995200000000001</v>
      </c>
      <c r="I107" s="165"/>
      <c r="J107" s="166"/>
      <c r="K107" s="166"/>
    </row>
    <row r="108" spans="3:12" x14ac:dyDescent="0.25">
      <c r="C108" s="171" t="s">
        <v>136</v>
      </c>
      <c r="D108" s="168">
        <v>50</v>
      </c>
      <c r="E108" s="169" t="s">
        <v>2</v>
      </c>
      <c r="F108" s="170">
        <v>0.3982</v>
      </c>
      <c r="G108" s="164">
        <f t="shared" si="18"/>
        <v>0.44996599999999998</v>
      </c>
      <c r="H108" s="164">
        <f t="shared" si="19"/>
        <v>22.4983</v>
      </c>
      <c r="I108" s="165"/>
      <c r="J108" s="166"/>
      <c r="K108" s="166"/>
    </row>
    <row r="109" spans="3:12" x14ac:dyDescent="0.25">
      <c r="C109" s="171" t="s">
        <v>137</v>
      </c>
      <c r="D109" s="168">
        <v>100</v>
      </c>
      <c r="E109" s="169" t="s">
        <v>2</v>
      </c>
      <c r="F109" s="170">
        <v>0.1416</v>
      </c>
      <c r="G109" s="164">
        <f t="shared" si="18"/>
        <v>0.16000800000000001</v>
      </c>
      <c r="H109" s="164">
        <f t="shared" si="19"/>
        <v>16.000800000000002</v>
      </c>
      <c r="I109" s="165"/>
      <c r="J109" s="166"/>
      <c r="K109" s="166"/>
    </row>
    <row r="110" spans="3:12" x14ac:dyDescent="0.25">
      <c r="C110" s="171" t="s">
        <v>66</v>
      </c>
      <c r="D110" s="168">
        <v>20</v>
      </c>
      <c r="E110" s="169" t="s">
        <v>2</v>
      </c>
      <c r="F110" s="170">
        <v>0.33629999999999999</v>
      </c>
      <c r="G110" s="164">
        <f t="shared" si="18"/>
        <v>0.380019</v>
      </c>
      <c r="H110" s="164">
        <f t="shared" si="19"/>
        <v>7.6003799999999995</v>
      </c>
      <c r="I110" s="165"/>
      <c r="J110" s="166"/>
      <c r="K110" s="166"/>
    </row>
    <row r="111" spans="3:12" x14ac:dyDescent="0.25">
      <c r="C111" s="171" t="s">
        <v>138</v>
      </c>
      <c r="D111" s="168">
        <v>2</v>
      </c>
      <c r="E111" s="169" t="s">
        <v>2</v>
      </c>
      <c r="F111" s="170">
        <v>1.7699</v>
      </c>
      <c r="G111" s="164">
        <f t="shared" si="18"/>
        <v>1.999987</v>
      </c>
      <c r="H111" s="164">
        <f t="shared" si="19"/>
        <v>3.9999739999999999</v>
      </c>
      <c r="I111" s="165"/>
      <c r="J111" s="166"/>
      <c r="K111" s="166"/>
    </row>
    <row r="112" spans="3:12" x14ac:dyDescent="0.25">
      <c r="C112" s="171" t="s">
        <v>139</v>
      </c>
      <c r="D112" s="168">
        <v>100</v>
      </c>
      <c r="E112" s="169" t="s">
        <v>2</v>
      </c>
      <c r="F112" s="170">
        <v>1.77E-2</v>
      </c>
      <c r="G112" s="164">
        <f t="shared" si="18"/>
        <v>2.0001000000000001E-2</v>
      </c>
      <c r="H112" s="164">
        <f t="shared" si="19"/>
        <v>2.0001000000000002</v>
      </c>
      <c r="I112" s="165"/>
      <c r="J112" s="166"/>
      <c r="K112" s="166"/>
    </row>
    <row r="113" spans="3:11" x14ac:dyDescent="0.25">
      <c r="C113" s="171" t="s">
        <v>140</v>
      </c>
      <c r="D113" s="168">
        <v>50</v>
      </c>
      <c r="E113" s="169" t="s">
        <v>2</v>
      </c>
      <c r="F113" s="170">
        <v>6.1899999999999997E-2</v>
      </c>
      <c r="G113" s="164">
        <f t="shared" si="18"/>
        <v>6.9946999999999995E-2</v>
      </c>
      <c r="H113" s="164">
        <f t="shared" si="19"/>
        <v>3.49735</v>
      </c>
      <c r="I113" s="165"/>
      <c r="J113" s="166"/>
      <c r="K113" s="166"/>
    </row>
    <row r="114" spans="3:11" x14ac:dyDescent="0.25">
      <c r="C114" s="171" t="s">
        <v>59</v>
      </c>
      <c r="D114" s="168">
        <v>20</v>
      </c>
      <c r="E114" s="169" t="s">
        <v>155</v>
      </c>
      <c r="F114" s="170">
        <v>0.61950000000000005</v>
      </c>
      <c r="G114" s="164">
        <f t="shared" si="18"/>
        <v>0.70003500000000007</v>
      </c>
      <c r="H114" s="164">
        <f t="shared" si="19"/>
        <v>14.000700000000002</v>
      </c>
      <c r="I114" s="165"/>
      <c r="J114" s="166"/>
      <c r="K114" s="166"/>
    </row>
    <row r="115" spans="3:11" x14ac:dyDescent="0.25">
      <c r="C115" s="171" t="s">
        <v>163</v>
      </c>
      <c r="D115" s="168">
        <v>2</v>
      </c>
      <c r="E115" s="169" t="s">
        <v>2</v>
      </c>
      <c r="F115" s="170">
        <v>9.6460000000000008</v>
      </c>
      <c r="G115" s="164">
        <f t="shared" si="18"/>
        <v>10.899980000000001</v>
      </c>
      <c r="H115" s="164">
        <f t="shared" si="19"/>
        <v>21.799960000000002</v>
      </c>
      <c r="I115" s="165"/>
      <c r="J115" s="166"/>
      <c r="K115" s="166"/>
    </row>
    <row r="116" spans="3:11" x14ac:dyDescent="0.25">
      <c r="C116" s="171" t="s">
        <v>168</v>
      </c>
      <c r="D116" s="168">
        <v>10</v>
      </c>
      <c r="E116" s="169" t="s">
        <v>2</v>
      </c>
      <c r="F116" s="170">
        <v>0.2301</v>
      </c>
      <c r="G116" s="164">
        <f t="shared" si="18"/>
        <v>0.26001299999999999</v>
      </c>
      <c r="H116" s="164">
        <f t="shared" si="19"/>
        <v>2.6001300000000001</v>
      </c>
      <c r="I116" s="165"/>
      <c r="J116" s="166"/>
      <c r="K116" s="166"/>
    </row>
    <row r="117" spans="3:11" x14ac:dyDescent="0.25">
      <c r="C117" s="171" t="s">
        <v>171</v>
      </c>
      <c r="D117" s="168">
        <v>70</v>
      </c>
      <c r="E117" s="169" t="s">
        <v>170</v>
      </c>
      <c r="F117" s="170">
        <v>0.51990000000000003</v>
      </c>
      <c r="G117" s="164">
        <f t="shared" si="18"/>
        <v>0.58748700000000009</v>
      </c>
      <c r="H117" s="164">
        <f t="shared" si="19"/>
        <v>41.12409000000001</v>
      </c>
      <c r="I117" s="165"/>
      <c r="J117" s="166"/>
      <c r="K117" s="166"/>
    </row>
    <row r="118" spans="3:11" x14ac:dyDescent="0.25">
      <c r="C118" s="171" t="s">
        <v>172</v>
      </c>
      <c r="D118" s="168">
        <v>8</v>
      </c>
      <c r="E118" s="169" t="s">
        <v>2</v>
      </c>
      <c r="F118" s="170">
        <v>3.84</v>
      </c>
      <c r="G118" s="164">
        <f t="shared" si="18"/>
        <v>4.3391999999999999</v>
      </c>
      <c r="H118" s="164">
        <f t="shared" si="19"/>
        <v>34.7136</v>
      </c>
      <c r="I118" s="165"/>
      <c r="J118" s="166"/>
      <c r="K118" s="166"/>
    </row>
    <row r="119" spans="3:11" x14ac:dyDescent="0.25">
      <c r="C119" s="171" t="s">
        <v>173</v>
      </c>
      <c r="D119" s="168">
        <v>63</v>
      </c>
      <c r="E119" s="169" t="s">
        <v>2</v>
      </c>
      <c r="F119" s="170">
        <v>2.5</v>
      </c>
      <c r="G119" s="164">
        <f t="shared" si="18"/>
        <v>2.8250000000000002</v>
      </c>
      <c r="H119" s="164">
        <f t="shared" si="19"/>
        <v>177.97500000000002</v>
      </c>
      <c r="I119" s="165"/>
      <c r="J119" s="166"/>
      <c r="K119" s="166"/>
    </row>
    <row r="120" spans="3:11" x14ac:dyDescent="0.25">
      <c r="C120" s="171" t="s">
        <v>174</v>
      </c>
      <c r="D120" s="168">
        <v>5</v>
      </c>
      <c r="E120" s="169" t="s">
        <v>2</v>
      </c>
      <c r="F120" s="170">
        <v>7</v>
      </c>
      <c r="G120" s="164">
        <f t="shared" si="18"/>
        <v>7.91</v>
      </c>
      <c r="H120" s="164">
        <f t="shared" si="19"/>
        <v>39.549999999999997</v>
      </c>
      <c r="I120" s="165"/>
      <c r="J120" s="166"/>
      <c r="K120" s="166"/>
    </row>
    <row r="121" spans="3:11" x14ac:dyDescent="0.25">
      <c r="C121" s="171" t="s">
        <v>175</v>
      </c>
      <c r="D121" s="168">
        <v>1</v>
      </c>
      <c r="E121" s="169" t="s">
        <v>2</v>
      </c>
      <c r="F121" s="170">
        <v>1.2</v>
      </c>
      <c r="G121" s="164">
        <f t="shared" si="18"/>
        <v>1.3559999999999999</v>
      </c>
      <c r="H121" s="164">
        <f t="shared" si="19"/>
        <v>1.3559999999999999</v>
      </c>
      <c r="I121" s="165"/>
      <c r="J121" s="166"/>
      <c r="K121" s="166"/>
    </row>
    <row r="122" spans="3:11" x14ac:dyDescent="0.25">
      <c r="C122" s="171" t="s">
        <v>176</v>
      </c>
      <c r="D122" s="168">
        <v>1</v>
      </c>
      <c r="E122" s="169" t="s">
        <v>2</v>
      </c>
      <c r="F122" s="170">
        <v>6</v>
      </c>
      <c r="G122" s="164">
        <f t="shared" si="18"/>
        <v>6.78</v>
      </c>
      <c r="H122" s="164">
        <f t="shared" si="19"/>
        <v>6.78</v>
      </c>
      <c r="I122" s="165"/>
      <c r="J122" s="166"/>
      <c r="K122" s="166"/>
    </row>
    <row r="123" spans="3:11" x14ac:dyDescent="0.25">
      <c r="C123" s="171" t="s">
        <v>177</v>
      </c>
      <c r="D123" s="168">
        <v>18</v>
      </c>
      <c r="E123" s="169" t="s">
        <v>170</v>
      </c>
      <c r="F123" s="170">
        <v>3.02</v>
      </c>
      <c r="G123" s="164">
        <f t="shared" si="18"/>
        <v>3.4125999999999999</v>
      </c>
      <c r="H123" s="164">
        <f t="shared" si="19"/>
        <v>61.4268</v>
      </c>
      <c r="I123" s="165"/>
      <c r="J123" s="166"/>
      <c r="K123" s="166"/>
    </row>
    <row r="124" spans="3:11" x14ac:dyDescent="0.25">
      <c r="C124" s="171" t="s">
        <v>178</v>
      </c>
      <c r="D124" s="168">
        <v>9</v>
      </c>
      <c r="E124" s="169" t="s">
        <v>170</v>
      </c>
      <c r="F124" s="170">
        <v>3.02</v>
      </c>
      <c r="G124" s="164">
        <f t="shared" si="18"/>
        <v>3.4125999999999999</v>
      </c>
      <c r="H124" s="164">
        <f t="shared" si="19"/>
        <v>30.7134</v>
      </c>
      <c r="I124" s="165"/>
      <c r="J124" s="166"/>
      <c r="K124" s="166"/>
    </row>
    <row r="125" spans="3:11" x14ac:dyDescent="0.25">
      <c r="C125" s="167" t="s">
        <v>169</v>
      </c>
      <c r="D125" s="168">
        <v>175</v>
      </c>
      <c r="E125" s="169" t="s">
        <v>170</v>
      </c>
      <c r="F125" s="170">
        <v>0.30969999999999998</v>
      </c>
      <c r="G125" s="164">
        <f t="shared" si="18"/>
        <v>0.34996099999999997</v>
      </c>
      <c r="H125" s="164">
        <f t="shared" si="19"/>
        <v>61.243174999999994</v>
      </c>
      <c r="I125" s="165"/>
      <c r="J125" s="166"/>
      <c r="K125" s="166"/>
    </row>
    <row r="126" spans="3:11" x14ac:dyDescent="0.25">
      <c r="C126" s="171" t="s">
        <v>84</v>
      </c>
      <c r="D126" s="168">
        <v>175</v>
      </c>
      <c r="E126" s="169" t="s">
        <v>170</v>
      </c>
      <c r="F126" s="170">
        <v>0.52</v>
      </c>
      <c r="G126" s="164">
        <f t="shared" si="18"/>
        <v>0.58760000000000001</v>
      </c>
      <c r="H126" s="164">
        <f t="shared" si="19"/>
        <v>102.83</v>
      </c>
      <c r="I126" s="165"/>
      <c r="J126" s="166"/>
      <c r="K126" s="166"/>
    </row>
    <row r="127" spans="3:11" x14ac:dyDescent="0.25">
      <c r="C127" s="171" t="s">
        <v>87</v>
      </c>
      <c r="D127" s="168">
        <v>175</v>
      </c>
      <c r="E127" s="169" t="s">
        <v>170</v>
      </c>
      <c r="F127" s="170">
        <v>0.52</v>
      </c>
      <c r="G127" s="164">
        <f t="shared" si="18"/>
        <v>0.58760000000000001</v>
      </c>
      <c r="H127" s="164">
        <f t="shared" si="19"/>
        <v>102.83</v>
      </c>
      <c r="I127" s="165"/>
      <c r="J127" s="166"/>
      <c r="K127" s="166"/>
    </row>
    <row r="128" spans="3:11" x14ac:dyDescent="0.25">
      <c r="C128" s="171" t="s">
        <v>89</v>
      </c>
      <c r="D128" s="168">
        <v>175</v>
      </c>
      <c r="E128" s="169" t="s">
        <v>170</v>
      </c>
      <c r="F128" s="170">
        <v>0.31</v>
      </c>
      <c r="G128" s="164">
        <f t="shared" si="18"/>
        <v>0.3503</v>
      </c>
      <c r="H128" s="164">
        <f t="shared" si="19"/>
        <v>61.302500000000002</v>
      </c>
      <c r="I128" s="165"/>
      <c r="J128" s="166"/>
      <c r="K128" s="166"/>
    </row>
    <row r="129" spans="3:11" x14ac:dyDescent="0.25">
      <c r="C129" s="171" t="s">
        <v>90</v>
      </c>
      <c r="D129" s="168">
        <v>475</v>
      </c>
      <c r="E129" s="169" t="s">
        <v>170</v>
      </c>
      <c r="F129" s="170">
        <v>0.31</v>
      </c>
      <c r="G129" s="164">
        <f t="shared" si="18"/>
        <v>0.3503</v>
      </c>
      <c r="H129" s="164">
        <f t="shared" si="19"/>
        <v>166.39250000000001</v>
      </c>
      <c r="I129" s="165"/>
      <c r="J129" s="166"/>
      <c r="K129" s="166"/>
    </row>
    <row r="130" spans="3:11" x14ac:dyDescent="0.25">
      <c r="C130" s="171" t="s">
        <v>179</v>
      </c>
      <c r="D130" s="168">
        <v>4</v>
      </c>
      <c r="E130" s="169" t="s">
        <v>2</v>
      </c>
      <c r="F130" s="170">
        <v>2.9203999999999999</v>
      </c>
      <c r="G130" s="164">
        <f t="shared" si="18"/>
        <v>3.300052</v>
      </c>
      <c r="H130" s="164">
        <f t="shared" si="19"/>
        <v>13.200208</v>
      </c>
      <c r="I130" s="165"/>
      <c r="J130" s="166"/>
      <c r="K130" s="166"/>
    </row>
    <row r="131" spans="3:11" x14ac:dyDescent="0.25">
      <c r="C131" s="171" t="s">
        <v>180</v>
      </c>
      <c r="D131" s="168">
        <v>100</v>
      </c>
      <c r="E131" s="169" t="s">
        <v>2</v>
      </c>
      <c r="F131" s="170">
        <v>0.15040000000000001</v>
      </c>
      <c r="G131" s="164">
        <f t="shared" si="18"/>
        <v>0.16995199999999999</v>
      </c>
      <c r="H131" s="164">
        <f t="shared" si="19"/>
        <v>16.995200000000001</v>
      </c>
      <c r="I131" s="165"/>
      <c r="J131" s="166"/>
      <c r="K131" s="166"/>
    </row>
    <row r="132" spans="3:11" x14ac:dyDescent="0.25">
      <c r="C132" s="171" t="s">
        <v>181</v>
      </c>
      <c r="D132" s="168">
        <v>13</v>
      </c>
      <c r="E132" s="169" t="s">
        <v>2</v>
      </c>
      <c r="F132" s="170">
        <v>10.442500000000001</v>
      </c>
      <c r="G132" s="164">
        <f t="shared" si="18"/>
        <v>11.800025000000002</v>
      </c>
      <c r="H132" s="164">
        <f t="shared" si="19"/>
        <v>153.40032500000001</v>
      </c>
      <c r="I132" s="165"/>
      <c r="J132" s="166"/>
      <c r="K132" s="166"/>
    </row>
    <row r="133" spans="3:11" x14ac:dyDescent="0.25">
      <c r="C133" s="171" t="s">
        <v>182</v>
      </c>
      <c r="D133" s="168">
        <v>1</v>
      </c>
      <c r="E133" s="169" t="s">
        <v>2</v>
      </c>
      <c r="F133" s="170">
        <v>4.0708000000000002</v>
      </c>
      <c r="G133" s="164">
        <f t="shared" si="18"/>
        <v>4.6000040000000002</v>
      </c>
      <c r="H133" s="164">
        <f t="shared" si="19"/>
        <v>4.6000040000000002</v>
      </c>
      <c r="I133" s="165"/>
      <c r="J133" s="166"/>
      <c r="K133" s="166"/>
    </row>
    <row r="134" spans="3:11" x14ac:dyDescent="0.25">
      <c r="C134" s="171" t="s">
        <v>198</v>
      </c>
      <c r="D134" s="168">
        <v>13</v>
      </c>
      <c r="E134" s="169" t="s">
        <v>2</v>
      </c>
      <c r="F134" s="170">
        <v>4</v>
      </c>
      <c r="G134" s="164">
        <f t="shared" si="18"/>
        <v>4.5199999999999996</v>
      </c>
      <c r="H134" s="164">
        <f t="shared" si="19"/>
        <v>58.759999999999991</v>
      </c>
      <c r="I134" s="165"/>
      <c r="J134" s="166"/>
      <c r="K134" s="166"/>
    </row>
    <row r="135" spans="3:11" x14ac:dyDescent="0.25">
      <c r="C135" s="171" t="s">
        <v>190</v>
      </c>
      <c r="D135" s="168">
        <v>1</v>
      </c>
      <c r="E135" s="169" t="s">
        <v>2</v>
      </c>
      <c r="F135" s="170">
        <v>20</v>
      </c>
      <c r="G135" s="164">
        <f t="shared" si="18"/>
        <v>22.6</v>
      </c>
      <c r="H135" s="164">
        <f t="shared" si="19"/>
        <v>22.6</v>
      </c>
      <c r="I135" s="165"/>
      <c r="J135" s="166"/>
      <c r="K135" s="166"/>
    </row>
    <row r="136" spans="3:11" x14ac:dyDescent="0.25">
      <c r="C136" s="171" t="s">
        <v>197</v>
      </c>
      <c r="D136" s="168">
        <v>1</v>
      </c>
      <c r="E136" s="169" t="s">
        <v>2</v>
      </c>
      <c r="F136" s="170">
        <v>21.65</v>
      </c>
      <c r="G136" s="164">
        <f t="shared" si="18"/>
        <v>24.464499999999997</v>
      </c>
      <c r="H136" s="164">
        <f t="shared" si="19"/>
        <v>24.464499999999997</v>
      </c>
      <c r="I136" s="165"/>
      <c r="J136" s="166"/>
      <c r="K136" s="166"/>
    </row>
    <row r="137" spans="3:11" x14ac:dyDescent="0.25">
      <c r="C137" s="171" t="s">
        <v>183</v>
      </c>
      <c r="D137" s="168">
        <v>5</v>
      </c>
      <c r="E137" s="169" t="s">
        <v>2</v>
      </c>
      <c r="F137" s="170">
        <v>0.73450000000000004</v>
      </c>
      <c r="G137" s="164">
        <f t="shared" si="18"/>
        <v>0.82998500000000008</v>
      </c>
      <c r="H137" s="164">
        <f t="shared" si="19"/>
        <v>4.1499250000000005</v>
      </c>
      <c r="I137" s="165"/>
      <c r="J137" s="166"/>
      <c r="K137" s="166"/>
    </row>
    <row r="138" spans="3:11" x14ac:dyDescent="0.25">
      <c r="C138" s="171" t="s">
        <v>184</v>
      </c>
      <c r="D138" s="168">
        <v>5</v>
      </c>
      <c r="E138" s="169" t="s">
        <v>2</v>
      </c>
      <c r="F138" s="170">
        <v>4.5929000000000002</v>
      </c>
      <c r="G138" s="164">
        <f t="shared" si="18"/>
        <v>5.1899770000000007</v>
      </c>
      <c r="H138" s="164">
        <f t="shared" si="19"/>
        <v>25.949885000000002</v>
      </c>
      <c r="I138" s="165"/>
      <c r="J138" s="166"/>
      <c r="K138" s="166"/>
    </row>
    <row r="139" spans="3:11" x14ac:dyDescent="0.25">
      <c r="C139" s="171" t="s">
        <v>185</v>
      </c>
      <c r="D139" s="168">
        <v>10</v>
      </c>
      <c r="E139" s="169" t="s">
        <v>2</v>
      </c>
      <c r="F139" s="170">
        <v>2.6499999999999999E-2</v>
      </c>
      <c r="G139" s="164">
        <f t="shared" si="18"/>
        <v>2.9944999999999999E-2</v>
      </c>
      <c r="H139" s="164">
        <f t="shared" si="19"/>
        <v>0.29944999999999999</v>
      </c>
      <c r="I139" s="165"/>
      <c r="J139" s="166"/>
      <c r="K139" s="166"/>
    </row>
    <row r="140" spans="3:11" x14ac:dyDescent="0.25">
      <c r="C140" s="171" t="s">
        <v>186</v>
      </c>
      <c r="D140" s="168">
        <v>60</v>
      </c>
      <c r="E140" s="169" t="s">
        <v>2</v>
      </c>
      <c r="F140" s="170">
        <v>3.5400000000000001E-2</v>
      </c>
      <c r="G140" s="164">
        <f t="shared" si="18"/>
        <v>4.0002000000000003E-2</v>
      </c>
      <c r="H140" s="164">
        <f t="shared" si="19"/>
        <v>2.4001200000000003</v>
      </c>
      <c r="I140" s="165"/>
      <c r="J140" s="166"/>
      <c r="K140" s="166"/>
    </row>
    <row r="141" spans="3:11" x14ac:dyDescent="0.25">
      <c r="C141" s="171" t="s">
        <v>187</v>
      </c>
      <c r="D141" s="168">
        <v>30</v>
      </c>
      <c r="E141" s="169" t="s">
        <v>2</v>
      </c>
      <c r="F141" s="170">
        <v>1.4248000000000001</v>
      </c>
      <c r="G141" s="164">
        <f t="shared" si="18"/>
        <v>1.6100240000000001</v>
      </c>
      <c r="H141" s="164">
        <f t="shared" si="19"/>
        <v>48.300720000000005</v>
      </c>
      <c r="I141" s="165"/>
      <c r="J141" s="166"/>
      <c r="K141" s="166"/>
    </row>
    <row r="142" spans="3:11" x14ac:dyDescent="0.25">
      <c r="C142" s="171" t="s">
        <v>215</v>
      </c>
      <c r="D142" s="168">
        <v>5</v>
      </c>
      <c r="E142" s="169" t="s">
        <v>2</v>
      </c>
      <c r="F142" s="170">
        <v>8.2299999999999998E-2</v>
      </c>
      <c r="G142" s="164">
        <f t="shared" si="18"/>
        <v>9.2998999999999998E-2</v>
      </c>
      <c r="H142" s="164">
        <f t="shared" si="19"/>
        <v>0.46499499999999999</v>
      </c>
      <c r="I142" s="165"/>
      <c r="J142" s="166"/>
      <c r="K142" s="166"/>
    </row>
    <row r="143" spans="3:11" x14ac:dyDescent="0.25">
      <c r="C143" s="171" t="s">
        <v>188</v>
      </c>
      <c r="D143" s="168">
        <v>3</v>
      </c>
      <c r="E143" s="169" t="s">
        <v>2</v>
      </c>
      <c r="F143" s="170">
        <v>2.0265</v>
      </c>
      <c r="G143" s="164">
        <f t="shared" si="18"/>
        <v>2.2899449999999999</v>
      </c>
      <c r="H143" s="164">
        <f t="shared" si="19"/>
        <v>6.8698350000000001</v>
      </c>
      <c r="I143" s="165"/>
      <c r="J143" s="166"/>
      <c r="K143" s="166"/>
    </row>
    <row r="144" spans="3:11" x14ac:dyDescent="0.25">
      <c r="C144" s="171" t="s">
        <v>189</v>
      </c>
      <c r="D144" s="168">
        <v>1</v>
      </c>
      <c r="E144" s="169" t="s">
        <v>2</v>
      </c>
      <c r="F144" s="170">
        <v>0.1681</v>
      </c>
      <c r="G144" s="164">
        <f t="shared" si="18"/>
        <v>0.18995300000000001</v>
      </c>
      <c r="H144" s="164">
        <f t="shared" si="19"/>
        <v>0.18995300000000001</v>
      </c>
      <c r="I144" s="165"/>
      <c r="J144" s="166"/>
      <c r="K144" s="166"/>
    </row>
    <row r="145" spans="3:11" x14ac:dyDescent="0.25">
      <c r="C145" s="171" t="s">
        <v>191</v>
      </c>
      <c r="D145" s="168">
        <v>1</v>
      </c>
      <c r="E145" s="169" t="s">
        <v>2</v>
      </c>
      <c r="F145" s="170">
        <v>19.1858</v>
      </c>
      <c r="G145" s="164">
        <f t="shared" si="18"/>
        <v>21.679954000000002</v>
      </c>
      <c r="H145" s="164">
        <f t="shared" ref="H145:H179" si="20">+D145*G145</f>
        <v>21.679954000000002</v>
      </c>
      <c r="I145" s="165"/>
      <c r="J145" s="166"/>
      <c r="K145" s="166"/>
    </row>
    <row r="146" spans="3:11" x14ac:dyDescent="0.25">
      <c r="C146" s="171" t="s">
        <v>192</v>
      </c>
      <c r="D146" s="168">
        <v>46</v>
      </c>
      <c r="E146" s="169" t="s">
        <v>2</v>
      </c>
      <c r="F146" s="170">
        <v>0.85</v>
      </c>
      <c r="G146" s="164">
        <f t="shared" si="18"/>
        <v>0.96050000000000002</v>
      </c>
      <c r="H146" s="164">
        <f t="shared" si="20"/>
        <v>44.183</v>
      </c>
      <c r="I146" s="165"/>
      <c r="J146" s="166"/>
      <c r="K146" s="166"/>
    </row>
    <row r="147" spans="3:11" x14ac:dyDescent="0.25">
      <c r="C147" s="171" t="s">
        <v>193</v>
      </c>
      <c r="D147" s="168">
        <v>10</v>
      </c>
      <c r="E147" s="169" t="s">
        <v>2</v>
      </c>
      <c r="F147" s="170">
        <v>0.1593</v>
      </c>
      <c r="G147" s="164">
        <f t="shared" si="18"/>
        <v>0.180009</v>
      </c>
      <c r="H147" s="164">
        <f t="shared" si="20"/>
        <v>1.80009</v>
      </c>
      <c r="I147" s="165"/>
      <c r="J147" s="166"/>
      <c r="K147" s="166"/>
    </row>
    <row r="148" spans="3:11" x14ac:dyDescent="0.25">
      <c r="C148" s="171" t="s">
        <v>194</v>
      </c>
      <c r="D148" s="168">
        <v>30</v>
      </c>
      <c r="E148" s="169" t="s">
        <v>170</v>
      </c>
      <c r="F148" s="170">
        <v>1.23</v>
      </c>
      <c r="G148" s="164">
        <f t="shared" si="18"/>
        <v>1.3898999999999999</v>
      </c>
      <c r="H148" s="164">
        <f t="shared" si="20"/>
        <v>41.696999999999996</v>
      </c>
      <c r="I148" s="165"/>
      <c r="J148" s="166"/>
      <c r="K148" s="166"/>
    </row>
    <row r="149" spans="3:11" x14ac:dyDescent="0.25">
      <c r="C149" s="171" t="s">
        <v>195</v>
      </c>
      <c r="D149" s="168">
        <v>15</v>
      </c>
      <c r="E149" s="169" t="s">
        <v>170</v>
      </c>
      <c r="F149" s="170">
        <v>0.85</v>
      </c>
      <c r="G149" s="164">
        <f t="shared" si="18"/>
        <v>0.96050000000000002</v>
      </c>
      <c r="H149" s="164">
        <f t="shared" si="20"/>
        <v>14.407500000000001</v>
      </c>
      <c r="I149" s="165"/>
      <c r="J149" s="166"/>
      <c r="K149" s="166"/>
    </row>
    <row r="150" spans="3:11" x14ac:dyDescent="0.25">
      <c r="C150" s="171" t="s">
        <v>196</v>
      </c>
      <c r="D150" s="168">
        <v>15</v>
      </c>
      <c r="E150" s="169" t="s">
        <v>170</v>
      </c>
      <c r="F150" s="170">
        <v>0.85</v>
      </c>
      <c r="G150" s="164">
        <f t="shared" si="18"/>
        <v>0.96050000000000002</v>
      </c>
      <c r="H150" s="164">
        <f t="shared" si="20"/>
        <v>14.407500000000001</v>
      </c>
      <c r="I150" s="165"/>
      <c r="J150" s="166"/>
      <c r="K150" s="166"/>
    </row>
    <row r="151" spans="3:11" x14ac:dyDescent="0.25">
      <c r="C151" s="171" t="s">
        <v>199</v>
      </c>
      <c r="D151" s="168">
        <v>1</v>
      </c>
      <c r="E151" s="169" t="s">
        <v>2</v>
      </c>
      <c r="F151" s="170">
        <v>40.6</v>
      </c>
      <c r="G151" s="164">
        <f t="shared" si="18"/>
        <v>45.878</v>
      </c>
      <c r="H151" s="164">
        <f t="shared" si="20"/>
        <v>45.878</v>
      </c>
      <c r="I151" s="165"/>
      <c r="J151" s="166"/>
      <c r="K151" s="166"/>
    </row>
    <row r="152" spans="3:11" x14ac:dyDescent="0.25">
      <c r="C152" s="171" t="s">
        <v>200</v>
      </c>
      <c r="D152" s="168">
        <v>9</v>
      </c>
      <c r="E152" s="169" t="s">
        <v>2</v>
      </c>
      <c r="F152" s="170">
        <v>0.4</v>
      </c>
      <c r="G152" s="164">
        <f t="shared" si="18"/>
        <v>0.45200000000000001</v>
      </c>
      <c r="H152" s="164">
        <f t="shared" si="20"/>
        <v>4.0680000000000005</v>
      </c>
      <c r="I152" s="165"/>
      <c r="J152" s="166"/>
      <c r="K152" s="166"/>
    </row>
    <row r="153" spans="3:11" x14ac:dyDescent="0.25">
      <c r="C153" s="171" t="s">
        <v>201</v>
      </c>
      <c r="D153" s="168">
        <v>5</v>
      </c>
      <c r="E153" s="169" t="s">
        <v>2</v>
      </c>
      <c r="F153" s="170">
        <v>0.4</v>
      </c>
      <c r="G153" s="164">
        <f t="shared" si="18"/>
        <v>0.45200000000000001</v>
      </c>
      <c r="H153" s="164">
        <f t="shared" si="20"/>
        <v>2.2600000000000002</v>
      </c>
      <c r="I153" s="165"/>
      <c r="J153" s="166"/>
      <c r="K153" s="166"/>
    </row>
    <row r="154" spans="3:11" x14ac:dyDescent="0.25">
      <c r="C154" s="171" t="s">
        <v>202</v>
      </c>
      <c r="D154" s="168">
        <v>1</v>
      </c>
      <c r="E154" s="169" t="s">
        <v>2</v>
      </c>
      <c r="F154" s="170">
        <v>2</v>
      </c>
      <c r="G154" s="164">
        <f t="shared" si="18"/>
        <v>2.2599999999999998</v>
      </c>
      <c r="H154" s="164">
        <f t="shared" si="20"/>
        <v>2.2599999999999998</v>
      </c>
      <c r="I154" s="165"/>
      <c r="J154" s="166"/>
      <c r="K154" s="166"/>
    </row>
    <row r="155" spans="3:11" x14ac:dyDescent="0.25">
      <c r="C155" s="171" t="s">
        <v>203</v>
      </c>
      <c r="D155" s="168">
        <v>60</v>
      </c>
      <c r="E155" s="169" t="s">
        <v>170</v>
      </c>
      <c r="F155" s="170">
        <v>0.25</v>
      </c>
      <c r="G155" s="164">
        <f t="shared" si="18"/>
        <v>0.28249999999999997</v>
      </c>
      <c r="H155" s="164">
        <f t="shared" si="20"/>
        <v>16.95</v>
      </c>
      <c r="I155" s="165"/>
      <c r="J155" s="166"/>
      <c r="K155" s="166"/>
    </row>
    <row r="156" spans="3:11" x14ac:dyDescent="0.25">
      <c r="C156" s="171" t="s">
        <v>204</v>
      </c>
      <c r="D156" s="168">
        <v>90</v>
      </c>
      <c r="E156" s="169" t="s">
        <v>170</v>
      </c>
      <c r="F156" s="170">
        <v>0.3</v>
      </c>
      <c r="G156" s="164">
        <f t="shared" si="18"/>
        <v>0.33899999999999997</v>
      </c>
      <c r="H156" s="164">
        <f t="shared" si="20"/>
        <v>30.509999999999998</v>
      </c>
      <c r="I156" s="165"/>
      <c r="J156" s="166"/>
      <c r="K156" s="166"/>
    </row>
    <row r="157" spans="3:11" x14ac:dyDescent="0.25">
      <c r="C157" s="171" t="s">
        <v>205</v>
      </c>
      <c r="D157" s="168">
        <v>11</v>
      </c>
      <c r="E157" s="169" t="s">
        <v>2</v>
      </c>
      <c r="F157" s="170">
        <v>0.7</v>
      </c>
      <c r="G157" s="164">
        <f t="shared" si="18"/>
        <v>0.79099999999999993</v>
      </c>
      <c r="H157" s="164">
        <f t="shared" si="20"/>
        <v>8.7009999999999987</v>
      </c>
      <c r="I157" s="165"/>
      <c r="J157" s="166"/>
      <c r="K157" s="166"/>
    </row>
    <row r="158" spans="3:11" x14ac:dyDescent="0.25">
      <c r="C158" s="171" t="s">
        <v>206</v>
      </c>
      <c r="D158" s="168">
        <v>1</v>
      </c>
      <c r="E158" s="169" t="s">
        <v>2</v>
      </c>
      <c r="F158" s="170">
        <v>4.3804999999999996</v>
      </c>
      <c r="G158" s="164">
        <f t="shared" si="18"/>
        <v>4.9499649999999997</v>
      </c>
      <c r="H158" s="164">
        <f t="shared" si="20"/>
        <v>4.9499649999999997</v>
      </c>
      <c r="I158" s="165"/>
      <c r="J158" s="166"/>
      <c r="K158" s="166"/>
    </row>
    <row r="159" spans="3:11" x14ac:dyDescent="0.25">
      <c r="C159" s="171" t="s">
        <v>207</v>
      </c>
      <c r="D159" s="168">
        <v>15</v>
      </c>
      <c r="E159" s="169" t="s">
        <v>2</v>
      </c>
      <c r="F159" s="170">
        <v>0.35399999999999998</v>
      </c>
      <c r="G159" s="164">
        <f t="shared" si="18"/>
        <v>0.40001999999999999</v>
      </c>
      <c r="H159" s="164">
        <f t="shared" si="20"/>
        <v>6.0003000000000002</v>
      </c>
      <c r="I159" s="165"/>
      <c r="J159" s="166"/>
      <c r="K159" s="166"/>
    </row>
    <row r="160" spans="3:11" x14ac:dyDescent="0.25">
      <c r="C160" s="171" t="s">
        <v>208</v>
      </c>
      <c r="D160" s="168">
        <v>9</v>
      </c>
      <c r="E160" s="169" t="s">
        <v>2</v>
      </c>
      <c r="F160" s="170">
        <v>2.2054</v>
      </c>
      <c r="G160" s="164">
        <f t="shared" si="18"/>
        <v>2.492102</v>
      </c>
      <c r="H160" s="164">
        <f t="shared" si="20"/>
        <v>22.428917999999999</v>
      </c>
      <c r="I160" s="165"/>
      <c r="J160" s="166"/>
      <c r="K160" s="166"/>
    </row>
    <row r="161" spans="1:22" x14ac:dyDescent="0.25">
      <c r="C161" s="171" t="s">
        <v>209</v>
      </c>
      <c r="D161" s="168">
        <v>1</v>
      </c>
      <c r="E161" s="169" t="s">
        <v>2</v>
      </c>
      <c r="F161" s="170">
        <v>2.2000000000000002</v>
      </c>
      <c r="G161" s="164">
        <f t="shared" si="18"/>
        <v>2.4860000000000002</v>
      </c>
      <c r="H161" s="164">
        <f t="shared" si="20"/>
        <v>2.4860000000000002</v>
      </c>
      <c r="I161" s="165"/>
      <c r="J161" s="166"/>
      <c r="K161" s="166"/>
    </row>
    <row r="162" spans="1:22" s="282" customFormat="1" x14ac:dyDescent="0.25">
      <c r="A162" s="76"/>
      <c r="B162" s="76"/>
      <c r="C162" s="171" t="s">
        <v>210</v>
      </c>
      <c r="D162" s="168">
        <v>11</v>
      </c>
      <c r="E162" s="169" t="s">
        <v>2</v>
      </c>
      <c r="F162" s="170">
        <v>22.8</v>
      </c>
      <c r="G162" s="164">
        <f t="shared" si="18"/>
        <v>25.764000000000003</v>
      </c>
      <c r="H162" s="164">
        <f t="shared" si="20"/>
        <v>283.40400000000005</v>
      </c>
      <c r="I162" s="165"/>
      <c r="J162" s="166"/>
      <c r="K162" s="16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</row>
    <row r="163" spans="1:22" s="282" customFormat="1" x14ac:dyDescent="0.25">
      <c r="C163" s="293" t="s">
        <v>211</v>
      </c>
      <c r="D163" s="294">
        <v>23</v>
      </c>
      <c r="E163" s="295" t="s">
        <v>2</v>
      </c>
      <c r="F163" s="296">
        <v>30.13</v>
      </c>
      <c r="G163" s="28">
        <f t="shared" si="18"/>
        <v>34.046900000000001</v>
      </c>
      <c r="H163" s="28">
        <f t="shared" si="20"/>
        <v>783.07870000000003</v>
      </c>
      <c r="I163" s="29"/>
      <c r="J163" s="187"/>
      <c r="K163" s="187"/>
    </row>
    <row r="164" spans="1:22" x14ac:dyDescent="0.25">
      <c r="C164" s="171" t="s">
        <v>212</v>
      </c>
      <c r="D164" s="168">
        <v>78</v>
      </c>
      <c r="E164" s="169" t="s">
        <v>2</v>
      </c>
      <c r="F164" s="170">
        <v>3.24</v>
      </c>
      <c r="G164" s="164">
        <f t="shared" si="18"/>
        <v>3.6612</v>
      </c>
      <c r="H164" s="164">
        <f t="shared" si="20"/>
        <v>285.5736</v>
      </c>
      <c r="I164" s="165"/>
      <c r="J164" s="166"/>
      <c r="K164" s="166"/>
    </row>
    <row r="165" spans="1:22" x14ac:dyDescent="0.25">
      <c r="C165" s="171" t="s">
        <v>213</v>
      </c>
      <c r="D165" s="168">
        <v>37</v>
      </c>
      <c r="E165" s="169" t="s">
        <v>2</v>
      </c>
      <c r="F165" s="170">
        <v>0.57520000000000004</v>
      </c>
      <c r="G165" s="164">
        <f t="shared" si="18"/>
        <v>0.64997600000000011</v>
      </c>
      <c r="H165" s="164">
        <f t="shared" si="20"/>
        <v>24.049112000000004</v>
      </c>
      <c r="I165" s="165"/>
      <c r="J165" s="166"/>
      <c r="K165" s="166"/>
    </row>
    <row r="166" spans="1:22" x14ac:dyDescent="0.25">
      <c r="C166" s="171" t="s">
        <v>214</v>
      </c>
      <c r="D166" s="168">
        <v>40</v>
      </c>
      <c r="E166" s="169" t="s">
        <v>2</v>
      </c>
      <c r="F166" s="170">
        <v>0.36280000000000001</v>
      </c>
      <c r="G166" s="164">
        <f t="shared" si="18"/>
        <v>0.409964</v>
      </c>
      <c r="H166" s="164">
        <f t="shared" si="20"/>
        <v>16.39856</v>
      </c>
      <c r="I166" s="165"/>
      <c r="J166" s="166"/>
      <c r="K166" s="166"/>
    </row>
    <row r="167" spans="1:22" x14ac:dyDescent="0.25">
      <c r="C167" s="171" t="s">
        <v>216</v>
      </c>
      <c r="D167" s="168">
        <v>25</v>
      </c>
      <c r="E167" s="169" t="s">
        <v>2</v>
      </c>
      <c r="F167" s="170">
        <v>0.38940000000000002</v>
      </c>
      <c r="G167" s="164">
        <f t="shared" si="18"/>
        <v>0.44002200000000002</v>
      </c>
      <c r="H167" s="164">
        <f t="shared" si="20"/>
        <v>11.00055</v>
      </c>
      <c r="I167" s="165"/>
      <c r="J167" s="166"/>
      <c r="K167" s="166"/>
    </row>
    <row r="168" spans="1:22" x14ac:dyDescent="0.25">
      <c r="C168" s="171" t="s">
        <v>217</v>
      </c>
      <c r="D168" s="168">
        <v>3</v>
      </c>
      <c r="E168" s="169" t="s">
        <v>2</v>
      </c>
      <c r="F168" s="170">
        <v>2.5398000000000001</v>
      </c>
      <c r="G168" s="164">
        <f t="shared" si="18"/>
        <v>2.869974</v>
      </c>
      <c r="H168" s="164">
        <f t="shared" si="20"/>
        <v>8.609922000000001</v>
      </c>
      <c r="I168" s="165"/>
      <c r="J168" s="166"/>
      <c r="K168" s="166"/>
    </row>
    <row r="169" spans="1:22" x14ac:dyDescent="0.25">
      <c r="C169" s="171" t="s">
        <v>218</v>
      </c>
      <c r="D169" s="168">
        <v>3</v>
      </c>
      <c r="E169" s="169" t="s">
        <v>2</v>
      </c>
      <c r="F169" s="170">
        <v>21.14</v>
      </c>
      <c r="G169" s="164">
        <f t="shared" si="18"/>
        <v>23.888200000000001</v>
      </c>
      <c r="H169" s="164">
        <f t="shared" si="20"/>
        <v>71.664600000000007</v>
      </c>
      <c r="I169" s="165"/>
      <c r="J169" s="166"/>
      <c r="K169" s="166"/>
    </row>
    <row r="170" spans="1:22" x14ac:dyDescent="0.25">
      <c r="C170" s="171" t="s">
        <v>219</v>
      </c>
      <c r="D170" s="168">
        <v>1</v>
      </c>
      <c r="E170" s="169" t="s">
        <v>2</v>
      </c>
      <c r="F170" s="170">
        <v>1.6</v>
      </c>
      <c r="G170" s="164">
        <f t="shared" si="18"/>
        <v>1.8080000000000001</v>
      </c>
      <c r="H170" s="164">
        <f t="shared" si="20"/>
        <v>1.8080000000000001</v>
      </c>
      <c r="I170" s="165"/>
      <c r="J170" s="166"/>
      <c r="K170" s="166"/>
    </row>
    <row r="171" spans="1:22" x14ac:dyDescent="0.25">
      <c r="C171" s="171" t="s">
        <v>232</v>
      </c>
      <c r="D171" s="168">
        <v>2</v>
      </c>
      <c r="E171" s="169" t="s">
        <v>2</v>
      </c>
      <c r="F171" s="170">
        <v>7.9645999999999999</v>
      </c>
      <c r="G171" s="164">
        <f t="shared" si="18"/>
        <v>8.9999979999999997</v>
      </c>
      <c r="H171" s="164">
        <f t="shared" si="20"/>
        <v>17.999995999999999</v>
      </c>
      <c r="I171" s="165"/>
      <c r="J171" s="166"/>
      <c r="K171" s="166"/>
    </row>
    <row r="172" spans="1:22" x14ac:dyDescent="0.25">
      <c r="C172" s="171" t="s">
        <v>233</v>
      </c>
      <c r="D172" s="168">
        <v>6</v>
      </c>
      <c r="E172" s="169" t="s">
        <v>170</v>
      </c>
      <c r="F172" s="170">
        <v>0.19470000000000001</v>
      </c>
      <c r="G172" s="164">
        <f t="shared" si="18"/>
        <v>0.22001100000000001</v>
      </c>
      <c r="H172" s="164">
        <f t="shared" si="20"/>
        <v>1.3200660000000002</v>
      </c>
      <c r="I172" s="165"/>
      <c r="J172" s="166"/>
      <c r="K172" s="166"/>
    </row>
    <row r="173" spans="1:22" x14ac:dyDescent="0.25">
      <c r="C173" s="171" t="s">
        <v>234</v>
      </c>
      <c r="D173" s="168">
        <v>2</v>
      </c>
      <c r="E173" s="169" t="s">
        <v>228</v>
      </c>
      <c r="F173" s="170">
        <v>3.0531000000000001</v>
      </c>
      <c r="G173" s="164">
        <f t="shared" si="18"/>
        <v>3.4500030000000002</v>
      </c>
      <c r="H173" s="164">
        <f t="shared" si="20"/>
        <v>6.9000060000000003</v>
      </c>
      <c r="I173" s="165"/>
      <c r="J173" s="166"/>
      <c r="K173" s="166"/>
    </row>
    <row r="174" spans="1:22" x14ac:dyDescent="0.25">
      <c r="C174" s="171" t="s">
        <v>235</v>
      </c>
      <c r="D174" s="168">
        <v>1</v>
      </c>
      <c r="E174" s="169" t="s">
        <v>2</v>
      </c>
      <c r="F174" s="170">
        <v>4.0265000000000004</v>
      </c>
      <c r="G174" s="164">
        <f t="shared" si="18"/>
        <v>4.5499450000000001</v>
      </c>
      <c r="H174" s="164">
        <f t="shared" si="20"/>
        <v>4.5499450000000001</v>
      </c>
      <c r="I174" s="165"/>
      <c r="J174" s="166"/>
      <c r="K174" s="166"/>
    </row>
    <row r="175" spans="1:22" x14ac:dyDescent="0.25">
      <c r="C175" s="171" t="s">
        <v>236</v>
      </c>
      <c r="D175" s="168">
        <v>17</v>
      </c>
      <c r="E175" s="169" t="s">
        <v>2</v>
      </c>
      <c r="F175" s="170">
        <v>0.53100000000000003</v>
      </c>
      <c r="G175" s="164">
        <f t="shared" si="18"/>
        <v>0.60003000000000006</v>
      </c>
      <c r="H175" s="164">
        <f t="shared" si="20"/>
        <v>10.200510000000001</v>
      </c>
      <c r="I175" s="165"/>
      <c r="J175" s="166"/>
      <c r="K175" s="166"/>
    </row>
    <row r="176" spans="1:22" s="282" customFormat="1" x14ac:dyDescent="0.25">
      <c r="C176" s="293" t="s">
        <v>481</v>
      </c>
      <c r="D176" s="294">
        <v>2</v>
      </c>
      <c r="E176" s="295" t="s">
        <v>2</v>
      </c>
      <c r="F176" s="296">
        <v>0.89380000000000004</v>
      </c>
      <c r="G176" s="28">
        <f t="shared" si="18"/>
        <v>1.0099940000000001</v>
      </c>
      <c r="H176" s="28">
        <f t="shared" si="20"/>
        <v>2.0199880000000001</v>
      </c>
      <c r="I176" s="29"/>
      <c r="J176" s="187"/>
      <c r="K176" s="187"/>
    </row>
    <row r="177" spans="3:15" s="282" customFormat="1" x14ac:dyDescent="0.25">
      <c r="C177" s="293" t="s">
        <v>482</v>
      </c>
      <c r="D177" s="294">
        <v>2</v>
      </c>
      <c r="E177" s="295" t="s">
        <v>2</v>
      </c>
      <c r="F177" s="296">
        <v>1.7699</v>
      </c>
      <c r="G177" s="28">
        <f t="shared" si="18"/>
        <v>1.999987</v>
      </c>
      <c r="H177" s="28">
        <f t="shared" si="20"/>
        <v>3.9999739999999999</v>
      </c>
      <c r="I177" s="29"/>
      <c r="J177" s="187"/>
      <c r="K177" s="187"/>
    </row>
    <row r="178" spans="3:15" s="282" customFormat="1" x14ac:dyDescent="0.25">
      <c r="C178" s="293" t="s">
        <v>483</v>
      </c>
      <c r="D178" s="294">
        <v>2</v>
      </c>
      <c r="E178" s="295" t="s">
        <v>2</v>
      </c>
      <c r="F178" s="296">
        <v>1.2478</v>
      </c>
      <c r="G178" s="28">
        <f t="shared" si="18"/>
        <v>1.4100140000000001</v>
      </c>
      <c r="H178" s="28">
        <f t="shared" si="20"/>
        <v>2.8200280000000002</v>
      </c>
      <c r="I178" s="29"/>
      <c r="J178" s="187"/>
      <c r="K178" s="187"/>
    </row>
    <row r="179" spans="3:15" s="282" customFormat="1" x14ac:dyDescent="0.25">
      <c r="C179" s="293" t="s">
        <v>484</v>
      </c>
      <c r="D179" s="294">
        <v>1</v>
      </c>
      <c r="E179" s="295" t="s">
        <v>2</v>
      </c>
      <c r="F179" s="296">
        <v>5.6195000000000004</v>
      </c>
      <c r="G179" s="28">
        <f t="shared" si="18"/>
        <v>6.3500350000000001</v>
      </c>
      <c r="H179" s="28">
        <f t="shared" si="20"/>
        <v>6.3500350000000001</v>
      </c>
      <c r="I179" s="29"/>
      <c r="J179" s="187"/>
      <c r="K179" s="187"/>
    </row>
    <row r="180" spans="3:15" x14ac:dyDescent="0.25">
      <c r="C180" s="171"/>
      <c r="D180" s="168"/>
      <c r="E180" s="169"/>
      <c r="F180" s="170"/>
      <c r="G180" s="164"/>
      <c r="H180" s="164"/>
      <c r="I180" s="175">
        <f>SUM(H80:H179)</f>
        <v>4473.3437689999992</v>
      </c>
      <c r="J180" s="166"/>
      <c r="K180" s="166"/>
    </row>
    <row r="181" spans="3:15" x14ac:dyDescent="0.25">
      <c r="C181" s="161" t="s">
        <v>49</v>
      </c>
      <c r="D181" s="162" t="s">
        <v>1</v>
      </c>
      <c r="E181" s="163" t="s">
        <v>2</v>
      </c>
      <c r="F181" s="164" t="s">
        <v>41</v>
      </c>
      <c r="G181" s="164"/>
      <c r="H181" s="164" t="s">
        <v>20</v>
      </c>
      <c r="I181" s="165"/>
      <c r="J181" s="166"/>
      <c r="K181" s="166"/>
    </row>
    <row r="182" spans="3:15" x14ac:dyDescent="0.25">
      <c r="C182" s="167" t="s">
        <v>80</v>
      </c>
      <c r="D182" s="168" t="s">
        <v>39</v>
      </c>
      <c r="E182" s="169">
        <v>1</v>
      </c>
      <c r="F182" s="170">
        <v>2450</v>
      </c>
      <c r="G182" s="170"/>
      <c r="H182" s="164">
        <f>E182*F182</f>
        <v>2450</v>
      </c>
      <c r="I182" s="165"/>
      <c r="J182" s="166"/>
      <c r="K182" s="166"/>
      <c r="L182" s="332" t="s">
        <v>404</v>
      </c>
      <c r="M182" s="333"/>
      <c r="N182" s="333"/>
      <c r="O182" s="333"/>
    </row>
    <row r="183" spans="3:15" x14ac:dyDescent="0.25">
      <c r="C183" s="336" t="s">
        <v>403</v>
      </c>
      <c r="D183" s="337"/>
      <c r="E183" s="337"/>
      <c r="F183" s="337"/>
      <c r="G183" s="337"/>
      <c r="H183" s="337"/>
      <c r="I183" s="338"/>
      <c r="J183" s="166"/>
      <c r="K183" s="166"/>
      <c r="L183" s="332"/>
      <c r="M183" s="333"/>
      <c r="N183" s="333"/>
      <c r="O183" s="333"/>
    </row>
    <row r="184" spans="3:15" x14ac:dyDescent="0.25">
      <c r="C184" s="173"/>
      <c r="D184" s="162"/>
      <c r="E184" s="163"/>
      <c r="F184" s="174"/>
      <c r="G184" s="174"/>
      <c r="H184" s="164"/>
      <c r="I184" s="165"/>
      <c r="J184" s="166"/>
      <c r="K184" s="166"/>
    </row>
    <row r="185" spans="3:15" ht="30" x14ac:dyDescent="0.25">
      <c r="C185" s="145" t="s">
        <v>12</v>
      </c>
      <c r="D185" s="54">
        <v>1</v>
      </c>
      <c r="E185" s="55" t="s">
        <v>3</v>
      </c>
      <c r="F185" s="56">
        <v>5700</v>
      </c>
      <c r="G185" s="56">
        <f>(F185*0.13)+F185</f>
        <v>6441</v>
      </c>
      <c r="H185" s="57">
        <f>D185*G185</f>
        <v>6441</v>
      </c>
      <c r="I185" s="58"/>
      <c r="J185" s="146"/>
      <c r="K185" s="146"/>
    </row>
    <row r="186" spans="3:15" x14ac:dyDescent="0.25">
      <c r="C186" s="36"/>
      <c r="D186" s="32"/>
      <c r="E186" s="33"/>
      <c r="F186" s="34"/>
      <c r="G186" s="34"/>
      <c r="H186" s="13"/>
      <c r="I186" s="14"/>
      <c r="J186" s="4">
        <f>+H188+H189</f>
        <v>4396.7</v>
      </c>
      <c r="K186" s="97">
        <f>+H185-J186</f>
        <v>2044.3000000000002</v>
      </c>
    </row>
    <row r="187" spans="3:15" x14ac:dyDescent="0.25">
      <c r="C187" s="161" t="s">
        <v>49</v>
      </c>
      <c r="D187" s="162" t="s">
        <v>1</v>
      </c>
      <c r="E187" s="163" t="s">
        <v>2</v>
      </c>
      <c r="F187" s="164" t="s">
        <v>41</v>
      </c>
      <c r="G187" s="164"/>
      <c r="H187" s="164" t="s">
        <v>20</v>
      </c>
      <c r="I187" s="165"/>
      <c r="J187" s="166"/>
      <c r="K187" s="166"/>
    </row>
    <row r="188" spans="3:15" x14ac:dyDescent="0.25">
      <c r="C188" s="167" t="s">
        <v>80</v>
      </c>
      <c r="D188" s="168" t="s">
        <v>39</v>
      </c>
      <c r="E188" s="169">
        <v>1</v>
      </c>
      <c r="F188" s="170">
        <v>3856.7</v>
      </c>
      <c r="G188" s="170"/>
      <c r="H188" s="164">
        <f>E188*F188</f>
        <v>3856.7</v>
      </c>
      <c r="I188" s="165"/>
      <c r="J188" s="166"/>
      <c r="K188" s="166"/>
      <c r="L188" s="332" t="s">
        <v>404</v>
      </c>
      <c r="M188" s="333"/>
      <c r="N188" s="333"/>
      <c r="O188" s="333"/>
    </row>
    <row r="189" spans="3:15" x14ac:dyDescent="0.25">
      <c r="C189" s="191" t="s">
        <v>430</v>
      </c>
      <c r="D189" s="191" t="s">
        <v>39</v>
      </c>
      <c r="E189" s="191">
        <v>1</v>
      </c>
      <c r="F189" s="191">
        <v>540</v>
      </c>
      <c r="G189" s="191"/>
      <c r="H189" s="191">
        <v>540</v>
      </c>
      <c r="I189" s="191"/>
      <c r="J189" s="166"/>
      <c r="K189" s="166"/>
      <c r="L189" s="332"/>
      <c r="M189" s="333"/>
      <c r="N189" s="333"/>
      <c r="O189" s="333"/>
    </row>
    <row r="190" spans="3:15" x14ac:dyDescent="0.25">
      <c r="C190" s="327" t="s">
        <v>15</v>
      </c>
      <c r="D190" s="328"/>
      <c r="E190" s="328"/>
      <c r="F190" s="328"/>
      <c r="G190" s="328"/>
      <c r="H190" s="329"/>
      <c r="I190" s="2">
        <f>SUM(H191:H191)</f>
        <v>452</v>
      </c>
      <c r="J190" s="146"/>
      <c r="K190" s="146"/>
    </row>
    <row r="191" spans="3:15" ht="45" x14ac:dyDescent="0.25">
      <c r="C191" s="145" t="s">
        <v>372</v>
      </c>
      <c r="D191" s="54">
        <v>1</v>
      </c>
      <c r="E191" s="55" t="s">
        <v>2</v>
      </c>
      <c r="F191" s="56">
        <v>400</v>
      </c>
      <c r="G191" s="56">
        <f>(F191*0.13)+F191</f>
        <v>452</v>
      </c>
      <c r="H191" s="57">
        <f>D191*G191</f>
        <v>452</v>
      </c>
      <c r="I191" s="58"/>
      <c r="J191" s="14">
        <f>+F198</f>
        <v>275</v>
      </c>
      <c r="K191" s="98">
        <f>+H191-J191</f>
        <v>177</v>
      </c>
      <c r="L191" s="332" t="s">
        <v>377</v>
      </c>
      <c r="M191" s="333"/>
      <c r="N191" s="333"/>
      <c r="O191" s="333"/>
    </row>
    <row r="192" spans="3:15" x14ac:dyDescent="0.25">
      <c r="C192" s="25" t="s">
        <v>40</v>
      </c>
      <c r="D192" s="26" t="s">
        <v>1</v>
      </c>
      <c r="E192" s="27" t="s">
        <v>2</v>
      </c>
      <c r="F192" s="28" t="s">
        <v>41</v>
      </c>
      <c r="G192" s="28" t="s">
        <v>88</v>
      </c>
      <c r="H192" s="28" t="s">
        <v>20</v>
      </c>
      <c r="I192" s="29" t="s">
        <v>11</v>
      </c>
      <c r="J192" s="14"/>
      <c r="K192" s="98"/>
      <c r="L192" s="276"/>
      <c r="M192" s="275"/>
      <c r="N192" s="275"/>
      <c r="O192" s="275"/>
    </row>
    <row r="193" spans="3:15" s="282" customFormat="1" x14ac:dyDescent="0.25">
      <c r="C193" s="363" t="s">
        <v>492</v>
      </c>
      <c r="D193" s="364">
        <v>1</v>
      </c>
      <c r="E193" s="365" t="s">
        <v>2</v>
      </c>
      <c r="F193" s="280">
        <v>32.298999999999999</v>
      </c>
      <c r="G193" s="28"/>
      <c r="H193" s="28">
        <f t="shared" ref="H193" si="21">D193*F193</f>
        <v>32.298999999999999</v>
      </c>
      <c r="I193" s="372">
        <f>SUM(H193:H196)</f>
        <v>70.450199999999995</v>
      </c>
      <c r="J193" s="29"/>
      <c r="K193" s="367"/>
      <c r="L193" s="368"/>
      <c r="M193" s="277"/>
      <c r="N193" s="277"/>
      <c r="O193" s="277"/>
    </row>
    <row r="194" spans="3:15" s="282" customFormat="1" x14ac:dyDescent="0.25">
      <c r="C194" s="363" t="s">
        <v>493</v>
      </c>
      <c r="D194" s="364">
        <v>1</v>
      </c>
      <c r="E194" s="365" t="s">
        <v>2</v>
      </c>
      <c r="F194" s="280">
        <v>2.4521000000000002</v>
      </c>
      <c r="G194" s="28"/>
      <c r="H194" s="28">
        <f t="shared" ref="H194" si="22">D194*F194</f>
        <v>2.4521000000000002</v>
      </c>
      <c r="I194" s="366"/>
      <c r="J194" s="29"/>
      <c r="K194" s="367"/>
      <c r="L194" s="368"/>
      <c r="M194" s="277"/>
      <c r="N194" s="277"/>
      <c r="O194" s="277"/>
    </row>
    <row r="195" spans="3:15" s="282" customFormat="1" x14ac:dyDescent="0.25">
      <c r="C195" s="363" t="s">
        <v>494</v>
      </c>
      <c r="D195" s="364">
        <v>1</v>
      </c>
      <c r="E195" s="365" t="s">
        <v>2</v>
      </c>
      <c r="F195" s="280">
        <v>32.699100000000001</v>
      </c>
      <c r="G195" s="28">
        <f>(F195*0.13)+F195</f>
        <v>36.949983000000003</v>
      </c>
      <c r="H195" s="28">
        <f>D195*F195</f>
        <v>32.699100000000001</v>
      </c>
      <c r="I195" s="366"/>
      <c r="J195" s="29"/>
      <c r="K195" s="367"/>
      <c r="L195" s="368"/>
      <c r="M195" s="277"/>
      <c r="N195" s="277"/>
      <c r="O195" s="277"/>
    </row>
    <row r="196" spans="3:15" s="282" customFormat="1" x14ac:dyDescent="0.25">
      <c r="C196" s="288" t="s">
        <v>520</v>
      </c>
      <c r="D196" s="364">
        <v>1</v>
      </c>
      <c r="E196" s="365" t="s">
        <v>2</v>
      </c>
      <c r="F196" s="280">
        <v>3</v>
      </c>
      <c r="G196" s="28">
        <f>(F196*0.13)+F196</f>
        <v>3.39</v>
      </c>
      <c r="H196" s="28">
        <f>D196*F196</f>
        <v>3</v>
      </c>
      <c r="I196" s="366"/>
      <c r="J196" s="29"/>
      <c r="K196" s="367"/>
      <c r="L196" s="368"/>
      <c r="M196" s="277"/>
      <c r="N196" s="277"/>
      <c r="O196" s="277"/>
    </row>
    <row r="197" spans="3:15" x14ac:dyDescent="0.25">
      <c r="C197" s="25" t="s">
        <v>49</v>
      </c>
      <c r="D197" s="26" t="s">
        <v>1</v>
      </c>
      <c r="E197" s="27" t="s">
        <v>2</v>
      </c>
      <c r="F197" s="28" t="s">
        <v>41</v>
      </c>
      <c r="G197" s="28"/>
      <c r="H197" s="28"/>
      <c r="I197" s="29"/>
      <c r="J197" s="93"/>
      <c r="K197" s="93"/>
    </row>
    <row r="198" spans="3:15" x14ac:dyDescent="0.25">
      <c r="C198" s="79" t="s">
        <v>376</v>
      </c>
      <c r="D198" s="80">
        <v>1</v>
      </c>
      <c r="E198" s="33" t="s">
        <v>39</v>
      </c>
      <c r="F198" s="81">
        <v>275</v>
      </c>
      <c r="G198" s="81"/>
      <c r="H198" s="74"/>
      <c r="I198" s="75"/>
      <c r="J198" s="93"/>
      <c r="K198" s="93"/>
    </row>
    <row r="199" spans="3:15" ht="45" x14ac:dyDescent="0.25">
      <c r="C199" s="145" t="s">
        <v>164</v>
      </c>
      <c r="D199" s="54">
        <v>15</v>
      </c>
      <c r="E199" s="55" t="s">
        <v>2</v>
      </c>
      <c r="F199" s="56">
        <v>325</v>
      </c>
      <c r="G199" s="56">
        <f>(F199*0.13)+F199</f>
        <v>367.25</v>
      </c>
      <c r="H199" s="57">
        <f>D199*G199</f>
        <v>5508.75</v>
      </c>
      <c r="I199" s="58"/>
      <c r="J199" s="93"/>
      <c r="K199" s="93"/>
      <c r="L199" s="1"/>
    </row>
    <row r="200" spans="3:15" x14ac:dyDescent="0.25">
      <c r="C200" s="25" t="s">
        <v>40</v>
      </c>
      <c r="D200" s="26" t="s">
        <v>1</v>
      </c>
      <c r="E200" s="27" t="s">
        <v>2</v>
      </c>
      <c r="F200" s="28" t="s">
        <v>41</v>
      </c>
      <c r="G200" s="28" t="s">
        <v>88</v>
      </c>
      <c r="H200" s="28" t="s">
        <v>20</v>
      </c>
      <c r="I200" s="29" t="s">
        <v>11</v>
      </c>
      <c r="J200" s="4">
        <f>+I201+I211</f>
        <v>4765.4128000000001</v>
      </c>
      <c r="K200" s="97">
        <f>+H199-J200</f>
        <v>743.33719999999994</v>
      </c>
      <c r="L200" s="351" t="s">
        <v>453</v>
      </c>
      <c r="M200" s="352"/>
      <c r="N200" s="352"/>
      <c r="O200" s="352"/>
    </row>
    <row r="201" spans="3:15" x14ac:dyDescent="0.25">
      <c r="C201" s="36" t="s">
        <v>221</v>
      </c>
      <c r="D201" s="32">
        <v>1</v>
      </c>
      <c r="E201" s="33" t="s">
        <v>222</v>
      </c>
      <c r="F201" s="34">
        <v>1</v>
      </c>
      <c r="G201" s="13">
        <f>(F201*0.13)+F201</f>
        <v>1.1299999999999999</v>
      </c>
      <c r="H201" s="13">
        <f>D201*F201</f>
        <v>1</v>
      </c>
      <c r="I201" s="14">
        <f>SUM(H201:H210)</f>
        <v>99.662800000000004</v>
      </c>
      <c r="J201" s="93"/>
      <c r="K201" s="93"/>
      <c r="L201" s="351"/>
      <c r="M201" s="352"/>
      <c r="N201" s="352"/>
      <c r="O201" s="352"/>
    </row>
    <row r="202" spans="3:15" x14ac:dyDescent="0.25">
      <c r="C202" s="15" t="s">
        <v>229</v>
      </c>
      <c r="D202" s="11">
        <v>36</v>
      </c>
      <c r="E202" s="70" t="s">
        <v>2</v>
      </c>
      <c r="F202" s="12">
        <v>1.1062000000000001</v>
      </c>
      <c r="G202" s="13">
        <f>(F202*0.13)+F202</f>
        <v>1.2500060000000002</v>
      </c>
      <c r="H202" s="13">
        <f>D202*F202</f>
        <v>39.8232</v>
      </c>
      <c r="I202" s="14"/>
      <c r="J202" s="93"/>
      <c r="K202" s="93"/>
      <c r="L202" s="351"/>
      <c r="M202" s="352"/>
      <c r="N202" s="352"/>
      <c r="O202" s="352"/>
    </row>
    <row r="203" spans="3:15" x14ac:dyDescent="0.25">
      <c r="C203" s="15" t="s">
        <v>230</v>
      </c>
      <c r="D203" s="11">
        <v>40</v>
      </c>
      <c r="E203" s="70" t="s">
        <v>118</v>
      </c>
      <c r="F203" s="12">
        <v>0.13250000000000001</v>
      </c>
      <c r="G203" s="13"/>
      <c r="H203" s="13">
        <f>D203*F203</f>
        <v>5.3000000000000007</v>
      </c>
      <c r="I203" s="14"/>
      <c r="J203" s="93"/>
      <c r="K203" s="93"/>
      <c r="L203" s="1"/>
    </row>
    <row r="204" spans="3:15" x14ac:dyDescent="0.25">
      <c r="C204" s="31" t="s">
        <v>111</v>
      </c>
      <c r="D204" s="59">
        <v>4</v>
      </c>
      <c r="E204" s="68" t="s">
        <v>2</v>
      </c>
      <c r="F204" s="34">
        <v>6.0618999999999996</v>
      </c>
      <c r="G204" s="13">
        <f t="shared" ref="G204" si="23">(F204*0.13)+F204</f>
        <v>6.8499469999999993</v>
      </c>
      <c r="H204" s="13">
        <f t="shared" ref="H204:H210" si="24">D204*F204</f>
        <v>24.247599999999998</v>
      </c>
      <c r="I204" s="14"/>
      <c r="J204" s="93"/>
      <c r="K204" s="93"/>
      <c r="L204" s="1"/>
    </row>
    <row r="205" spans="3:15" x14ac:dyDescent="0.25">
      <c r="C205" s="15" t="s">
        <v>231</v>
      </c>
      <c r="D205" s="11">
        <v>1</v>
      </c>
      <c r="E205" s="70" t="s">
        <v>2</v>
      </c>
      <c r="F205" s="12">
        <v>2.1680999999999999</v>
      </c>
      <c r="G205" s="13"/>
      <c r="H205" s="13">
        <f t="shared" si="24"/>
        <v>2.1680999999999999</v>
      </c>
      <c r="I205" s="14"/>
      <c r="J205" s="93"/>
      <c r="K205" s="93"/>
      <c r="L205" s="1"/>
    </row>
    <row r="206" spans="3:15" s="282" customFormat="1" x14ac:dyDescent="0.25">
      <c r="C206" s="279" t="s">
        <v>497</v>
      </c>
      <c r="D206" s="26">
        <v>10</v>
      </c>
      <c r="E206" s="27" t="s">
        <v>2</v>
      </c>
      <c r="F206" s="286">
        <v>0.75219999999999998</v>
      </c>
      <c r="G206" s="28">
        <f>(F206*0.13)+F206</f>
        <v>0.84998600000000002</v>
      </c>
      <c r="H206" s="28">
        <f t="shared" si="24"/>
        <v>7.5220000000000002</v>
      </c>
      <c r="I206" s="29"/>
      <c r="J206" s="187"/>
      <c r="K206" s="187"/>
      <c r="L206" s="289"/>
    </row>
    <row r="207" spans="3:15" s="282" customFormat="1" x14ac:dyDescent="0.25">
      <c r="C207" s="279" t="s">
        <v>498</v>
      </c>
      <c r="D207" s="26">
        <v>1</v>
      </c>
      <c r="E207" s="27" t="s">
        <v>2</v>
      </c>
      <c r="F207" s="286">
        <v>2.4336000000000002</v>
      </c>
      <c r="G207" s="28">
        <f t="shared" ref="G207:G210" si="25">(F207*0.13)+F207</f>
        <v>2.7499680000000004</v>
      </c>
      <c r="H207" s="28">
        <f t="shared" si="24"/>
        <v>2.4336000000000002</v>
      </c>
      <c r="I207" s="29"/>
      <c r="J207" s="187"/>
      <c r="K207" s="187"/>
      <c r="L207" s="289"/>
    </row>
    <row r="208" spans="3:15" s="282" customFormat="1" x14ac:dyDescent="0.25">
      <c r="C208" s="279" t="s">
        <v>499</v>
      </c>
      <c r="D208" s="26">
        <v>1</v>
      </c>
      <c r="E208" s="27" t="s">
        <v>2</v>
      </c>
      <c r="F208" s="286">
        <v>2.2124000000000001</v>
      </c>
      <c r="G208" s="28">
        <f t="shared" si="25"/>
        <v>2.5000120000000003</v>
      </c>
      <c r="H208" s="28">
        <f t="shared" si="24"/>
        <v>2.2124000000000001</v>
      </c>
      <c r="I208" s="29"/>
      <c r="J208" s="187"/>
      <c r="K208" s="187"/>
      <c r="L208" s="289"/>
    </row>
    <row r="209" spans="3:16" s="282" customFormat="1" x14ac:dyDescent="0.25">
      <c r="C209" s="279" t="s">
        <v>493</v>
      </c>
      <c r="D209" s="26">
        <v>1</v>
      </c>
      <c r="E209" s="27" t="s">
        <v>500</v>
      </c>
      <c r="F209" s="286">
        <v>7.9203999999999999</v>
      </c>
      <c r="G209" s="28">
        <f t="shared" si="25"/>
        <v>8.9500519999999995</v>
      </c>
      <c r="H209" s="28">
        <f t="shared" si="24"/>
        <v>7.9203999999999999</v>
      </c>
      <c r="I209" s="29"/>
      <c r="J209" s="187"/>
      <c r="K209" s="187"/>
      <c r="L209" s="289"/>
    </row>
    <row r="210" spans="3:16" s="282" customFormat="1" x14ac:dyDescent="0.25">
      <c r="C210" s="279" t="s">
        <v>501</v>
      </c>
      <c r="D210" s="26">
        <v>5</v>
      </c>
      <c r="E210" s="27" t="s">
        <v>2</v>
      </c>
      <c r="F210" s="286">
        <v>1.4071</v>
      </c>
      <c r="G210" s="28">
        <f t="shared" si="25"/>
        <v>1.590023</v>
      </c>
      <c r="H210" s="28">
        <f t="shared" si="24"/>
        <v>7.0354999999999999</v>
      </c>
      <c r="I210" s="29"/>
      <c r="J210" s="187"/>
      <c r="K210" s="187"/>
      <c r="L210" s="289"/>
    </row>
    <row r="211" spans="3:16" x14ac:dyDescent="0.25">
      <c r="C211" s="25" t="s">
        <v>49</v>
      </c>
      <c r="D211" s="26" t="s">
        <v>1</v>
      </c>
      <c r="E211" s="27" t="s">
        <v>2</v>
      </c>
      <c r="F211" s="28" t="s">
        <v>41</v>
      </c>
      <c r="G211" s="28"/>
      <c r="H211" s="28" t="s">
        <v>20</v>
      </c>
      <c r="I211" s="29">
        <f>+G212+G213+G214</f>
        <v>4665.75</v>
      </c>
      <c r="J211" s="93"/>
      <c r="K211" s="93"/>
      <c r="L211" s="1"/>
    </row>
    <row r="212" spans="3:16" s="76" customFormat="1" x14ac:dyDescent="0.25">
      <c r="C212" s="79" t="s">
        <v>374</v>
      </c>
      <c r="D212" s="80">
        <v>15</v>
      </c>
      <c r="E212" s="33" t="s">
        <v>375</v>
      </c>
      <c r="F212" s="34">
        <v>197.75</v>
      </c>
      <c r="G212" s="81">
        <f>D212*F212</f>
        <v>2966.25</v>
      </c>
      <c r="H212" s="74"/>
      <c r="I212" s="75"/>
      <c r="J212" s="94"/>
      <c r="K212" s="94"/>
      <c r="L212" s="82"/>
    </row>
    <row r="213" spans="3:16" s="76" customFormat="1" x14ac:dyDescent="0.25">
      <c r="C213" s="79" t="s">
        <v>373</v>
      </c>
      <c r="D213" s="80">
        <v>6</v>
      </c>
      <c r="E213" s="33" t="s">
        <v>375</v>
      </c>
      <c r="F213" s="34">
        <v>232.25</v>
      </c>
      <c r="G213" s="81">
        <f>D213*F213</f>
        <v>1393.5</v>
      </c>
      <c r="H213" s="74"/>
      <c r="I213" s="75"/>
      <c r="J213" s="94"/>
      <c r="K213" s="94"/>
      <c r="L213" s="82"/>
    </row>
    <row r="214" spans="3:16" s="76" customFormat="1" x14ac:dyDescent="0.25">
      <c r="C214" s="79" t="s">
        <v>452</v>
      </c>
      <c r="D214" s="80">
        <v>17</v>
      </c>
      <c r="E214" s="33"/>
      <c r="F214" s="81">
        <v>18</v>
      </c>
      <c r="G214" s="81">
        <f>D214*F214</f>
        <v>306</v>
      </c>
      <c r="H214" s="74"/>
      <c r="I214" s="75"/>
      <c r="J214" s="94"/>
      <c r="K214" s="94"/>
      <c r="L214" s="82"/>
    </row>
    <row r="215" spans="3:16" x14ac:dyDescent="0.25">
      <c r="C215" s="327" t="s">
        <v>8</v>
      </c>
      <c r="D215" s="328"/>
      <c r="E215" s="328"/>
      <c r="F215" s="328"/>
      <c r="G215" s="38"/>
      <c r="H215" s="39"/>
      <c r="I215" s="2"/>
      <c r="J215" s="93"/>
      <c r="K215" s="93"/>
      <c r="L215" s="1"/>
    </row>
    <row r="216" spans="3:16" ht="30" x14ac:dyDescent="0.25">
      <c r="C216" s="145" t="s">
        <v>25</v>
      </c>
      <c r="D216" s="148">
        <v>290.5</v>
      </c>
      <c r="E216" s="55" t="s">
        <v>5</v>
      </c>
      <c r="F216" s="149">
        <v>14.65</v>
      </c>
      <c r="G216" s="56">
        <f>(F216*0.13)+F216</f>
        <v>16.554500000000001</v>
      </c>
      <c r="H216" s="57">
        <f>D216*G216</f>
        <v>4809.0822500000004</v>
      </c>
      <c r="I216" s="150"/>
      <c r="J216" s="4">
        <f>+H218</f>
        <v>2613.1875</v>
      </c>
      <c r="K216" s="97">
        <f>+H216-J216</f>
        <v>2195.8947500000004</v>
      </c>
      <c r="L216" s="1"/>
    </row>
    <row r="217" spans="3:16" x14ac:dyDescent="0.25">
      <c r="C217" s="25" t="s">
        <v>49</v>
      </c>
      <c r="D217" s="26" t="s">
        <v>1</v>
      </c>
      <c r="E217" s="27" t="s">
        <v>2</v>
      </c>
      <c r="F217" s="28" t="s">
        <v>41</v>
      </c>
      <c r="G217" s="28"/>
      <c r="H217" s="28" t="s">
        <v>20</v>
      </c>
      <c r="I217" s="29"/>
      <c r="J217" s="93"/>
      <c r="K217" s="93"/>
      <c r="L217" s="1"/>
    </row>
    <row r="218" spans="3:16" x14ac:dyDescent="0.25">
      <c r="C218" s="171" t="s">
        <v>376</v>
      </c>
      <c r="D218" s="168">
        <v>316.75</v>
      </c>
      <c r="E218" s="169" t="s">
        <v>5</v>
      </c>
      <c r="F218" s="170">
        <v>8.25</v>
      </c>
      <c r="G218" s="170"/>
      <c r="H218" s="164">
        <f t="shared" ref="H218" si="26">D218*F218</f>
        <v>2613.1875</v>
      </c>
      <c r="I218" s="165"/>
      <c r="J218" s="166"/>
      <c r="K218" s="166"/>
      <c r="L218" s="332" t="s">
        <v>404</v>
      </c>
      <c r="M218" s="344"/>
      <c r="N218" s="344"/>
      <c r="O218" s="344"/>
    </row>
    <row r="219" spans="3:16" ht="45" x14ac:dyDescent="0.25">
      <c r="C219" s="145" t="s">
        <v>28</v>
      </c>
      <c r="D219" s="54">
        <v>42.5</v>
      </c>
      <c r="E219" s="55" t="s">
        <v>5</v>
      </c>
      <c r="F219" s="56">
        <v>78.56</v>
      </c>
      <c r="G219" s="56">
        <f>(F219*0.13)+F219</f>
        <v>88.772800000000004</v>
      </c>
      <c r="H219" s="57">
        <f>D219*F219</f>
        <v>3338.8</v>
      </c>
      <c r="I219" s="58"/>
      <c r="J219" s="4">
        <f>+H221</f>
        <v>2733</v>
      </c>
      <c r="K219" s="96">
        <f>+H219-J219</f>
        <v>605.80000000000018</v>
      </c>
      <c r="L219" s="192"/>
      <c r="M219" s="193"/>
      <c r="N219" s="193"/>
      <c r="O219" s="193"/>
      <c r="P219" s="76"/>
    </row>
    <row r="220" spans="3:16" x14ac:dyDescent="0.25">
      <c r="C220" s="25" t="s">
        <v>49</v>
      </c>
      <c r="D220" s="26" t="s">
        <v>1</v>
      </c>
      <c r="E220" s="27" t="s">
        <v>2</v>
      </c>
      <c r="F220" s="28" t="s">
        <v>41</v>
      </c>
      <c r="G220" s="28"/>
      <c r="H220" s="28" t="s">
        <v>20</v>
      </c>
      <c r="I220" s="29"/>
      <c r="J220" s="93"/>
      <c r="K220" s="93"/>
      <c r="L220" s="82"/>
      <c r="M220" s="76"/>
      <c r="N220" s="76"/>
      <c r="O220" s="76"/>
      <c r="P220" s="76"/>
    </row>
    <row r="221" spans="3:16" x14ac:dyDescent="0.25">
      <c r="C221" s="171" t="s">
        <v>376</v>
      </c>
      <c r="D221" s="168">
        <v>45.55</v>
      </c>
      <c r="E221" s="169" t="s">
        <v>5</v>
      </c>
      <c r="F221" s="170">
        <v>60</v>
      </c>
      <c r="G221" s="170"/>
      <c r="H221" s="164">
        <f t="shared" ref="H221" si="27">D221*F221</f>
        <v>2733</v>
      </c>
      <c r="I221" s="165"/>
      <c r="J221" s="166"/>
      <c r="K221" s="166"/>
      <c r="L221" s="332" t="s">
        <v>404</v>
      </c>
      <c r="M221" s="344"/>
      <c r="N221" s="344"/>
      <c r="O221" s="344"/>
    </row>
    <row r="222" spans="3:16" x14ac:dyDescent="0.25">
      <c r="C222" s="327" t="s">
        <v>9</v>
      </c>
      <c r="D222" s="328"/>
      <c r="E222" s="328"/>
      <c r="F222" s="328"/>
      <c r="G222" s="328"/>
      <c r="H222" s="329"/>
      <c r="I222" s="2">
        <f>SUM(H223:H258)</f>
        <v>15137.811564000003</v>
      </c>
      <c r="J222" s="93"/>
      <c r="K222" s="93"/>
    </row>
    <row r="223" spans="3:16" ht="120" x14ac:dyDescent="0.25">
      <c r="C223" s="145" t="s">
        <v>26</v>
      </c>
      <c r="D223" s="54">
        <v>291.14999999999998</v>
      </c>
      <c r="E223" s="55" t="s">
        <v>5</v>
      </c>
      <c r="F223" s="56">
        <v>36</v>
      </c>
      <c r="G223" s="56">
        <f>(F223*0.13)+F223</f>
        <v>40.68</v>
      </c>
      <c r="H223" s="57">
        <f>D223*F223</f>
        <v>10481.4</v>
      </c>
      <c r="I223" s="150"/>
      <c r="J223" s="4">
        <f>+I247+I252+I253</f>
        <v>3334.5456999999997</v>
      </c>
      <c r="K223" s="97">
        <f>+H223-J223</f>
        <v>7146.8543</v>
      </c>
    </row>
    <row r="224" spans="3:16" x14ac:dyDescent="0.25">
      <c r="C224" s="161" t="s">
        <v>40</v>
      </c>
      <c r="D224" s="162" t="s">
        <v>1</v>
      </c>
      <c r="E224" s="163" t="s">
        <v>2</v>
      </c>
      <c r="F224" s="164" t="s">
        <v>41</v>
      </c>
      <c r="G224" s="164" t="s">
        <v>88</v>
      </c>
      <c r="H224" s="164" t="s">
        <v>20</v>
      </c>
      <c r="I224" s="165"/>
      <c r="J224" s="166"/>
      <c r="K224" s="166"/>
    </row>
    <row r="225" spans="3:12" s="282" customFormat="1" x14ac:dyDescent="0.25">
      <c r="C225" s="293" t="s">
        <v>70</v>
      </c>
      <c r="D225" s="294">
        <v>13</v>
      </c>
      <c r="E225" s="295" t="s">
        <v>35</v>
      </c>
      <c r="F225" s="296">
        <v>10.353999999999999</v>
      </c>
      <c r="G225" s="28">
        <f>(F225*0.13)+F225</f>
        <v>11.700019999999999</v>
      </c>
      <c r="H225" s="28">
        <f>D225*F225</f>
        <v>134.60199999999998</v>
      </c>
      <c r="I225" s="297"/>
      <c r="J225" s="187"/>
      <c r="K225" s="187"/>
    </row>
    <row r="226" spans="3:12" x14ac:dyDescent="0.25">
      <c r="C226" s="171" t="s">
        <v>71</v>
      </c>
      <c r="D226" s="168">
        <v>1</v>
      </c>
      <c r="E226" s="169" t="s">
        <v>2</v>
      </c>
      <c r="F226" s="170">
        <v>12.308999999999999</v>
      </c>
      <c r="G226" s="164">
        <f t="shared" ref="G226:G245" si="28">(F226*0.13)+F226</f>
        <v>13.90917</v>
      </c>
      <c r="H226" s="164">
        <f t="shared" ref="H226:H240" si="29">D226*F226</f>
        <v>12.308999999999999</v>
      </c>
      <c r="I226" s="194"/>
      <c r="J226" s="166"/>
      <c r="K226" s="166"/>
    </row>
    <row r="227" spans="3:12" s="282" customFormat="1" ht="18.75" x14ac:dyDescent="0.3">
      <c r="C227" s="293" t="s">
        <v>72</v>
      </c>
      <c r="D227" s="294">
        <v>16</v>
      </c>
      <c r="E227" s="295" t="s">
        <v>35</v>
      </c>
      <c r="F227" s="296">
        <v>5.0442</v>
      </c>
      <c r="G227" s="28">
        <f t="shared" si="28"/>
        <v>5.6999459999999997</v>
      </c>
      <c r="H227" s="28">
        <f t="shared" si="29"/>
        <v>80.7072</v>
      </c>
      <c r="I227" s="297"/>
      <c r="J227" s="187"/>
      <c r="K227" s="187"/>
      <c r="L227" s="298"/>
    </row>
    <row r="228" spans="3:12" ht="18.75" x14ac:dyDescent="0.3">
      <c r="C228" s="171" t="s">
        <v>95</v>
      </c>
      <c r="D228" s="168">
        <v>9</v>
      </c>
      <c r="E228" s="169" t="s">
        <v>2</v>
      </c>
      <c r="F228" s="170">
        <v>12.3894</v>
      </c>
      <c r="G228" s="164">
        <f t="shared" si="28"/>
        <v>14.000022</v>
      </c>
      <c r="H228" s="164">
        <f t="shared" si="29"/>
        <v>111.5046</v>
      </c>
      <c r="I228" s="194"/>
      <c r="J228" s="166"/>
      <c r="K228" s="166"/>
      <c r="L228" s="3"/>
    </row>
    <row r="229" spans="3:12" ht="18.75" x14ac:dyDescent="0.3">
      <c r="C229" s="171" t="s">
        <v>96</v>
      </c>
      <c r="D229" s="168">
        <v>16</v>
      </c>
      <c r="E229" s="169" t="s">
        <v>2</v>
      </c>
      <c r="F229" s="170">
        <v>14.1593</v>
      </c>
      <c r="G229" s="164">
        <f t="shared" si="28"/>
        <v>16.000008999999999</v>
      </c>
      <c r="H229" s="164">
        <f t="shared" si="29"/>
        <v>226.5488</v>
      </c>
      <c r="I229" s="194"/>
      <c r="J229" s="166"/>
      <c r="K229" s="166"/>
      <c r="L229" s="3"/>
    </row>
    <row r="230" spans="3:12" ht="18.75" x14ac:dyDescent="0.3">
      <c r="C230" s="171" t="s">
        <v>97</v>
      </c>
      <c r="D230" s="168">
        <v>4</v>
      </c>
      <c r="E230" s="169" t="s">
        <v>2</v>
      </c>
      <c r="F230" s="170">
        <v>18.584099999999999</v>
      </c>
      <c r="G230" s="164">
        <f t="shared" si="28"/>
        <v>21.000032999999998</v>
      </c>
      <c r="H230" s="164">
        <f t="shared" si="29"/>
        <v>74.336399999999998</v>
      </c>
      <c r="I230" s="194"/>
      <c r="J230" s="166"/>
      <c r="K230" s="166"/>
      <c r="L230" s="3"/>
    </row>
    <row r="231" spans="3:12" ht="18.75" x14ac:dyDescent="0.3">
      <c r="C231" s="171" t="s">
        <v>98</v>
      </c>
      <c r="D231" s="168">
        <v>1</v>
      </c>
      <c r="E231" s="169" t="s">
        <v>2</v>
      </c>
      <c r="F231" s="170">
        <v>19.469000000000001</v>
      </c>
      <c r="G231" s="164">
        <f t="shared" si="28"/>
        <v>21.999970000000001</v>
      </c>
      <c r="H231" s="164">
        <f t="shared" si="29"/>
        <v>19.469000000000001</v>
      </c>
      <c r="I231" s="194"/>
      <c r="J231" s="166"/>
      <c r="K231" s="166"/>
      <c r="L231" s="3"/>
    </row>
    <row r="232" spans="3:12" ht="18.75" x14ac:dyDescent="0.3">
      <c r="C232" s="171" t="s">
        <v>99</v>
      </c>
      <c r="D232" s="168">
        <v>20</v>
      </c>
      <c r="E232" s="169" t="s">
        <v>2</v>
      </c>
      <c r="F232" s="170">
        <v>21.238900000000001</v>
      </c>
      <c r="G232" s="164">
        <f t="shared" si="28"/>
        <v>23.999957000000002</v>
      </c>
      <c r="H232" s="164">
        <f t="shared" si="29"/>
        <v>424.77800000000002</v>
      </c>
      <c r="I232" s="194"/>
      <c r="J232" s="166"/>
      <c r="K232" s="166"/>
      <c r="L232" s="3"/>
    </row>
    <row r="233" spans="3:12" ht="18.75" x14ac:dyDescent="0.3">
      <c r="C233" s="171" t="s">
        <v>100</v>
      </c>
      <c r="D233" s="168">
        <v>6</v>
      </c>
      <c r="E233" s="169" t="s">
        <v>2</v>
      </c>
      <c r="F233" s="170">
        <v>17.699100000000001</v>
      </c>
      <c r="G233" s="164">
        <f t="shared" si="28"/>
        <v>19.999983</v>
      </c>
      <c r="H233" s="164">
        <f t="shared" si="29"/>
        <v>106.19460000000001</v>
      </c>
      <c r="I233" s="194"/>
      <c r="J233" s="166"/>
      <c r="K233" s="166"/>
      <c r="L233" s="3"/>
    </row>
    <row r="234" spans="3:12" ht="18.75" x14ac:dyDescent="0.3">
      <c r="C234" s="171" t="s">
        <v>101</v>
      </c>
      <c r="D234" s="168">
        <v>19</v>
      </c>
      <c r="E234" s="169" t="s">
        <v>2</v>
      </c>
      <c r="F234" s="170">
        <v>11.5044</v>
      </c>
      <c r="G234" s="164">
        <f t="shared" si="28"/>
        <v>12.999972</v>
      </c>
      <c r="H234" s="164">
        <f t="shared" si="29"/>
        <v>218.58360000000002</v>
      </c>
      <c r="I234" s="194"/>
      <c r="J234" s="166"/>
      <c r="K234" s="166"/>
      <c r="L234" s="3"/>
    </row>
    <row r="235" spans="3:12" ht="18.75" x14ac:dyDescent="0.3">
      <c r="C235" s="171" t="s">
        <v>102</v>
      </c>
      <c r="D235" s="168">
        <v>8</v>
      </c>
      <c r="E235" s="169" t="s">
        <v>2</v>
      </c>
      <c r="F235" s="170">
        <v>10.6195</v>
      </c>
      <c r="G235" s="164">
        <f t="shared" si="28"/>
        <v>12.000035</v>
      </c>
      <c r="H235" s="164">
        <f t="shared" si="29"/>
        <v>84.956000000000003</v>
      </c>
      <c r="I235" s="194"/>
      <c r="J235" s="166"/>
      <c r="K235" s="166"/>
      <c r="L235" s="3"/>
    </row>
    <row r="236" spans="3:12" x14ac:dyDescent="0.25">
      <c r="C236" s="171" t="s">
        <v>103</v>
      </c>
      <c r="D236" s="168">
        <v>4</v>
      </c>
      <c r="E236" s="169" t="s">
        <v>2</v>
      </c>
      <c r="F236" s="170">
        <v>16.168099999999999</v>
      </c>
      <c r="G236" s="164">
        <f t="shared" si="28"/>
        <v>18.269952999999997</v>
      </c>
      <c r="H236" s="164">
        <f t="shared" si="29"/>
        <v>64.672399999999996</v>
      </c>
      <c r="I236" s="194"/>
      <c r="J236" s="166"/>
      <c r="K236" s="166"/>
    </row>
    <row r="237" spans="3:12" x14ac:dyDescent="0.25">
      <c r="C237" s="171" t="s">
        <v>145</v>
      </c>
      <c r="D237" s="168">
        <v>200</v>
      </c>
      <c r="E237" s="169" t="s">
        <v>2</v>
      </c>
      <c r="F237" s="170">
        <v>1.77E-2</v>
      </c>
      <c r="G237" s="164">
        <f t="shared" si="28"/>
        <v>2.0001000000000001E-2</v>
      </c>
      <c r="H237" s="164">
        <f t="shared" si="29"/>
        <v>3.54</v>
      </c>
      <c r="I237" s="194"/>
      <c r="J237" s="166"/>
      <c r="K237" s="166"/>
    </row>
    <row r="238" spans="3:12" x14ac:dyDescent="0.25">
      <c r="C238" s="171" t="s">
        <v>104</v>
      </c>
      <c r="D238" s="168">
        <v>1900</v>
      </c>
      <c r="E238" s="169" t="s">
        <v>2</v>
      </c>
      <c r="F238" s="170">
        <v>3.5400000000000001E-2</v>
      </c>
      <c r="G238" s="164">
        <f t="shared" si="28"/>
        <v>4.0002000000000003E-2</v>
      </c>
      <c r="H238" s="164">
        <f t="shared" si="29"/>
        <v>67.260000000000005</v>
      </c>
      <c r="I238" s="194"/>
      <c r="J238" s="166"/>
      <c r="K238" s="166"/>
    </row>
    <row r="239" spans="3:12" x14ac:dyDescent="0.25">
      <c r="C239" s="171" t="s">
        <v>105</v>
      </c>
      <c r="D239" s="168">
        <v>800</v>
      </c>
      <c r="E239" s="169" t="s">
        <v>2</v>
      </c>
      <c r="F239" s="170">
        <v>3.5400000000000001E-2</v>
      </c>
      <c r="G239" s="164">
        <f t="shared" si="28"/>
        <v>4.0002000000000003E-2</v>
      </c>
      <c r="H239" s="164">
        <f t="shared" si="29"/>
        <v>28.32</v>
      </c>
      <c r="I239" s="194"/>
      <c r="J239" s="166"/>
      <c r="K239" s="166"/>
    </row>
    <row r="240" spans="3:12" x14ac:dyDescent="0.25">
      <c r="C240" s="171" t="s">
        <v>142</v>
      </c>
      <c r="D240" s="168">
        <v>2</v>
      </c>
      <c r="E240" s="169" t="s">
        <v>2</v>
      </c>
      <c r="F240" s="170">
        <v>9.0708000000000002</v>
      </c>
      <c r="G240" s="164">
        <f t="shared" si="28"/>
        <v>10.250004000000001</v>
      </c>
      <c r="H240" s="164">
        <f t="shared" si="29"/>
        <v>18.1416</v>
      </c>
      <c r="I240" s="194"/>
      <c r="J240" s="166"/>
      <c r="K240" s="166"/>
    </row>
    <row r="241" spans="3:11" x14ac:dyDescent="0.25">
      <c r="C241" s="171" t="s">
        <v>147</v>
      </c>
      <c r="D241" s="168">
        <v>4</v>
      </c>
      <c r="E241" s="169" t="s">
        <v>2</v>
      </c>
      <c r="F241" s="170">
        <v>6.6372</v>
      </c>
      <c r="G241" s="164">
        <f t="shared" si="28"/>
        <v>7.5000359999999997</v>
      </c>
      <c r="H241" s="164">
        <f t="shared" ref="H241:H243" si="30">D241*F241</f>
        <v>26.5488</v>
      </c>
      <c r="I241" s="194"/>
      <c r="J241" s="166"/>
      <c r="K241" s="166"/>
    </row>
    <row r="242" spans="3:11" s="282" customFormat="1" x14ac:dyDescent="0.25">
      <c r="C242" s="293" t="s">
        <v>148</v>
      </c>
      <c r="D242" s="294">
        <v>7</v>
      </c>
      <c r="E242" s="295" t="s">
        <v>2</v>
      </c>
      <c r="F242" s="296">
        <v>11.283200000000001</v>
      </c>
      <c r="G242" s="28">
        <f t="shared" si="28"/>
        <v>12.750016</v>
      </c>
      <c r="H242" s="28">
        <f t="shared" si="30"/>
        <v>78.982400000000013</v>
      </c>
      <c r="I242" s="297"/>
      <c r="J242" s="187"/>
      <c r="K242" s="187"/>
    </row>
    <row r="243" spans="3:11" x14ac:dyDescent="0.25">
      <c r="C243" s="171" t="s">
        <v>149</v>
      </c>
      <c r="D243" s="168">
        <v>8</v>
      </c>
      <c r="E243" s="169" t="s">
        <v>2</v>
      </c>
      <c r="F243" s="170">
        <v>6.8583999999999996</v>
      </c>
      <c r="G243" s="164">
        <f t="shared" si="28"/>
        <v>7.7499919999999998</v>
      </c>
      <c r="H243" s="164">
        <f t="shared" si="30"/>
        <v>54.867199999999997</v>
      </c>
      <c r="I243" s="194"/>
      <c r="J243" s="166"/>
      <c r="K243" s="166"/>
    </row>
    <row r="244" spans="3:11" x14ac:dyDescent="0.25">
      <c r="C244" s="171" t="s">
        <v>151</v>
      </c>
      <c r="D244" s="168">
        <v>7</v>
      </c>
      <c r="E244" s="169" t="s">
        <v>2</v>
      </c>
      <c r="F244" s="170">
        <v>5.3097000000000003</v>
      </c>
      <c r="G244" s="164">
        <f t="shared" si="28"/>
        <v>5.9999610000000008</v>
      </c>
      <c r="H244" s="164">
        <f t="shared" ref="H244:H246" si="31">D244*F244</f>
        <v>37.167900000000003</v>
      </c>
      <c r="I244" s="194"/>
      <c r="J244" s="166"/>
      <c r="K244" s="166"/>
    </row>
    <row r="245" spans="3:11" x14ac:dyDescent="0.25">
      <c r="C245" s="171" t="s">
        <v>152</v>
      </c>
      <c r="D245" s="168">
        <v>1</v>
      </c>
      <c r="E245" s="169" t="s">
        <v>2</v>
      </c>
      <c r="F245" s="170">
        <v>19.469000000000001</v>
      </c>
      <c r="G245" s="164">
        <f t="shared" si="28"/>
        <v>21.999970000000001</v>
      </c>
      <c r="H245" s="164">
        <f t="shared" si="31"/>
        <v>19.469000000000001</v>
      </c>
      <c r="I245" s="194"/>
      <c r="J245" s="166"/>
      <c r="K245" s="166"/>
    </row>
    <row r="246" spans="3:11" s="282" customFormat="1" x14ac:dyDescent="0.25">
      <c r="C246" s="293" t="s">
        <v>485</v>
      </c>
      <c r="D246" s="294">
        <v>4</v>
      </c>
      <c r="E246" s="295" t="s">
        <v>2</v>
      </c>
      <c r="F246" s="296">
        <v>12.63</v>
      </c>
      <c r="G246" s="28">
        <f t="shared" ref="G246" si="32">(F246*0.13)+F246</f>
        <v>14.2719</v>
      </c>
      <c r="H246" s="28">
        <f t="shared" si="31"/>
        <v>50.52</v>
      </c>
      <c r="I246" s="297"/>
      <c r="J246" s="187"/>
      <c r="K246" s="187"/>
    </row>
    <row r="247" spans="3:11" x14ac:dyDescent="0.25">
      <c r="C247" s="171"/>
      <c r="D247" s="168"/>
      <c r="E247" s="169"/>
      <c r="F247" s="170"/>
      <c r="G247" s="164"/>
      <c r="H247" s="164"/>
      <c r="I247" s="202">
        <f>SUM(H225:H246)</f>
        <v>1943.4784999999997</v>
      </c>
      <c r="J247" s="166"/>
      <c r="K247" s="166"/>
    </row>
    <row r="248" spans="3:11" x14ac:dyDescent="0.25">
      <c r="C248" s="195" t="s">
        <v>143</v>
      </c>
      <c r="D248" s="196"/>
      <c r="E248" s="197"/>
      <c r="F248" s="198"/>
      <c r="G248" s="199"/>
      <c r="H248" s="199"/>
      <c r="I248" s="200"/>
      <c r="J248" s="166"/>
      <c r="K248" s="166"/>
    </row>
    <row r="249" spans="3:11" x14ac:dyDescent="0.25">
      <c r="C249" s="171" t="s">
        <v>144</v>
      </c>
      <c r="D249" s="168">
        <v>6</v>
      </c>
      <c r="E249" s="169" t="s">
        <v>2</v>
      </c>
      <c r="F249" s="170">
        <v>11.283200000000001</v>
      </c>
      <c r="G249" s="164">
        <f t="shared" ref="G249:G251" si="33">(F249*0.13)+F249</f>
        <v>12.750016</v>
      </c>
      <c r="H249" s="164">
        <f t="shared" ref="H249:H251" si="34">D249*F249</f>
        <v>67.699200000000005</v>
      </c>
      <c r="I249" s="194"/>
      <c r="J249" s="166"/>
      <c r="K249" s="166"/>
    </row>
    <row r="250" spans="3:11" x14ac:dyDescent="0.25">
      <c r="C250" s="171" t="s">
        <v>150</v>
      </c>
      <c r="D250" s="168">
        <v>90</v>
      </c>
      <c r="E250" s="169" t="s">
        <v>2</v>
      </c>
      <c r="F250" s="170">
        <v>1.77E-2</v>
      </c>
      <c r="G250" s="164">
        <f t="shared" si="33"/>
        <v>2.0001000000000001E-2</v>
      </c>
      <c r="H250" s="164">
        <f t="shared" si="34"/>
        <v>1.593</v>
      </c>
      <c r="I250" s="194"/>
      <c r="J250" s="166"/>
      <c r="K250" s="166"/>
    </row>
    <row r="251" spans="3:11" s="282" customFormat="1" x14ac:dyDescent="0.25">
      <c r="C251" s="293" t="s">
        <v>487</v>
      </c>
      <c r="D251" s="294">
        <v>1</v>
      </c>
      <c r="E251" s="295" t="s">
        <v>2</v>
      </c>
      <c r="F251" s="296">
        <v>11.6</v>
      </c>
      <c r="G251" s="28">
        <f t="shared" si="33"/>
        <v>13.108000000000001</v>
      </c>
      <c r="H251" s="28">
        <f t="shared" si="34"/>
        <v>11.6</v>
      </c>
      <c r="I251" s="297"/>
      <c r="J251" s="187"/>
      <c r="K251" s="187"/>
    </row>
    <row r="252" spans="3:11" x14ac:dyDescent="0.25">
      <c r="C252" s="171"/>
      <c r="D252" s="168"/>
      <c r="E252" s="169"/>
      <c r="F252" s="170"/>
      <c r="G252" s="164"/>
      <c r="H252" s="164"/>
      <c r="I252" s="202">
        <f>SUM(H249:H251)</f>
        <v>80.892200000000003</v>
      </c>
      <c r="J252" s="166"/>
      <c r="K252" s="166"/>
    </row>
    <row r="253" spans="3:11" x14ac:dyDescent="0.25">
      <c r="C253" s="161" t="s">
        <v>49</v>
      </c>
      <c r="D253" s="162" t="s">
        <v>1</v>
      </c>
      <c r="E253" s="163" t="s">
        <v>2</v>
      </c>
      <c r="F253" s="164" t="s">
        <v>41</v>
      </c>
      <c r="G253" s="164"/>
      <c r="H253" s="164" t="s">
        <v>20</v>
      </c>
      <c r="I253" s="175">
        <f>SUM(H254:H256)</f>
        <v>1310.175</v>
      </c>
      <c r="J253" s="166"/>
      <c r="K253" s="166"/>
    </row>
    <row r="254" spans="3:11" x14ac:dyDescent="0.25">
      <c r="C254" s="171" t="s">
        <v>378</v>
      </c>
      <c r="D254" s="168">
        <f>+D223</f>
        <v>291.14999999999998</v>
      </c>
      <c r="E254" s="169" t="s">
        <v>5</v>
      </c>
      <c r="F254" s="170">
        <v>1.25</v>
      </c>
      <c r="G254" s="170"/>
      <c r="H254" s="164">
        <f>+D254*F254</f>
        <v>363.9375</v>
      </c>
      <c r="I254" s="194"/>
      <c r="J254" s="166"/>
      <c r="K254" s="166"/>
    </row>
    <row r="255" spans="3:11" x14ac:dyDescent="0.25">
      <c r="C255" s="171" t="s">
        <v>379</v>
      </c>
      <c r="D255" s="168">
        <v>291.14999999999998</v>
      </c>
      <c r="E255" s="169" t="s">
        <v>5</v>
      </c>
      <c r="F255" s="170">
        <v>2.5</v>
      </c>
      <c r="G255" s="170"/>
      <c r="H255" s="164">
        <f t="shared" ref="H255:H256" si="35">+D255*F255</f>
        <v>727.875</v>
      </c>
      <c r="I255" s="194"/>
      <c r="J255" s="166"/>
      <c r="K255" s="166"/>
    </row>
    <row r="256" spans="3:11" x14ac:dyDescent="0.25">
      <c r="C256" s="171" t="s">
        <v>380</v>
      </c>
      <c r="D256" s="168">
        <v>291.14999999999998</v>
      </c>
      <c r="E256" s="169" t="s">
        <v>5</v>
      </c>
      <c r="F256" s="170">
        <v>0.75</v>
      </c>
      <c r="G256" s="170"/>
      <c r="H256" s="164">
        <f t="shared" si="35"/>
        <v>218.36249999999998</v>
      </c>
      <c r="I256" s="194"/>
      <c r="J256" s="166"/>
      <c r="K256" s="166"/>
    </row>
    <row r="257" spans="3:14" x14ac:dyDescent="0.25">
      <c r="C257" s="171"/>
      <c r="D257" s="168"/>
      <c r="E257" s="169"/>
      <c r="F257" s="170"/>
      <c r="G257" s="170"/>
      <c r="H257" s="164"/>
      <c r="I257" s="194"/>
      <c r="J257" s="166"/>
      <c r="K257" s="166"/>
    </row>
    <row r="258" spans="3:14" x14ac:dyDescent="0.25">
      <c r="C258" s="47" t="s">
        <v>27</v>
      </c>
      <c r="D258" s="48">
        <v>47.63</v>
      </c>
      <c r="E258" s="49" t="s">
        <v>4</v>
      </c>
      <c r="F258" s="50">
        <v>24.56</v>
      </c>
      <c r="G258" s="56">
        <f>(F258*0.13)+F258</f>
        <v>27.752800000000001</v>
      </c>
      <c r="H258" s="51">
        <f>D258*G258</f>
        <v>1321.8658640000001</v>
      </c>
      <c r="I258" s="52"/>
      <c r="J258" s="52"/>
      <c r="K258" s="52"/>
      <c r="L258" s="353" t="s">
        <v>381</v>
      </c>
      <c r="M258" s="354"/>
      <c r="N258" s="354"/>
    </row>
    <row r="259" spans="3:14" ht="16.149999999999999" customHeight="1" x14ac:dyDescent="0.25">
      <c r="C259" s="25" t="s">
        <v>49</v>
      </c>
      <c r="D259" s="26" t="s">
        <v>1</v>
      </c>
      <c r="E259" s="27" t="s">
        <v>2</v>
      </c>
      <c r="F259" s="28" t="s">
        <v>41</v>
      </c>
      <c r="G259" s="28" t="s">
        <v>88</v>
      </c>
      <c r="H259" s="28" t="s">
        <v>20</v>
      </c>
      <c r="I259" s="29"/>
      <c r="J259" s="4">
        <f>+H260</f>
        <v>1637.0500000000002</v>
      </c>
      <c r="K259" s="97">
        <f>+H258-J259</f>
        <v>-315.18413600000008</v>
      </c>
      <c r="L259" s="353"/>
      <c r="M259" s="354"/>
      <c r="N259" s="354"/>
    </row>
    <row r="260" spans="3:14" x14ac:dyDescent="0.25">
      <c r="C260" s="181" t="s">
        <v>376</v>
      </c>
      <c r="D260" s="162">
        <v>56.45</v>
      </c>
      <c r="E260" s="163" t="s">
        <v>4</v>
      </c>
      <c r="F260" s="174">
        <v>29</v>
      </c>
      <c r="G260" s="174"/>
      <c r="H260" s="164">
        <f t="shared" ref="H260" si="36">D260*F260</f>
        <v>1637.0500000000002</v>
      </c>
      <c r="I260" s="165"/>
      <c r="J260" s="166"/>
      <c r="K260" s="166"/>
    </row>
    <row r="261" spans="3:14" ht="18.75" customHeight="1" x14ac:dyDescent="0.25">
      <c r="C261" s="327" t="s">
        <v>17</v>
      </c>
      <c r="D261" s="328"/>
      <c r="E261" s="328"/>
      <c r="F261" s="328"/>
      <c r="G261" s="329"/>
      <c r="H261" s="71">
        <f>SUM(G262+G265+G271)</f>
        <v>5028.5</v>
      </c>
      <c r="I261" s="63"/>
      <c r="J261" s="93"/>
      <c r="K261" s="93"/>
      <c r="L261" s="357" t="s">
        <v>386</v>
      </c>
      <c r="M261" s="358"/>
      <c r="N261" s="358"/>
    </row>
    <row r="262" spans="3:14" ht="18.75" customHeight="1" x14ac:dyDescent="0.25">
      <c r="C262" s="53" t="s">
        <v>165</v>
      </c>
      <c r="D262" s="148">
        <v>1</v>
      </c>
      <c r="E262" s="55" t="s">
        <v>3</v>
      </c>
      <c r="F262" s="149">
        <v>1700</v>
      </c>
      <c r="G262" s="56">
        <f>(F262*0.13)+F262</f>
        <v>1921</v>
      </c>
      <c r="H262" s="150">
        <f>+G262*D262</f>
        <v>1921</v>
      </c>
      <c r="I262" s="147"/>
      <c r="J262" s="93">
        <v>365</v>
      </c>
      <c r="K262" s="97">
        <f>+H262-J262</f>
        <v>1556</v>
      </c>
      <c r="L262" s="357"/>
      <c r="M262" s="358"/>
      <c r="N262" s="358"/>
    </row>
    <row r="263" spans="3:14" ht="18.75" customHeight="1" x14ac:dyDescent="0.25">
      <c r="C263" s="25" t="s">
        <v>49</v>
      </c>
      <c r="D263" s="26" t="s">
        <v>1</v>
      </c>
      <c r="E263" s="27" t="s">
        <v>2</v>
      </c>
      <c r="F263" s="28" t="s">
        <v>41</v>
      </c>
      <c r="G263" s="28" t="s">
        <v>88</v>
      </c>
      <c r="H263" s="28" t="s">
        <v>20</v>
      </c>
      <c r="I263" s="29"/>
      <c r="J263" s="93"/>
      <c r="K263" s="152"/>
      <c r="L263" s="357"/>
      <c r="M263" s="358"/>
      <c r="N263" s="358"/>
    </row>
    <row r="264" spans="3:14" ht="18.75" customHeight="1" x14ac:dyDescent="0.25">
      <c r="C264" s="153" t="s">
        <v>385</v>
      </c>
      <c r="D264" s="41">
        <v>1</v>
      </c>
      <c r="E264" s="42" t="s">
        <v>39</v>
      </c>
      <c r="F264" s="46">
        <v>465</v>
      </c>
      <c r="G264" s="46"/>
      <c r="H264" s="43">
        <f t="shared" ref="H264" si="37">D264*F264</f>
        <v>465</v>
      </c>
      <c r="I264" s="44"/>
      <c r="J264" s="93"/>
      <c r="K264" s="152"/>
      <c r="L264" s="357"/>
      <c r="M264" s="358"/>
      <c r="N264" s="358"/>
    </row>
    <row r="265" spans="3:14" ht="18.75" customHeight="1" x14ac:dyDescent="0.25">
      <c r="C265" s="53" t="s">
        <v>166</v>
      </c>
      <c r="D265" s="148">
        <v>1</v>
      </c>
      <c r="E265" s="55" t="s">
        <v>3</v>
      </c>
      <c r="F265" s="149">
        <v>1500</v>
      </c>
      <c r="G265" s="56">
        <f>(F265*0.13)+F265</f>
        <v>1695</v>
      </c>
      <c r="H265" s="150"/>
      <c r="I265" s="150"/>
      <c r="J265" s="4">
        <f>+H267+H270+H269</f>
        <v>583.09739999999999</v>
      </c>
      <c r="K265" s="97">
        <f>+G265-J265</f>
        <v>1111.9025999999999</v>
      </c>
      <c r="L265" s="355" t="s">
        <v>454</v>
      </c>
      <c r="M265" s="356"/>
      <c r="N265" s="356"/>
    </row>
    <row r="266" spans="3:14" ht="18.75" customHeight="1" x14ac:dyDescent="0.25">
      <c r="C266" s="25" t="s">
        <v>40</v>
      </c>
      <c r="D266" s="26" t="s">
        <v>1</v>
      </c>
      <c r="E266" s="27" t="s">
        <v>2</v>
      </c>
      <c r="F266" s="28" t="s">
        <v>41</v>
      </c>
      <c r="G266" s="28" t="s">
        <v>88</v>
      </c>
      <c r="H266" s="28" t="s">
        <v>20</v>
      </c>
      <c r="I266" s="29"/>
      <c r="J266" s="93"/>
      <c r="K266" s="93"/>
      <c r="L266" s="355"/>
      <c r="M266" s="356"/>
      <c r="N266" s="356"/>
    </row>
    <row r="267" spans="3:14" s="76" customFormat="1" ht="18.75" customHeight="1" x14ac:dyDescent="0.25">
      <c r="C267" s="72" t="s">
        <v>237</v>
      </c>
      <c r="D267" s="73">
        <v>2</v>
      </c>
      <c r="E267" s="9" t="s">
        <v>2</v>
      </c>
      <c r="F267" s="74">
        <v>1.5487</v>
      </c>
      <c r="G267" s="13">
        <f t="shared" ref="G267" si="38">(F267*0.13)+F267</f>
        <v>1.7500309999999999</v>
      </c>
      <c r="H267" s="13">
        <f t="shared" ref="H267" si="39">D267*F267</f>
        <v>3.0973999999999999</v>
      </c>
      <c r="I267" s="75"/>
      <c r="J267" s="94"/>
      <c r="K267" s="94"/>
    </row>
    <row r="268" spans="3:14" ht="18.75" customHeight="1" x14ac:dyDescent="0.25">
      <c r="C268" s="25" t="s">
        <v>49</v>
      </c>
      <c r="D268" s="26" t="s">
        <v>1</v>
      </c>
      <c r="E268" s="27" t="s">
        <v>2</v>
      </c>
      <c r="F268" s="28" t="s">
        <v>41</v>
      </c>
      <c r="G268" s="28" t="s">
        <v>88</v>
      </c>
      <c r="H268" s="28" t="s">
        <v>20</v>
      </c>
      <c r="I268" s="29"/>
      <c r="J268" s="93"/>
      <c r="K268" s="93"/>
    </row>
    <row r="269" spans="3:14" ht="18.75" customHeight="1" x14ac:dyDescent="0.25">
      <c r="C269" s="6" t="s">
        <v>384</v>
      </c>
      <c r="D269" s="11">
        <v>1</v>
      </c>
      <c r="E269" s="9" t="s">
        <v>383</v>
      </c>
      <c r="F269" s="12">
        <v>300</v>
      </c>
      <c r="G269" s="12"/>
      <c r="H269" s="13">
        <f t="shared" ref="H269" si="40">D269*F269</f>
        <v>300</v>
      </c>
      <c r="I269" s="75"/>
      <c r="J269" s="93"/>
      <c r="K269" s="93"/>
    </row>
    <row r="270" spans="3:14" ht="18.75" customHeight="1" x14ac:dyDescent="0.25">
      <c r="C270" s="6" t="s">
        <v>382</v>
      </c>
      <c r="D270" s="11">
        <v>7</v>
      </c>
      <c r="E270" s="9" t="s">
        <v>383</v>
      </c>
      <c r="F270" s="12">
        <v>40</v>
      </c>
      <c r="G270" s="12"/>
      <c r="H270" s="13">
        <f t="shared" ref="H270" si="41">D270*F270</f>
        <v>280</v>
      </c>
      <c r="I270" s="14"/>
      <c r="J270" s="93"/>
      <c r="K270" s="93"/>
    </row>
    <row r="271" spans="3:14" ht="18.75" customHeight="1" x14ac:dyDescent="0.25">
      <c r="C271" s="53" t="s">
        <v>16</v>
      </c>
      <c r="D271" s="148">
        <v>1</v>
      </c>
      <c r="E271" s="55" t="s">
        <v>3</v>
      </c>
      <c r="F271" s="149">
        <v>1250</v>
      </c>
      <c r="G271" s="56">
        <f>(F271*0.13)+F271</f>
        <v>1412.5</v>
      </c>
      <c r="H271" s="150"/>
      <c r="I271" s="150"/>
      <c r="J271" s="4">
        <f>+I282+H284</f>
        <v>514.20249999999999</v>
      </c>
      <c r="K271" s="97">
        <f>+G271-J271</f>
        <v>898.29750000000001</v>
      </c>
      <c r="L271" s="345" t="s">
        <v>388</v>
      </c>
      <c r="M271" s="346"/>
      <c r="N271" s="346"/>
    </row>
    <row r="272" spans="3:14" ht="18.75" customHeight="1" x14ac:dyDescent="0.25">
      <c r="C272" s="25" t="s">
        <v>40</v>
      </c>
      <c r="D272" s="26" t="s">
        <v>1</v>
      </c>
      <c r="E272" s="27" t="s">
        <v>2</v>
      </c>
      <c r="F272" s="28" t="s">
        <v>41</v>
      </c>
      <c r="G272" s="28" t="s">
        <v>88</v>
      </c>
      <c r="H272" s="28" t="s">
        <v>20</v>
      </c>
      <c r="I272" s="29"/>
      <c r="J272" s="93"/>
      <c r="K272" s="93"/>
      <c r="L272" s="345"/>
      <c r="M272" s="346"/>
      <c r="N272" s="346"/>
    </row>
    <row r="273" spans="3:15" ht="18.75" customHeight="1" x14ac:dyDescent="0.25">
      <c r="C273" s="6" t="s">
        <v>167</v>
      </c>
      <c r="D273" s="11">
        <v>1</v>
      </c>
      <c r="E273" s="9" t="s">
        <v>2</v>
      </c>
      <c r="F273" s="12">
        <v>14.1593</v>
      </c>
      <c r="G273" s="13">
        <f t="shared" ref="G273:G274" si="42">(F273*0.13)+F273</f>
        <v>16.000008999999999</v>
      </c>
      <c r="H273" s="13">
        <f t="shared" ref="H273:H274" si="43">D273*F273</f>
        <v>14.1593</v>
      </c>
      <c r="I273" s="4"/>
      <c r="J273" s="93"/>
      <c r="K273" s="93"/>
    </row>
    <row r="274" spans="3:15" ht="18.75" customHeight="1" x14ac:dyDescent="0.25">
      <c r="C274" s="10" t="s">
        <v>78</v>
      </c>
      <c r="D274" s="369">
        <v>1</v>
      </c>
      <c r="E274" s="93" t="s">
        <v>2</v>
      </c>
      <c r="F274" s="106">
        <v>70.349999999999994</v>
      </c>
      <c r="G274" s="13">
        <f t="shared" si="42"/>
        <v>79.495499999999993</v>
      </c>
      <c r="H274" s="13">
        <f t="shared" si="43"/>
        <v>70.349999999999994</v>
      </c>
      <c r="I274" s="4"/>
      <c r="J274" s="93"/>
      <c r="K274" s="93"/>
    </row>
    <row r="275" spans="3:15" s="282" customFormat="1" ht="18.75" customHeight="1" x14ac:dyDescent="0.25">
      <c r="C275" s="186" t="s">
        <v>495</v>
      </c>
      <c r="D275" s="370">
        <v>4</v>
      </c>
      <c r="E275" s="187" t="s">
        <v>2</v>
      </c>
      <c r="F275" s="371">
        <v>4.5133000000000001</v>
      </c>
      <c r="G275" s="28">
        <f t="shared" ref="G275" si="44">(F275*0.13)+F275</f>
        <v>5.1000290000000001</v>
      </c>
      <c r="H275" s="28">
        <f t="shared" ref="H275" si="45">D275*F275</f>
        <v>18.0532</v>
      </c>
      <c r="I275" s="297"/>
      <c r="J275" s="187"/>
      <c r="K275" s="187"/>
    </row>
    <row r="276" spans="3:15" s="282" customFormat="1" ht="18.75" customHeight="1" x14ac:dyDescent="0.25">
      <c r="C276" s="186" t="s">
        <v>502</v>
      </c>
      <c r="D276" s="370">
        <v>6</v>
      </c>
      <c r="E276" s="187" t="s">
        <v>2</v>
      </c>
      <c r="F276" s="371">
        <v>5</v>
      </c>
      <c r="G276" s="28">
        <f t="shared" ref="G276" si="46">(F276*0.13)+F276</f>
        <v>5.65</v>
      </c>
      <c r="H276" s="28">
        <f t="shared" ref="H276" si="47">D276*F276</f>
        <v>30</v>
      </c>
      <c r="I276" s="297"/>
      <c r="J276" s="187"/>
      <c r="K276" s="187"/>
    </row>
    <row r="277" spans="3:15" s="282" customFormat="1" ht="18.75" customHeight="1" x14ac:dyDescent="0.25">
      <c r="C277" s="186" t="s">
        <v>503</v>
      </c>
      <c r="D277" s="370">
        <v>3</v>
      </c>
      <c r="E277" s="187" t="s">
        <v>2</v>
      </c>
      <c r="F277" s="371">
        <v>3.5</v>
      </c>
      <c r="G277" s="28">
        <f t="shared" ref="G277" si="48">(F277*0.13)+F277</f>
        <v>3.9550000000000001</v>
      </c>
      <c r="H277" s="28">
        <f t="shared" ref="H277:H281" si="49">D277*F277</f>
        <v>10.5</v>
      </c>
      <c r="I277" s="297"/>
      <c r="J277" s="187"/>
      <c r="K277" s="187"/>
    </row>
    <row r="278" spans="3:15" s="282" customFormat="1" ht="18.75" customHeight="1" x14ac:dyDescent="0.25">
      <c r="C278" s="186" t="s">
        <v>521</v>
      </c>
      <c r="D278" s="370">
        <v>1</v>
      </c>
      <c r="E278" s="187" t="s">
        <v>11</v>
      </c>
      <c r="F278" s="371">
        <v>17</v>
      </c>
      <c r="G278" s="28"/>
      <c r="H278" s="28">
        <f t="shared" si="49"/>
        <v>17</v>
      </c>
      <c r="I278" s="297"/>
      <c r="J278" s="187"/>
      <c r="K278" s="187"/>
    </row>
    <row r="279" spans="3:15" s="282" customFormat="1" ht="18.75" customHeight="1" x14ac:dyDescent="0.25">
      <c r="C279" s="186" t="s">
        <v>522</v>
      </c>
      <c r="D279" s="370">
        <v>1</v>
      </c>
      <c r="E279" s="187" t="s">
        <v>11</v>
      </c>
      <c r="F279" s="371">
        <v>30.75</v>
      </c>
      <c r="G279" s="28"/>
      <c r="H279" s="28">
        <f t="shared" si="49"/>
        <v>30.75</v>
      </c>
      <c r="I279" s="297"/>
      <c r="J279" s="187"/>
      <c r="K279" s="187"/>
    </row>
    <row r="280" spans="3:15" s="282" customFormat="1" ht="18.75" customHeight="1" x14ac:dyDescent="0.25">
      <c r="C280" s="186" t="s">
        <v>523</v>
      </c>
      <c r="D280" s="370">
        <v>1</v>
      </c>
      <c r="E280" s="187" t="s">
        <v>11</v>
      </c>
      <c r="F280" s="371">
        <v>49.24</v>
      </c>
      <c r="G280" s="28"/>
      <c r="H280" s="28">
        <f t="shared" si="49"/>
        <v>49.24</v>
      </c>
      <c r="I280" s="297"/>
      <c r="J280" s="187"/>
      <c r="K280" s="187"/>
    </row>
    <row r="281" spans="3:15" s="282" customFormat="1" ht="18.75" customHeight="1" x14ac:dyDescent="0.25">
      <c r="C281" s="186" t="s">
        <v>524</v>
      </c>
      <c r="D281" s="370">
        <v>1</v>
      </c>
      <c r="E281" s="187" t="s">
        <v>11</v>
      </c>
      <c r="F281" s="371">
        <v>24.15</v>
      </c>
      <c r="G281" s="28"/>
      <c r="H281" s="28">
        <f t="shared" si="49"/>
        <v>24.15</v>
      </c>
      <c r="I281" s="297"/>
      <c r="J281" s="187"/>
      <c r="K281" s="187"/>
    </row>
    <row r="282" spans="3:15" ht="18.75" customHeight="1" x14ac:dyDescent="0.25">
      <c r="C282" s="6"/>
      <c r="D282" s="8"/>
      <c r="E282" s="70"/>
      <c r="F282" s="10"/>
      <c r="G282" s="13"/>
      <c r="H282" s="4"/>
      <c r="I282" s="78">
        <f>SUM(H273:H281)</f>
        <v>264.20249999999999</v>
      </c>
      <c r="J282" s="93"/>
      <c r="K282" s="93"/>
    </row>
    <row r="283" spans="3:15" ht="18.75" customHeight="1" x14ac:dyDescent="0.25">
      <c r="C283" s="25" t="s">
        <v>49</v>
      </c>
      <c r="D283" s="26" t="s">
        <v>1</v>
      </c>
      <c r="E283" s="27" t="s">
        <v>2</v>
      </c>
      <c r="F283" s="28" t="s">
        <v>41</v>
      </c>
      <c r="G283" s="28" t="s">
        <v>88</v>
      </c>
      <c r="H283" s="28" t="s">
        <v>20</v>
      </c>
      <c r="I283" s="29"/>
      <c r="J283" s="93"/>
      <c r="K283" s="93"/>
    </row>
    <row r="284" spans="3:15" x14ac:dyDescent="0.25">
      <c r="C284" s="153" t="s">
        <v>387</v>
      </c>
      <c r="D284" s="41">
        <v>1</v>
      </c>
      <c r="E284" s="42" t="s">
        <v>39</v>
      </c>
      <c r="F284" s="46">
        <v>250</v>
      </c>
      <c r="G284" s="46"/>
      <c r="H284" s="43">
        <f t="shared" ref="H284" si="50">D284*F284</f>
        <v>250</v>
      </c>
      <c r="I284" s="44"/>
      <c r="J284" s="93"/>
      <c r="K284" s="93"/>
    </row>
    <row r="285" spans="3:15" x14ac:dyDescent="0.25">
      <c r="C285" s="60" t="s">
        <v>29</v>
      </c>
      <c r="D285" s="61"/>
      <c r="E285" s="61"/>
      <c r="F285" s="61"/>
      <c r="G285" s="61"/>
      <c r="H285" s="62">
        <v>945</v>
      </c>
      <c r="I285" s="2"/>
      <c r="J285" s="93"/>
      <c r="K285" s="93"/>
    </row>
    <row r="286" spans="3:15" x14ac:dyDescent="0.25">
      <c r="C286" s="53" t="s">
        <v>30</v>
      </c>
      <c r="D286" s="148">
        <v>1</v>
      </c>
      <c r="E286" s="55" t="s">
        <v>3</v>
      </c>
      <c r="F286" s="149">
        <v>945</v>
      </c>
      <c r="G286" s="56">
        <f>(F286*0.13)+F286</f>
        <v>1067.8499999999999</v>
      </c>
      <c r="H286" s="57">
        <f>D286*G286</f>
        <v>1067.8499999999999</v>
      </c>
      <c r="I286" s="150"/>
      <c r="J286" s="4">
        <f>+I298+H300</f>
        <v>565.14965200000006</v>
      </c>
      <c r="K286" s="97">
        <f>H286-J286</f>
        <v>502.70034799999985</v>
      </c>
      <c r="L286" s="332" t="s">
        <v>404</v>
      </c>
      <c r="M286" s="344"/>
      <c r="N286" s="344"/>
      <c r="O286" s="344"/>
    </row>
    <row r="287" spans="3:15" x14ac:dyDescent="0.25">
      <c r="C287" s="25" t="s">
        <v>40</v>
      </c>
      <c r="D287" s="26" t="s">
        <v>1</v>
      </c>
      <c r="E287" s="27" t="s">
        <v>2</v>
      </c>
      <c r="F287" s="28" t="s">
        <v>41</v>
      </c>
      <c r="G287" s="28" t="s">
        <v>88</v>
      </c>
      <c r="H287" s="28" t="s">
        <v>20</v>
      </c>
      <c r="I287" s="29"/>
      <c r="J287" s="93"/>
      <c r="K287" s="93"/>
    </row>
    <row r="288" spans="3:15" x14ac:dyDescent="0.25">
      <c r="C288" s="171" t="s">
        <v>113</v>
      </c>
      <c r="D288" s="203">
        <v>9</v>
      </c>
      <c r="E288" s="169" t="s">
        <v>2</v>
      </c>
      <c r="F288" s="170">
        <v>5.0884999999999998</v>
      </c>
      <c r="G288" s="164">
        <f t="shared" ref="G288:G297" si="51">(F288*0.13)+F288</f>
        <v>5.7500049999999998</v>
      </c>
      <c r="H288" s="164">
        <f t="shared" ref="H288:H297" si="52">D288*F288</f>
        <v>45.796499999999995</v>
      </c>
      <c r="I288" s="194"/>
      <c r="J288" s="166"/>
      <c r="K288" s="166"/>
    </row>
    <row r="289" spans="3:14" x14ac:dyDescent="0.25">
      <c r="C289" s="171" t="s">
        <v>153</v>
      </c>
      <c r="D289" s="203">
        <v>4</v>
      </c>
      <c r="E289" s="169" t="s">
        <v>2</v>
      </c>
      <c r="F289" s="170">
        <v>10.6195</v>
      </c>
      <c r="G289" s="164">
        <f t="shared" si="51"/>
        <v>12.000035</v>
      </c>
      <c r="H289" s="164">
        <f t="shared" si="52"/>
        <v>42.478000000000002</v>
      </c>
      <c r="I289" s="194"/>
      <c r="J289" s="166"/>
      <c r="K289" s="166"/>
    </row>
    <row r="290" spans="3:14" x14ac:dyDescent="0.25">
      <c r="C290" s="171" t="s">
        <v>154</v>
      </c>
      <c r="D290" s="203">
        <v>4</v>
      </c>
      <c r="E290" s="169" t="s">
        <v>2</v>
      </c>
      <c r="F290" s="170">
        <v>33.628300000000003</v>
      </c>
      <c r="G290" s="164">
        <f t="shared" si="51"/>
        <v>37.999979000000003</v>
      </c>
      <c r="H290" s="164">
        <f t="shared" si="52"/>
        <v>134.51320000000001</v>
      </c>
      <c r="I290" s="194"/>
      <c r="J290" s="166"/>
      <c r="K290" s="166"/>
    </row>
    <row r="291" spans="3:14" x14ac:dyDescent="0.25">
      <c r="C291" s="171" t="s">
        <v>106</v>
      </c>
      <c r="D291" s="168">
        <v>4</v>
      </c>
      <c r="E291" s="169" t="s">
        <v>2</v>
      </c>
      <c r="F291" s="170">
        <v>1.6283000000000001</v>
      </c>
      <c r="G291" s="164">
        <f>(F291*0.13)+F291</f>
        <v>1.839979</v>
      </c>
      <c r="H291" s="164">
        <f>D291*F291</f>
        <v>6.5132000000000003</v>
      </c>
      <c r="I291" s="194"/>
      <c r="J291" s="166"/>
      <c r="K291" s="166"/>
    </row>
    <row r="292" spans="3:14" x14ac:dyDescent="0.25">
      <c r="C292" s="171" t="s">
        <v>107</v>
      </c>
      <c r="D292" s="203">
        <v>4</v>
      </c>
      <c r="E292" s="169" t="s">
        <v>2</v>
      </c>
      <c r="F292" s="170">
        <v>1.7699</v>
      </c>
      <c r="G292" s="164">
        <f t="shared" si="51"/>
        <v>1.999987</v>
      </c>
      <c r="H292" s="164">
        <f t="shared" si="52"/>
        <v>7.0796000000000001</v>
      </c>
      <c r="I292" s="194"/>
      <c r="J292" s="166"/>
      <c r="K292" s="166"/>
    </row>
    <row r="293" spans="3:14" x14ac:dyDescent="0.25">
      <c r="C293" s="171" t="s">
        <v>108</v>
      </c>
      <c r="D293" s="203">
        <v>13</v>
      </c>
      <c r="E293" s="169" t="s">
        <v>2</v>
      </c>
      <c r="F293" s="170">
        <v>2.4336000000000002</v>
      </c>
      <c r="G293" s="164">
        <f t="shared" si="51"/>
        <v>2.7499680000000004</v>
      </c>
      <c r="H293" s="164">
        <f t="shared" si="52"/>
        <v>31.636800000000001</v>
      </c>
      <c r="I293" s="194"/>
      <c r="J293" s="166"/>
      <c r="K293" s="166"/>
    </row>
    <row r="294" spans="3:14" x14ac:dyDescent="0.25">
      <c r="C294" s="171" t="s">
        <v>109</v>
      </c>
      <c r="D294" s="203">
        <v>4</v>
      </c>
      <c r="E294" s="169" t="s">
        <v>2</v>
      </c>
      <c r="F294" s="170">
        <v>12.168100000000001</v>
      </c>
      <c r="G294" s="164">
        <f t="shared" si="51"/>
        <v>13.749953000000001</v>
      </c>
      <c r="H294" s="164">
        <f t="shared" si="52"/>
        <v>48.672400000000003</v>
      </c>
      <c r="I294" s="194"/>
      <c r="J294" s="166"/>
      <c r="K294" s="166"/>
    </row>
    <row r="295" spans="3:14" x14ac:dyDescent="0.25">
      <c r="C295" s="171" t="s">
        <v>110</v>
      </c>
      <c r="D295" s="203">
        <v>4</v>
      </c>
      <c r="E295" s="169" t="s">
        <v>2</v>
      </c>
      <c r="F295" s="170">
        <v>5.5309999999999997</v>
      </c>
      <c r="G295" s="164">
        <f t="shared" si="51"/>
        <v>6.2500299999999998</v>
      </c>
      <c r="H295" s="164">
        <f t="shared" si="52"/>
        <v>22.123999999999999</v>
      </c>
      <c r="I295" s="194"/>
      <c r="J295" s="166"/>
      <c r="K295" s="166"/>
    </row>
    <row r="296" spans="3:14" x14ac:dyDescent="0.25">
      <c r="C296" s="171" t="s">
        <v>161</v>
      </c>
      <c r="D296" s="203">
        <v>6.12</v>
      </c>
      <c r="E296" s="169" t="s">
        <v>38</v>
      </c>
      <c r="F296" s="170">
        <v>7.0796000000000001</v>
      </c>
      <c r="G296" s="164">
        <f t="shared" si="51"/>
        <v>7.9999479999999998</v>
      </c>
      <c r="H296" s="164">
        <f t="shared" si="52"/>
        <v>43.327151999999998</v>
      </c>
      <c r="I296" s="194"/>
      <c r="J296" s="166"/>
      <c r="K296" s="166"/>
    </row>
    <row r="297" spans="3:14" x14ac:dyDescent="0.25">
      <c r="C297" s="204" t="s">
        <v>241</v>
      </c>
      <c r="D297" s="205">
        <v>4</v>
      </c>
      <c r="E297" s="206" t="s">
        <v>2</v>
      </c>
      <c r="F297" s="170">
        <v>5.7522000000000002</v>
      </c>
      <c r="G297" s="164">
        <f t="shared" si="51"/>
        <v>6.4999859999999998</v>
      </c>
      <c r="H297" s="164">
        <f t="shared" si="52"/>
        <v>23.008800000000001</v>
      </c>
      <c r="I297" s="194"/>
      <c r="J297" s="166"/>
      <c r="K297" s="166"/>
    </row>
    <row r="298" spans="3:14" x14ac:dyDescent="0.25">
      <c r="C298" s="171"/>
      <c r="D298" s="203"/>
      <c r="E298" s="169"/>
      <c r="F298" s="207"/>
      <c r="G298" s="207"/>
      <c r="H298" s="208"/>
      <c r="I298" s="202">
        <f>SUM(H288:H297)</f>
        <v>405.14965200000006</v>
      </c>
      <c r="J298" s="166"/>
      <c r="K298" s="166"/>
    </row>
    <row r="299" spans="3:14" x14ac:dyDescent="0.25">
      <c r="C299" s="161" t="s">
        <v>49</v>
      </c>
      <c r="D299" s="162" t="s">
        <v>1</v>
      </c>
      <c r="E299" s="163" t="s">
        <v>2</v>
      </c>
      <c r="F299" s="164" t="s">
        <v>41</v>
      </c>
      <c r="G299" s="164"/>
      <c r="H299" s="164" t="s">
        <v>20</v>
      </c>
      <c r="I299" s="165"/>
      <c r="J299" s="166"/>
      <c r="K299" s="166"/>
    </row>
    <row r="300" spans="3:14" ht="30" x14ac:dyDescent="0.25">
      <c r="C300" s="173" t="s">
        <v>389</v>
      </c>
      <c r="D300" s="162">
        <v>8</v>
      </c>
      <c r="E300" s="163" t="s">
        <v>375</v>
      </c>
      <c r="F300" s="174">
        <v>20</v>
      </c>
      <c r="G300" s="174"/>
      <c r="H300" s="164">
        <f t="shared" ref="H300:H301" si="53">D300*F300</f>
        <v>160</v>
      </c>
      <c r="I300" s="165"/>
      <c r="J300" s="166"/>
      <c r="K300" s="166"/>
    </row>
    <row r="301" spans="3:14" x14ac:dyDescent="0.25">
      <c r="C301" s="181"/>
      <c r="D301" s="162"/>
      <c r="E301" s="163"/>
      <c r="F301" s="174"/>
      <c r="G301" s="174"/>
      <c r="H301" s="164">
        <f t="shared" si="53"/>
        <v>0</v>
      </c>
      <c r="I301" s="165"/>
      <c r="J301" s="166"/>
      <c r="K301" s="166"/>
    </row>
    <row r="302" spans="3:14" x14ac:dyDescent="0.25">
      <c r="C302" s="181"/>
      <c r="D302" s="205"/>
      <c r="E302" s="163"/>
      <c r="F302" s="204"/>
      <c r="G302" s="204"/>
      <c r="H302" s="164"/>
      <c r="I302" s="194"/>
      <c r="J302" s="166"/>
      <c r="K302" s="166"/>
    </row>
    <row r="303" spans="3:14" ht="24" customHeight="1" x14ac:dyDescent="0.25">
      <c r="C303" s="327" t="s">
        <v>19</v>
      </c>
      <c r="D303" s="328"/>
      <c r="E303" s="328"/>
      <c r="F303" s="328"/>
      <c r="G303" s="328"/>
      <c r="H303" s="329"/>
      <c r="I303" s="2">
        <f>SUM(H304)</f>
        <v>500</v>
      </c>
      <c r="J303" s="93"/>
      <c r="K303" s="93"/>
      <c r="L303" s="347" t="s">
        <v>390</v>
      </c>
      <c r="M303" s="348"/>
      <c r="N303" s="348"/>
    </row>
    <row r="304" spans="3:14" x14ac:dyDescent="0.25">
      <c r="C304" s="53" t="s">
        <v>18</v>
      </c>
      <c r="D304" s="148">
        <v>1</v>
      </c>
      <c r="E304" s="55" t="s">
        <v>3</v>
      </c>
      <c r="F304" s="149">
        <v>500</v>
      </c>
      <c r="G304" s="56">
        <f>(F304*0.13)+F304</f>
        <v>565</v>
      </c>
      <c r="H304" s="57">
        <f>D304*F304</f>
        <v>500</v>
      </c>
      <c r="I304" s="150"/>
      <c r="J304" s="93"/>
      <c r="K304" s="93"/>
      <c r="L304" s="347"/>
      <c r="M304" s="348"/>
      <c r="N304" s="348"/>
    </row>
    <row r="305" spans="3:14" x14ac:dyDescent="0.25">
      <c r="C305" s="25" t="s">
        <v>40</v>
      </c>
      <c r="D305" s="26" t="s">
        <v>1</v>
      </c>
      <c r="E305" s="27" t="s">
        <v>2</v>
      </c>
      <c r="F305" s="28" t="s">
        <v>41</v>
      </c>
      <c r="G305" s="28" t="s">
        <v>88</v>
      </c>
      <c r="H305" s="28" t="s">
        <v>20</v>
      </c>
      <c r="I305" s="29"/>
      <c r="J305" s="93"/>
      <c r="K305" s="93"/>
      <c r="L305" s="301"/>
      <c r="M305" s="151"/>
      <c r="N305" s="151"/>
    </row>
    <row r="306" spans="3:14" s="282" customFormat="1" x14ac:dyDescent="0.25">
      <c r="C306" s="293" t="s">
        <v>475</v>
      </c>
      <c r="D306" s="320">
        <v>3</v>
      </c>
      <c r="E306" s="295" t="s">
        <v>2</v>
      </c>
      <c r="F306" s="296">
        <v>7.0796000000000001</v>
      </c>
      <c r="G306" s="28">
        <f t="shared" ref="G306:G308" si="54">(F306*0.13)+F306</f>
        <v>7.9999479999999998</v>
      </c>
      <c r="H306" s="28">
        <f t="shared" ref="H306:H308" si="55">D306*F306</f>
        <v>21.238800000000001</v>
      </c>
      <c r="I306" s="373">
        <f>SUM(H306:H308)</f>
        <v>51.106299999999997</v>
      </c>
      <c r="J306" s="187"/>
      <c r="K306" s="187"/>
      <c r="L306" s="321"/>
      <c r="M306" s="322"/>
      <c r="N306" s="322"/>
    </row>
    <row r="307" spans="3:14" s="282" customFormat="1" x14ac:dyDescent="0.25">
      <c r="C307" s="323" t="s">
        <v>476</v>
      </c>
      <c r="D307" s="324">
        <v>6</v>
      </c>
      <c r="E307" s="325" t="s">
        <v>2</v>
      </c>
      <c r="F307" s="319">
        <v>4.8673000000000002</v>
      </c>
      <c r="G307" s="28">
        <f t="shared" si="54"/>
        <v>5.5000490000000006</v>
      </c>
      <c r="H307" s="28">
        <f t="shared" si="55"/>
        <v>29.203800000000001</v>
      </c>
      <c r="I307" s="326"/>
      <c r="J307" s="187"/>
      <c r="K307" s="187"/>
      <c r="L307" s="321"/>
      <c r="M307" s="322"/>
      <c r="N307" s="322"/>
    </row>
    <row r="308" spans="3:14" s="282" customFormat="1" x14ac:dyDescent="0.25">
      <c r="C308" s="323" t="s">
        <v>477</v>
      </c>
      <c r="D308" s="324">
        <v>1</v>
      </c>
      <c r="E308" s="325" t="s">
        <v>118</v>
      </c>
      <c r="F308" s="319">
        <v>0.66369999999999996</v>
      </c>
      <c r="G308" s="28">
        <f t="shared" si="54"/>
        <v>0.74998100000000001</v>
      </c>
      <c r="H308" s="28">
        <f t="shared" si="55"/>
        <v>0.66369999999999996</v>
      </c>
      <c r="I308" s="326"/>
      <c r="J308" s="187"/>
      <c r="K308" s="187"/>
      <c r="L308" s="321"/>
      <c r="M308" s="322"/>
      <c r="N308" s="322"/>
    </row>
    <row r="309" spans="3:14" x14ac:dyDescent="0.25">
      <c r="C309" s="302"/>
      <c r="D309" s="303"/>
      <c r="E309" s="304"/>
      <c r="F309" s="305"/>
      <c r="G309" s="306"/>
      <c r="H309" s="307"/>
      <c r="I309" s="152"/>
      <c r="J309" s="93"/>
      <c r="K309" s="93"/>
      <c r="L309" s="301"/>
      <c r="M309" s="151"/>
      <c r="N309" s="151"/>
    </row>
    <row r="310" spans="3:14" x14ac:dyDescent="0.25">
      <c r="C310" s="25" t="s">
        <v>49</v>
      </c>
      <c r="D310" s="26" t="s">
        <v>1</v>
      </c>
      <c r="E310" s="27" t="s">
        <v>2</v>
      </c>
      <c r="F310" s="28" t="s">
        <v>41</v>
      </c>
      <c r="G310" s="28"/>
      <c r="H310" s="28" t="s">
        <v>20</v>
      </c>
      <c r="I310" s="29"/>
      <c r="J310" s="93"/>
      <c r="K310" s="93"/>
      <c r="L310" s="301"/>
      <c r="M310" s="151"/>
      <c r="N310" s="151"/>
    </row>
    <row r="311" spans="3:14" x14ac:dyDescent="0.25">
      <c r="C311" s="308"/>
      <c r="D311" s="73">
        <v>0</v>
      </c>
      <c r="E311" s="9" t="s">
        <v>375</v>
      </c>
      <c r="F311" s="309">
        <v>20</v>
      </c>
      <c r="G311" s="309"/>
      <c r="H311" s="74">
        <f t="shared" ref="H311" si="56">D311*F311</f>
        <v>0</v>
      </c>
      <c r="I311" s="75"/>
      <c r="J311" s="93"/>
      <c r="K311" s="93"/>
      <c r="L311" s="301"/>
      <c r="M311" s="151"/>
      <c r="N311" s="151"/>
    </row>
    <row r="312" spans="3:14" x14ac:dyDescent="0.25">
      <c r="C312" s="302"/>
      <c r="D312" s="303"/>
      <c r="E312" s="304"/>
      <c r="F312" s="305"/>
      <c r="G312" s="306"/>
      <c r="H312" s="307"/>
      <c r="I312" s="152"/>
      <c r="J312" s="93"/>
      <c r="K312" s="93"/>
      <c r="L312" s="301"/>
      <c r="M312" s="151"/>
      <c r="N312" s="151"/>
    </row>
    <row r="313" spans="3:14" x14ac:dyDescent="0.25">
      <c r="C313" s="302"/>
      <c r="D313" s="303"/>
      <c r="E313" s="304"/>
      <c r="F313" s="305"/>
      <c r="G313" s="306"/>
      <c r="H313" s="307"/>
      <c r="I313" s="152"/>
      <c r="J313" s="93"/>
      <c r="K313" s="93"/>
      <c r="L313" s="301"/>
      <c r="M313" s="151"/>
      <c r="N313" s="151"/>
    </row>
    <row r="314" spans="3:14" x14ac:dyDescent="0.25">
      <c r="C314" s="302"/>
      <c r="D314" s="303"/>
      <c r="E314" s="304"/>
      <c r="F314" s="305"/>
      <c r="G314" s="306"/>
      <c r="H314" s="307"/>
      <c r="I314" s="152"/>
      <c r="J314" s="93"/>
      <c r="K314" s="93"/>
      <c r="L314" s="301"/>
      <c r="M314" s="151"/>
      <c r="N314" s="151"/>
    </row>
    <row r="315" spans="3:14" x14ac:dyDescent="0.25">
      <c r="C315" s="99" t="s">
        <v>246</v>
      </c>
      <c r="D315" s="100"/>
      <c r="E315" s="100"/>
      <c r="F315" s="100"/>
      <c r="G315" s="100"/>
      <c r="H315" s="101"/>
      <c r="I315" s="52"/>
      <c r="J315" s="93"/>
      <c r="K315" s="93"/>
    </row>
    <row r="316" spans="3:14" x14ac:dyDescent="0.25">
      <c r="C316" s="145" t="s">
        <v>247</v>
      </c>
      <c r="D316" s="54">
        <v>88.4</v>
      </c>
      <c r="E316" s="55" t="s">
        <v>5</v>
      </c>
      <c r="F316" s="122">
        <v>1.25</v>
      </c>
      <c r="G316" s="56">
        <f>(F316*0.13)+F316</f>
        <v>1.4125000000000001</v>
      </c>
      <c r="H316" s="123">
        <v>141.44000000000003</v>
      </c>
      <c r="I316" s="124"/>
      <c r="J316" s="222">
        <f>+H318+H319</f>
        <v>1.593</v>
      </c>
      <c r="K316" s="97">
        <f>+H316*J316</f>
        <v>225.31392000000002</v>
      </c>
    </row>
    <row r="317" spans="3:14" x14ac:dyDescent="0.25">
      <c r="C317" s="209" t="s">
        <v>248</v>
      </c>
      <c r="D317" s="210" t="s">
        <v>1</v>
      </c>
      <c r="E317" s="211" t="s">
        <v>2</v>
      </c>
      <c r="F317" s="212" t="s">
        <v>10</v>
      </c>
      <c r="G317" s="212" t="s">
        <v>249</v>
      </c>
      <c r="H317" s="212" t="s">
        <v>20</v>
      </c>
      <c r="I317" s="213"/>
      <c r="J317" s="166"/>
      <c r="K317" s="166"/>
    </row>
    <row r="318" spans="3:14" x14ac:dyDescent="0.25">
      <c r="C318" s="204" t="s">
        <v>250</v>
      </c>
      <c r="D318" s="214">
        <v>1</v>
      </c>
      <c r="E318" s="166" t="s">
        <v>2</v>
      </c>
      <c r="F318" s="215">
        <v>0.88500000000000001</v>
      </c>
      <c r="G318" s="164">
        <v>1.0000500000000001</v>
      </c>
      <c r="H318" s="194">
        <v>0.88500000000000001</v>
      </c>
      <c r="I318" s="164"/>
      <c r="J318" s="166"/>
      <c r="K318" s="166"/>
    </row>
    <row r="319" spans="3:14" x14ac:dyDescent="0.25">
      <c r="C319" s="204" t="s">
        <v>251</v>
      </c>
      <c r="D319" s="214">
        <v>1</v>
      </c>
      <c r="E319" s="166" t="s">
        <v>2</v>
      </c>
      <c r="F319" s="215">
        <v>0.70799999999999996</v>
      </c>
      <c r="G319" s="164">
        <v>0.80003999999999997</v>
      </c>
      <c r="H319" s="194">
        <v>0.70799999999999996</v>
      </c>
      <c r="I319" s="164"/>
      <c r="J319" s="166"/>
      <c r="K319" s="166"/>
    </row>
    <row r="320" spans="3:14" ht="30" x14ac:dyDescent="0.25">
      <c r="C320" s="217" t="s">
        <v>252</v>
      </c>
      <c r="D320" s="54">
        <v>64.400000000000006</v>
      </c>
      <c r="E320" s="55" t="s">
        <v>5</v>
      </c>
      <c r="F320" s="122">
        <v>18</v>
      </c>
      <c r="G320" s="56">
        <f>(F320*0.13)+F320</f>
        <v>20.34</v>
      </c>
      <c r="H320" s="123">
        <f>G320*D320</f>
        <v>1309.8960000000002</v>
      </c>
      <c r="I320" s="218"/>
      <c r="J320" s="4">
        <f>+I325+H327</f>
        <v>649.61811</v>
      </c>
      <c r="K320" s="97">
        <f>+H320-J320</f>
        <v>660.27789000000018</v>
      </c>
    </row>
    <row r="321" spans="3:11" x14ac:dyDescent="0.25">
      <c r="C321" s="209" t="s">
        <v>248</v>
      </c>
      <c r="D321" s="210" t="s">
        <v>1</v>
      </c>
      <c r="E321" s="211" t="s">
        <v>2</v>
      </c>
      <c r="F321" s="212" t="s">
        <v>10</v>
      </c>
      <c r="G321" s="212" t="s">
        <v>249</v>
      </c>
      <c r="H321" s="212" t="s">
        <v>20</v>
      </c>
      <c r="I321" s="213"/>
      <c r="J321" s="166"/>
      <c r="K321" s="166"/>
    </row>
    <row r="322" spans="3:11" x14ac:dyDescent="0.25">
      <c r="C322" s="204" t="s">
        <v>253</v>
      </c>
      <c r="D322" s="214">
        <v>4</v>
      </c>
      <c r="E322" s="214" t="s">
        <v>2</v>
      </c>
      <c r="F322" s="215">
        <v>9.91</v>
      </c>
      <c r="G322" s="164">
        <v>11.1983</v>
      </c>
      <c r="H322" s="194">
        <v>39.64</v>
      </c>
      <c r="I322" s="164"/>
      <c r="J322" s="166"/>
      <c r="K322" s="166"/>
    </row>
    <row r="323" spans="3:11" x14ac:dyDescent="0.25">
      <c r="C323" s="204" t="s">
        <v>254</v>
      </c>
      <c r="D323" s="214">
        <v>1</v>
      </c>
      <c r="E323" s="214" t="s">
        <v>2</v>
      </c>
      <c r="F323" s="215">
        <v>5</v>
      </c>
      <c r="G323" s="164">
        <v>5.65</v>
      </c>
      <c r="H323" s="194">
        <v>5</v>
      </c>
      <c r="I323" s="164"/>
      <c r="J323" s="166"/>
      <c r="K323" s="166"/>
    </row>
    <row r="324" spans="3:11" x14ac:dyDescent="0.25">
      <c r="C324" s="204" t="s">
        <v>255</v>
      </c>
      <c r="D324" s="214">
        <v>45</v>
      </c>
      <c r="E324" s="214" t="s">
        <v>57</v>
      </c>
      <c r="F324" s="194">
        <v>7.2565999999999997</v>
      </c>
      <c r="G324" s="164">
        <v>8.1999580000000005</v>
      </c>
      <c r="H324" s="194">
        <v>368.99811</v>
      </c>
      <c r="I324" s="164"/>
      <c r="J324" s="166"/>
      <c r="K324" s="166"/>
    </row>
    <row r="325" spans="3:11" x14ac:dyDescent="0.25">
      <c r="C325" s="204"/>
      <c r="D325" s="166"/>
      <c r="E325" s="214"/>
      <c r="F325" s="166"/>
      <c r="G325" s="166"/>
      <c r="H325" s="166"/>
      <c r="I325" s="216">
        <v>413.63810999999998</v>
      </c>
      <c r="J325" s="166"/>
      <c r="K325" s="166"/>
    </row>
    <row r="326" spans="3:11" x14ac:dyDescent="0.25">
      <c r="C326" s="219" t="s">
        <v>49</v>
      </c>
      <c r="D326" s="210" t="s">
        <v>1</v>
      </c>
      <c r="E326" s="211" t="s">
        <v>2</v>
      </c>
      <c r="F326" s="212" t="s">
        <v>10</v>
      </c>
      <c r="G326" s="212" t="s">
        <v>249</v>
      </c>
      <c r="H326" s="212" t="s">
        <v>20</v>
      </c>
      <c r="I326" s="164"/>
      <c r="J326" s="166"/>
      <c r="K326" s="166"/>
    </row>
    <row r="327" spans="3:11" x14ac:dyDescent="0.25">
      <c r="C327" s="220" t="s">
        <v>391</v>
      </c>
      <c r="D327" s="210">
        <v>52.44</v>
      </c>
      <c r="E327" s="211" t="s">
        <v>5</v>
      </c>
      <c r="F327" s="221">
        <v>4.5</v>
      </c>
      <c r="G327" s="221"/>
      <c r="H327" s="212">
        <f>D327*F327</f>
        <v>235.98</v>
      </c>
      <c r="I327" s="213"/>
      <c r="J327" s="166"/>
      <c r="K327" s="166"/>
    </row>
    <row r="328" spans="3:11" ht="30" x14ac:dyDescent="0.25">
      <c r="C328" s="145" t="s">
        <v>256</v>
      </c>
      <c r="D328" s="54">
        <v>116</v>
      </c>
      <c r="E328" s="55" t="s">
        <v>5</v>
      </c>
      <c r="F328" s="122">
        <v>50</v>
      </c>
      <c r="G328" s="56">
        <f>(F328*0.13)+F328</f>
        <v>56.5</v>
      </c>
      <c r="H328" s="123">
        <f>G328*D328</f>
        <v>6554</v>
      </c>
      <c r="I328" s="124"/>
      <c r="J328" s="106">
        <f>+I339+H341</f>
        <v>4895.8525</v>
      </c>
      <c r="K328" s="155">
        <f>H328-J328</f>
        <v>1658.1475</v>
      </c>
    </row>
    <row r="329" spans="3:11" x14ac:dyDescent="0.25">
      <c r="C329" s="209" t="s">
        <v>248</v>
      </c>
      <c r="D329" s="210" t="s">
        <v>1</v>
      </c>
      <c r="E329" s="211" t="s">
        <v>2</v>
      </c>
      <c r="F329" s="212" t="s">
        <v>10</v>
      </c>
      <c r="G329" s="212" t="s">
        <v>249</v>
      </c>
      <c r="H329" s="212" t="s">
        <v>20</v>
      </c>
      <c r="I329" s="213"/>
      <c r="J329" s="166"/>
      <c r="K329" s="166"/>
    </row>
    <row r="330" spans="3:11" x14ac:dyDescent="0.25">
      <c r="C330" s="204" t="s">
        <v>156</v>
      </c>
      <c r="D330" s="183"/>
      <c r="E330" s="183"/>
      <c r="F330" s="183"/>
      <c r="G330" s="183"/>
      <c r="H330" s="183"/>
      <c r="I330" s="213"/>
      <c r="J330" s="166"/>
      <c r="K330" s="166"/>
    </row>
    <row r="331" spans="3:11" x14ac:dyDescent="0.25">
      <c r="C331" s="173" t="s">
        <v>223</v>
      </c>
      <c r="D331" s="162">
        <v>2</v>
      </c>
      <c r="E331" s="163" t="s">
        <v>34</v>
      </c>
      <c r="F331" s="164">
        <v>108.99</v>
      </c>
      <c r="G331" s="164"/>
      <c r="H331" s="164">
        <v>217.98</v>
      </c>
      <c r="I331" s="213"/>
      <c r="J331" s="166"/>
      <c r="K331" s="166"/>
    </row>
    <row r="332" spans="3:11" x14ac:dyDescent="0.25">
      <c r="C332" s="173" t="s">
        <v>224</v>
      </c>
      <c r="D332" s="162">
        <v>1</v>
      </c>
      <c r="E332" s="163" t="s">
        <v>34</v>
      </c>
      <c r="F332" s="164">
        <v>108.99</v>
      </c>
      <c r="G332" s="164"/>
      <c r="H332" s="164">
        <v>108.99</v>
      </c>
      <c r="I332" s="213"/>
      <c r="J332" s="166"/>
      <c r="K332" s="166"/>
    </row>
    <row r="333" spans="3:11" x14ac:dyDescent="0.25">
      <c r="C333" s="173" t="s">
        <v>257</v>
      </c>
      <c r="D333" s="162">
        <v>3</v>
      </c>
      <c r="E333" s="163" t="s">
        <v>2</v>
      </c>
      <c r="F333" s="164">
        <v>5.2655000000000003</v>
      </c>
      <c r="G333" s="164">
        <v>5.9500149999999996</v>
      </c>
      <c r="H333" s="194">
        <v>15.796500000000002</v>
      </c>
      <c r="I333" s="213"/>
      <c r="J333" s="166"/>
      <c r="K333" s="166"/>
    </row>
    <row r="334" spans="3:11" x14ac:dyDescent="0.25">
      <c r="C334" s="173" t="s">
        <v>258</v>
      </c>
      <c r="D334" s="162">
        <v>3</v>
      </c>
      <c r="E334" s="163" t="s">
        <v>2</v>
      </c>
      <c r="F334" s="164">
        <v>2.6105999999999998</v>
      </c>
      <c r="G334" s="164">
        <v>2.9499779999999998</v>
      </c>
      <c r="H334" s="194">
        <v>7.8317999999999994</v>
      </c>
      <c r="I334" s="213"/>
      <c r="J334" s="166"/>
      <c r="K334" s="166"/>
    </row>
    <row r="335" spans="3:11" x14ac:dyDescent="0.25">
      <c r="C335" s="173" t="s">
        <v>259</v>
      </c>
      <c r="D335" s="162">
        <v>3</v>
      </c>
      <c r="E335" s="163" t="s">
        <v>2</v>
      </c>
      <c r="F335" s="164">
        <v>1.68</v>
      </c>
      <c r="G335" s="164">
        <v>1.8983999999999999</v>
      </c>
      <c r="H335" s="194">
        <v>5.04</v>
      </c>
      <c r="I335" s="213"/>
      <c r="J335" s="166"/>
      <c r="K335" s="166"/>
    </row>
    <row r="336" spans="3:11" x14ac:dyDescent="0.25">
      <c r="C336" s="173" t="s">
        <v>226</v>
      </c>
      <c r="D336" s="162">
        <v>2</v>
      </c>
      <c r="E336" s="163" t="s">
        <v>2</v>
      </c>
      <c r="F336" s="164">
        <v>1.4071</v>
      </c>
      <c r="G336" s="164">
        <v>1.590023</v>
      </c>
      <c r="H336" s="194">
        <v>2.8142</v>
      </c>
      <c r="I336" s="213"/>
      <c r="J336" s="166"/>
      <c r="K336" s="166"/>
    </row>
    <row r="337" spans="3:11" s="282" customFormat="1" x14ac:dyDescent="0.25">
      <c r="C337" s="279" t="s">
        <v>467</v>
      </c>
      <c r="D337" s="26">
        <v>1</v>
      </c>
      <c r="E337" s="27" t="s">
        <v>2</v>
      </c>
      <c r="F337" s="28">
        <v>5.3</v>
      </c>
      <c r="G337" s="280">
        <f>(F337*0.13)+F337</f>
        <v>5.9889999999999999</v>
      </c>
      <c r="H337" s="28">
        <f t="shared" ref="H337:H338" si="57">D337*F337</f>
        <v>5.3</v>
      </c>
      <c r="I337" s="281"/>
      <c r="J337" s="187"/>
      <c r="K337" s="187"/>
    </row>
    <row r="338" spans="3:11" s="282" customFormat="1" x14ac:dyDescent="0.25">
      <c r="C338" s="279" t="s">
        <v>468</v>
      </c>
      <c r="D338" s="26">
        <v>1</v>
      </c>
      <c r="E338" s="27" t="s">
        <v>2</v>
      </c>
      <c r="F338" s="28">
        <v>7.96</v>
      </c>
      <c r="G338" s="280">
        <f>(F338*0.13)+F338</f>
        <v>8.9947999999999997</v>
      </c>
      <c r="H338" s="28">
        <f t="shared" si="57"/>
        <v>7.96</v>
      </c>
      <c r="I338" s="281"/>
      <c r="J338" s="187"/>
      <c r="K338" s="187"/>
    </row>
    <row r="339" spans="3:11" x14ac:dyDescent="0.25">
      <c r="C339" s="173"/>
      <c r="D339" s="162"/>
      <c r="E339" s="163"/>
      <c r="F339" s="164"/>
      <c r="G339" s="164"/>
      <c r="H339" s="164"/>
      <c r="I339" s="318">
        <f>SUM(H331:H338)</f>
        <v>371.71249999999998</v>
      </c>
      <c r="J339" s="166"/>
      <c r="K339" s="166"/>
    </row>
    <row r="340" spans="3:11" x14ac:dyDescent="0.25">
      <c r="C340" s="219" t="s">
        <v>49</v>
      </c>
      <c r="D340" s="210" t="s">
        <v>1</v>
      </c>
      <c r="E340" s="211" t="s">
        <v>2</v>
      </c>
      <c r="F340" s="166"/>
      <c r="G340" s="166"/>
      <c r="H340" s="166"/>
      <c r="I340" s="213"/>
      <c r="J340" s="166"/>
      <c r="K340" s="166"/>
    </row>
    <row r="341" spans="3:11" x14ac:dyDescent="0.25">
      <c r="C341" s="220" t="s">
        <v>376</v>
      </c>
      <c r="D341" s="210">
        <v>145.94</v>
      </c>
      <c r="E341" s="211" t="s">
        <v>5</v>
      </c>
      <c r="F341" s="221">
        <v>31</v>
      </c>
      <c r="G341" s="221"/>
      <c r="H341" s="212">
        <f>D341*F341</f>
        <v>4524.1400000000003</v>
      </c>
      <c r="I341" s="213"/>
      <c r="J341" s="166"/>
      <c r="K341" s="166"/>
    </row>
    <row r="342" spans="3:11" x14ac:dyDescent="0.25">
      <c r="C342" s="53" t="s">
        <v>24</v>
      </c>
      <c r="D342" s="54">
        <v>126.33</v>
      </c>
      <c r="E342" s="55" t="s">
        <v>4</v>
      </c>
      <c r="F342" s="122">
        <v>12.25</v>
      </c>
      <c r="G342" s="56">
        <f>(F342*0.13)+F342</f>
        <v>13.842499999999999</v>
      </c>
      <c r="H342" s="123">
        <v>1547.5425</v>
      </c>
      <c r="I342" s="156"/>
      <c r="J342" s="106">
        <f>+I353+I354</f>
        <v>1009.3256760000002</v>
      </c>
      <c r="K342" s="155">
        <f>(H342+H343)-J342</f>
        <v>1926.4568240000001</v>
      </c>
    </row>
    <row r="343" spans="3:11" ht="30" x14ac:dyDescent="0.25">
      <c r="C343" s="145" t="s">
        <v>260</v>
      </c>
      <c r="D343" s="54">
        <v>49.58</v>
      </c>
      <c r="E343" s="55" t="s">
        <v>5</v>
      </c>
      <c r="F343" s="122">
        <v>28</v>
      </c>
      <c r="G343" s="56">
        <f>(F343*0.13)+F343</f>
        <v>31.64</v>
      </c>
      <c r="H343" s="123">
        <v>1388.24</v>
      </c>
      <c r="I343" s="120"/>
      <c r="J343" s="93"/>
      <c r="K343" s="93"/>
    </row>
    <row r="344" spans="3:11" x14ac:dyDescent="0.25">
      <c r="C344" s="209" t="s">
        <v>248</v>
      </c>
      <c r="D344" s="210" t="s">
        <v>1</v>
      </c>
      <c r="E344" s="211" t="s">
        <v>2</v>
      </c>
      <c r="F344" s="212" t="s">
        <v>10</v>
      </c>
      <c r="G344" s="212" t="s">
        <v>249</v>
      </c>
      <c r="H344" s="212" t="s">
        <v>20</v>
      </c>
      <c r="I344" s="213"/>
      <c r="J344" s="166"/>
      <c r="K344" s="166"/>
    </row>
    <row r="345" spans="3:11" x14ac:dyDescent="0.25">
      <c r="C345" s="171" t="s">
        <v>54</v>
      </c>
      <c r="D345" s="168">
        <v>56.16</v>
      </c>
      <c r="E345" s="169" t="s">
        <v>38</v>
      </c>
      <c r="F345" s="170">
        <v>7.8761000000000001</v>
      </c>
      <c r="G345" s="164">
        <v>8.8999930000000003</v>
      </c>
      <c r="H345" s="164">
        <v>442.321776</v>
      </c>
      <c r="I345" s="213"/>
      <c r="J345" s="166"/>
      <c r="K345" s="166"/>
    </row>
    <row r="346" spans="3:11" x14ac:dyDescent="0.25">
      <c r="C346" s="171" t="s">
        <v>261</v>
      </c>
      <c r="D346" s="168">
        <v>30</v>
      </c>
      <c r="E346" s="169" t="s">
        <v>57</v>
      </c>
      <c r="F346" s="170">
        <v>2.6549</v>
      </c>
      <c r="G346" s="164">
        <v>3.0000369999999998</v>
      </c>
      <c r="H346" s="164">
        <v>79.647000000000006</v>
      </c>
      <c r="I346" s="213"/>
      <c r="J346" s="166"/>
      <c r="K346" s="166"/>
    </row>
    <row r="347" spans="3:11" x14ac:dyDescent="0.25">
      <c r="C347" s="174" t="s">
        <v>262</v>
      </c>
      <c r="D347" s="205">
        <v>4</v>
      </c>
      <c r="E347" s="205" t="s">
        <v>2</v>
      </c>
      <c r="F347" s="215">
        <v>13.2743</v>
      </c>
      <c r="G347" s="164">
        <v>14.999959</v>
      </c>
      <c r="H347" s="164">
        <v>53.097200000000001</v>
      </c>
      <c r="I347" s="213"/>
      <c r="J347" s="166"/>
      <c r="K347" s="166"/>
    </row>
    <row r="348" spans="3:11" x14ac:dyDescent="0.25">
      <c r="C348" s="224" t="s">
        <v>125</v>
      </c>
      <c r="D348" s="205">
        <v>2</v>
      </c>
      <c r="E348" s="169" t="s">
        <v>57</v>
      </c>
      <c r="F348" s="170">
        <v>3.9823</v>
      </c>
      <c r="G348" s="164">
        <v>4.4999989999999999</v>
      </c>
      <c r="H348" s="164">
        <v>7.9645999999999999</v>
      </c>
      <c r="I348" s="213"/>
      <c r="J348" s="166"/>
      <c r="K348" s="166"/>
    </row>
    <row r="349" spans="3:11" x14ac:dyDescent="0.25">
      <c r="C349" s="225" t="s">
        <v>263</v>
      </c>
      <c r="D349" s="205">
        <v>3</v>
      </c>
      <c r="E349" s="219" t="s">
        <v>57</v>
      </c>
      <c r="F349" s="215">
        <v>1.7699</v>
      </c>
      <c r="G349" s="164">
        <v>1.999987</v>
      </c>
      <c r="H349" s="164">
        <v>5.3097000000000003</v>
      </c>
      <c r="I349" s="213"/>
      <c r="J349" s="166"/>
      <c r="K349" s="166"/>
    </row>
    <row r="350" spans="3:11" x14ac:dyDescent="0.25">
      <c r="C350" s="204" t="s">
        <v>264</v>
      </c>
      <c r="D350" s="205">
        <v>2</v>
      </c>
      <c r="E350" s="219" t="s">
        <v>57</v>
      </c>
      <c r="F350" s="215">
        <v>1.7699</v>
      </c>
      <c r="G350" s="164">
        <v>1.999987</v>
      </c>
      <c r="H350" s="164">
        <v>3.5398000000000001</v>
      </c>
      <c r="I350" s="213"/>
      <c r="J350" s="166"/>
      <c r="K350" s="166"/>
    </row>
    <row r="351" spans="3:11" x14ac:dyDescent="0.25">
      <c r="C351" s="204" t="s">
        <v>265</v>
      </c>
      <c r="D351" s="205">
        <v>4</v>
      </c>
      <c r="E351" s="214" t="s">
        <v>2</v>
      </c>
      <c r="F351" s="215">
        <v>7.5221</v>
      </c>
      <c r="G351" s="164">
        <v>8.4999730000000007</v>
      </c>
      <c r="H351" s="164">
        <v>30.0884</v>
      </c>
      <c r="I351" s="213"/>
      <c r="J351" s="166"/>
      <c r="K351" s="166"/>
    </row>
    <row r="352" spans="3:11" x14ac:dyDescent="0.25">
      <c r="C352" s="171" t="s">
        <v>82</v>
      </c>
      <c r="D352" s="168">
        <v>3</v>
      </c>
      <c r="E352" s="169" t="s">
        <v>83</v>
      </c>
      <c r="F352" s="170">
        <v>1.7699</v>
      </c>
      <c r="G352" s="164">
        <v>1.999987</v>
      </c>
      <c r="H352" s="164">
        <v>5.3097000000000003</v>
      </c>
      <c r="I352" s="213"/>
      <c r="J352" s="166"/>
      <c r="K352" s="166"/>
    </row>
    <row r="353" spans="3:11" x14ac:dyDescent="0.25">
      <c r="C353" s="204"/>
      <c r="D353" s="166"/>
      <c r="E353" s="214"/>
      <c r="F353" s="166"/>
      <c r="G353" s="166"/>
      <c r="H353" s="166"/>
      <c r="I353" s="213">
        <v>627.27817600000014</v>
      </c>
      <c r="J353" s="166"/>
      <c r="K353" s="166"/>
    </row>
    <row r="354" spans="3:11" x14ac:dyDescent="0.25">
      <c r="C354" s="219" t="s">
        <v>49</v>
      </c>
      <c r="D354" s="210" t="s">
        <v>1</v>
      </c>
      <c r="E354" s="211" t="s">
        <v>2</v>
      </c>
      <c r="F354" s="166"/>
      <c r="G354" s="166"/>
      <c r="H354" s="166"/>
      <c r="I354" s="213">
        <f>+H355+H356+H357</f>
        <v>382.04750000000001</v>
      </c>
      <c r="J354" s="166"/>
      <c r="K354" s="166"/>
    </row>
    <row r="355" spans="3:11" x14ac:dyDescent="0.25">
      <c r="C355" s="220" t="s">
        <v>392</v>
      </c>
      <c r="D355" s="210">
        <v>126.33</v>
      </c>
      <c r="E355" s="211" t="s">
        <v>5</v>
      </c>
      <c r="F355" s="221">
        <v>1.25</v>
      </c>
      <c r="G355" s="221"/>
      <c r="H355" s="212">
        <f>F355*D355</f>
        <v>157.91249999999999</v>
      </c>
      <c r="I355" s="213"/>
      <c r="J355" s="166"/>
      <c r="K355" s="166"/>
    </row>
    <row r="356" spans="3:11" x14ac:dyDescent="0.25">
      <c r="C356" s="220" t="s">
        <v>393</v>
      </c>
      <c r="D356" s="210">
        <v>49.58</v>
      </c>
      <c r="E356" s="211" t="s">
        <v>5</v>
      </c>
      <c r="F356" s="221">
        <v>3.25</v>
      </c>
      <c r="G356" s="221"/>
      <c r="H356" s="212">
        <f>F356*D356</f>
        <v>161.13499999999999</v>
      </c>
      <c r="I356" s="226"/>
      <c r="J356" s="166"/>
      <c r="K356" s="166"/>
    </row>
    <row r="357" spans="3:11" x14ac:dyDescent="0.25">
      <c r="C357" s="220" t="s">
        <v>394</v>
      </c>
      <c r="D357" s="210">
        <v>18</v>
      </c>
      <c r="E357" s="211" t="s">
        <v>5</v>
      </c>
      <c r="F357" s="221">
        <v>3.5</v>
      </c>
      <c r="G357" s="221"/>
      <c r="H357" s="212">
        <f>F357*D357</f>
        <v>63</v>
      </c>
      <c r="I357" s="213"/>
      <c r="J357" s="166"/>
      <c r="K357" s="166"/>
    </row>
    <row r="358" spans="3:11" x14ac:dyDescent="0.25">
      <c r="C358" s="227"/>
      <c r="D358" s="210"/>
      <c r="E358" s="211"/>
      <c r="F358" s="221"/>
      <c r="G358" s="221"/>
      <c r="H358" s="212"/>
      <c r="I358" s="228"/>
      <c r="J358" s="166"/>
      <c r="K358" s="166"/>
    </row>
    <row r="359" spans="3:11" x14ac:dyDescent="0.25">
      <c r="C359" s="230" t="s">
        <v>266</v>
      </c>
      <c r="D359" s="54">
        <v>1</v>
      </c>
      <c r="E359" s="55" t="s">
        <v>3</v>
      </c>
      <c r="F359" s="122">
        <v>1150</v>
      </c>
      <c r="G359" s="56">
        <f>(F359*0.13)+F359</f>
        <v>1299.5</v>
      </c>
      <c r="H359" s="123">
        <f>G359*D359</f>
        <v>1299.5</v>
      </c>
      <c r="I359" s="231"/>
      <c r="J359" s="93"/>
      <c r="K359" s="97">
        <f>+G359</f>
        <v>1299.5</v>
      </c>
    </row>
    <row r="360" spans="3:11" x14ac:dyDescent="0.25">
      <c r="C360" s="219" t="s">
        <v>49</v>
      </c>
      <c r="D360" s="166"/>
      <c r="E360" s="214"/>
      <c r="F360" s="166"/>
      <c r="G360" s="166"/>
      <c r="H360" s="166"/>
      <c r="I360" s="164"/>
      <c r="J360" s="166"/>
      <c r="K360" s="166"/>
    </row>
    <row r="361" spans="3:11" x14ac:dyDescent="0.25">
      <c r="C361" s="220"/>
      <c r="D361" s="210"/>
      <c r="E361" s="211"/>
      <c r="F361" s="221"/>
      <c r="G361" s="221"/>
      <c r="H361" s="212"/>
      <c r="I361" s="213"/>
      <c r="J361" s="166"/>
      <c r="K361" s="166"/>
    </row>
    <row r="362" spans="3:11" x14ac:dyDescent="0.25">
      <c r="C362" s="220"/>
      <c r="D362" s="210"/>
      <c r="E362" s="211"/>
      <c r="F362" s="221"/>
      <c r="G362" s="221"/>
      <c r="H362" s="212"/>
      <c r="I362" s="213"/>
      <c r="J362" s="166"/>
      <c r="K362" s="166"/>
    </row>
    <row r="363" spans="3:11" x14ac:dyDescent="0.25">
      <c r="C363" s="229"/>
      <c r="D363" s="210"/>
      <c r="E363" s="211"/>
      <c r="F363" s="221"/>
      <c r="G363" s="221"/>
      <c r="H363" s="212"/>
      <c r="I363" s="213"/>
      <c r="J363" s="166"/>
      <c r="K363" s="166"/>
    </row>
    <row r="364" spans="3:11" ht="30" x14ac:dyDescent="0.25">
      <c r="C364" s="230" t="s">
        <v>12</v>
      </c>
      <c r="D364" s="54">
        <v>1</v>
      </c>
      <c r="E364" s="55" t="s">
        <v>3</v>
      </c>
      <c r="F364" s="122">
        <v>2200</v>
      </c>
      <c r="G364" s="56">
        <f>(F364*0.13)+F364</f>
        <v>2486</v>
      </c>
      <c r="H364" s="123">
        <f>G364*D364</f>
        <v>2486</v>
      </c>
      <c r="I364" s="124"/>
      <c r="J364" s="93"/>
      <c r="K364" s="97">
        <f>+G364</f>
        <v>2486</v>
      </c>
    </row>
    <row r="365" spans="3:11" x14ac:dyDescent="0.25">
      <c r="C365" s="219" t="s">
        <v>49</v>
      </c>
      <c r="D365" s="210" t="s">
        <v>1</v>
      </c>
      <c r="E365" s="211" t="s">
        <v>2</v>
      </c>
      <c r="F365" s="166"/>
      <c r="G365" s="166"/>
      <c r="H365" s="166"/>
      <c r="I365" s="164"/>
      <c r="J365" s="166"/>
      <c r="K365" s="166"/>
    </row>
    <row r="366" spans="3:11" x14ac:dyDescent="0.25">
      <c r="C366" s="220"/>
      <c r="D366" s="210"/>
      <c r="E366" s="211"/>
      <c r="F366" s="221"/>
      <c r="G366" s="221"/>
      <c r="H366" s="212"/>
      <c r="I366" s="213"/>
      <c r="J366" s="166"/>
      <c r="K366" s="166"/>
    </row>
    <row r="367" spans="3:11" x14ac:dyDescent="0.25">
      <c r="C367" s="220"/>
      <c r="D367" s="210"/>
      <c r="E367" s="211"/>
      <c r="F367" s="221"/>
      <c r="G367" s="221"/>
      <c r="H367" s="212"/>
      <c r="I367" s="213"/>
      <c r="J367" s="166"/>
      <c r="K367" s="166"/>
    </row>
    <row r="368" spans="3:11" x14ac:dyDescent="0.25">
      <c r="C368" s="229"/>
      <c r="D368" s="210"/>
      <c r="E368" s="211"/>
      <c r="F368" s="221"/>
      <c r="G368" s="221"/>
      <c r="H368" s="212"/>
      <c r="I368" s="213"/>
      <c r="J368" s="166"/>
      <c r="K368" s="166"/>
    </row>
    <row r="369" spans="3:11" ht="45" x14ac:dyDescent="0.25">
      <c r="C369" s="145" t="s">
        <v>267</v>
      </c>
      <c r="D369" s="54">
        <v>1</v>
      </c>
      <c r="E369" s="55" t="s">
        <v>3</v>
      </c>
      <c r="F369" s="122">
        <v>2300</v>
      </c>
      <c r="G369" s="56">
        <f>(F369*0.13)+F369</f>
        <v>2599</v>
      </c>
      <c r="H369" s="123">
        <f>G369*D369</f>
        <v>2599</v>
      </c>
      <c r="I369" s="124"/>
      <c r="J369" s="106">
        <f>+I422+I423</f>
        <v>619.68676200000004</v>
      </c>
      <c r="K369" s="155">
        <f>H369-J369</f>
        <v>1979.313238</v>
      </c>
    </row>
    <row r="370" spans="3:11" x14ac:dyDescent="0.25">
      <c r="C370" s="209" t="s">
        <v>248</v>
      </c>
      <c r="D370" s="210" t="s">
        <v>1</v>
      </c>
      <c r="E370" s="211" t="s">
        <v>2</v>
      </c>
      <c r="F370" s="212" t="s">
        <v>10</v>
      </c>
      <c r="G370" s="212" t="s">
        <v>249</v>
      </c>
      <c r="H370" s="212" t="s">
        <v>20</v>
      </c>
      <c r="I370" s="213"/>
      <c r="J370" s="234"/>
      <c r="K370" s="234"/>
    </row>
    <row r="371" spans="3:11" x14ac:dyDescent="0.25">
      <c r="C371" s="235" t="s">
        <v>268</v>
      </c>
      <c r="D371" s="236">
        <v>2</v>
      </c>
      <c r="E371" s="236" t="s">
        <v>2</v>
      </c>
      <c r="F371" s="228">
        <v>17.035399999999999</v>
      </c>
      <c r="G371" s="237">
        <v>19.250001999999999</v>
      </c>
      <c r="H371" s="201">
        <v>38.500003999999997</v>
      </c>
      <c r="I371" s="213"/>
      <c r="J371" s="234"/>
      <c r="K371" s="234"/>
    </row>
    <row r="372" spans="3:11" x14ac:dyDescent="0.25">
      <c r="C372" s="235" t="s">
        <v>269</v>
      </c>
      <c r="D372" s="236">
        <v>1</v>
      </c>
      <c r="E372" s="236" t="s">
        <v>2</v>
      </c>
      <c r="F372" s="228">
        <v>5</v>
      </c>
      <c r="G372" s="237">
        <v>5.65</v>
      </c>
      <c r="H372" s="201">
        <v>5.65</v>
      </c>
      <c r="I372" s="213"/>
      <c r="J372" s="234"/>
      <c r="K372" s="234"/>
    </row>
    <row r="373" spans="3:11" x14ac:dyDescent="0.25">
      <c r="C373" s="235" t="s">
        <v>270</v>
      </c>
      <c r="D373" s="236">
        <v>1</v>
      </c>
      <c r="E373" s="236" t="s">
        <v>2</v>
      </c>
      <c r="F373" s="228">
        <v>4.4248000000000003</v>
      </c>
      <c r="G373" s="237">
        <v>5.0000240000000007</v>
      </c>
      <c r="H373" s="201">
        <v>5.0000240000000007</v>
      </c>
      <c r="I373" s="213"/>
      <c r="J373" s="234"/>
      <c r="K373" s="234"/>
    </row>
    <row r="374" spans="3:11" x14ac:dyDescent="0.25">
      <c r="C374" s="235" t="s">
        <v>271</v>
      </c>
      <c r="D374" s="236">
        <v>3</v>
      </c>
      <c r="E374" s="236" t="s">
        <v>2</v>
      </c>
      <c r="F374" s="228">
        <v>1.5221</v>
      </c>
      <c r="G374" s="237">
        <v>1.719973</v>
      </c>
      <c r="H374" s="201">
        <v>5.1599190000000004</v>
      </c>
      <c r="I374" s="213"/>
      <c r="J374" s="234"/>
      <c r="K374" s="234"/>
    </row>
    <row r="375" spans="3:11" s="282" customFormat="1" x14ac:dyDescent="0.25">
      <c r="C375" s="311" t="s">
        <v>272</v>
      </c>
      <c r="D375" s="312">
        <v>7</v>
      </c>
      <c r="E375" s="312" t="s">
        <v>2</v>
      </c>
      <c r="F375" s="313">
        <v>1.6814</v>
      </c>
      <c r="G375" s="314">
        <v>1.8999820000000001</v>
      </c>
      <c r="H375" s="315">
        <v>11.399892000000001</v>
      </c>
      <c r="I375" s="281"/>
      <c r="J375" s="316"/>
      <c r="K375" s="316"/>
    </row>
    <row r="376" spans="3:11" x14ac:dyDescent="0.25">
      <c r="C376" s="235" t="s">
        <v>273</v>
      </c>
      <c r="D376" s="236">
        <v>2</v>
      </c>
      <c r="E376" s="236" t="s">
        <v>2</v>
      </c>
      <c r="F376" s="228">
        <v>5.3097000000000003</v>
      </c>
      <c r="G376" s="237">
        <v>5.9999610000000008</v>
      </c>
      <c r="H376" s="201">
        <v>11.999922000000002</v>
      </c>
      <c r="I376" s="213"/>
      <c r="J376" s="234"/>
      <c r="K376" s="234"/>
    </row>
    <row r="377" spans="3:11" x14ac:dyDescent="0.25">
      <c r="C377" s="235" t="s">
        <v>274</v>
      </c>
      <c r="D377" s="236">
        <v>2</v>
      </c>
      <c r="E377" s="236" t="s">
        <v>2</v>
      </c>
      <c r="F377" s="228">
        <v>2.9203999999999999</v>
      </c>
      <c r="G377" s="237">
        <v>3.300052</v>
      </c>
      <c r="H377" s="201">
        <v>6.600104</v>
      </c>
      <c r="I377" s="213"/>
      <c r="J377" s="234"/>
      <c r="K377" s="234"/>
    </row>
    <row r="378" spans="3:11" x14ac:dyDescent="0.25">
      <c r="C378" s="235" t="s">
        <v>275</v>
      </c>
      <c r="D378" s="236">
        <v>6</v>
      </c>
      <c r="E378" s="236" t="s">
        <v>2</v>
      </c>
      <c r="F378" s="228">
        <v>0.61950000000000005</v>
      </c>
      <c r="G378" s="237">
        <v>0.70003500000000007</v>
      </c>
      <c r="H378" s="201">
        <v>4.2002100000000002</v>
      </c>
      <c r="I378" s="213"/>
      <c r="J378" s="234"/>
      <c r="K378" s="234"/>
    </row>
    <row r="379" spans="3:11" x14ac:dyDescent="0.25">
      <c r="C379" s="235" t="s">
        <v>276</v>
      </c>
      <c r="D379" s="236">
        <v>3</v>
      </c>
      <c r="E379" s="236" t="s">
        <v>2</v>
      </c>
      <c r="F379" s="228">
        <v>0.3982</v>
      </c>
      <c r="G379" s="237">
        <v>0.44996599999999998</v>
      </c>
      <c r="H379" s="201">
        <v>1.349898</v>
      </c>
      <c r="I379" s="213"/>
      <c r="J379" s="234"/>
      <c r="K379" s="234"/>
    </row>
    <row r="380" spans="3:11" x14ac:dyDescent="0.25">
      <c r="C380" s="235" t="s">
        <v>277</v>
      </c>
      <c r="D380" s="236">
        <v>4</v>
      </c>
      <c r="E380" s="236" t="s">
        <v>2</v>
      </c>
      <c r="F380" s="228">
        <v>0.66369999999999996</v>
      </c>
      <c r="G380" s="237">
        <v>0.74998100000000001</v>
      </c>
      <c r="H380" s="201">
        <v>2.999924</v>
      </c>
      <c r="I380" s="213"/>
      <c r="J380" s="234"/>
      <c r="K380" s="234"/>
    </row>
    <row r="381" spans="3:11" x14ac:dyDescent="0.25">
      <c r="C381" s="235" t="s">
        <v>278</v>
      </c>
      <c r="D381" s="236">
        <v>12</v>
      </c>
      <c r="E381" s="236" t="s">
        <v>2</v>
      </c>
      <c r="F381" s="228">
        <v>8.8499999999999995E-2</v>
      </c>
      <c r="G381" s="237">
        <v>0.100005</v>
      </c>
      <c r="H381" s="201">
        <v>1.2000599999999999</v>
      </c>
      <c r="I381" s="213"/>
      <c r="J381" s="234"/>
      <c r="K381" s="234"/>
    </row>
    <row r="382" spans="3:11" x14ac:dyDescent="0.25">
      <c r="C382" s="235" t="s">
        <v>279</v>
      </c>
      <c r="D382" s="236">
        <v>8</v>
      </c>
      <c r="E382" s="236" t="s">
        <v>2</v>
      </c>
      <c r="F382" s="228">
        <v>8.8499999999999995E-2</v>
      </c>
      <c r="G382" s="237">
        <v>0.100005</v>
      </c>
      <c r="H382" s="201">
        <v>0.80003999999999997</v>
      </c>
      <c r="I382" s="213"/>
      <c r="J382" s="234"/>
      <c r="K382" s="234"/>
    </row>
    <row r="383" spans="3:11" x14ac:dyDescent="0.25">
      <c r="C383" s="235" t="s">
        <v>280</v>
      </c>
      <c r="D383" s="236">
        <v>10</v>
      </c>
      <c r="E383" s="236" t="s">
        <v>2</v>
      </c>
      <c r="F383" s="228">
        <v>0.13270000000000001</v>
      </c>
      <c r="G383" s="237">
        <v>0.149951</v>
      </c>
      <c r="H383" s="201">
        <v>1.4995099999999999</v>
      </c>
      <c r="I383" s="213"/>
      <c r="J383" s="234"/>
      <c r="K383" s="234"/>
    </row>
    <row r="384" spans="3:11" x14ac:dyDescent="0.25">
      <c r="C384" s="235" t="s">
        <v>281</v>
      </c>
      <c r="D384" s="236">
        <v>1</v>
      </c>
      <c r="E384" s="236" t="s">
        <v>2</v>
      </c>
      <c r="F384" s="228">
        <v>0.30969999999999998</v>
      </c>
      <c r="G384" s="237">
        <v>0.34996099999999997</v>
      </c>
      <c r="H384" s="201">
        <v>0.34996099999999997</v>
      </c>
      <c r="I384" s="213"/>
      <c r="J384" s="234"/>
      <c r="K384" s="234"/>
    </row>
    <row r="385" spans="3:11" x14ac:dyDescent="0.25">
      <c r="C385" s="235" t="s">
        <v>282</v>
      </c>
      <c r="D385" s="236">
        <v>2</v>
      </c>
      <c r="E385" s="236" t="s">
        <v>2</v>
      </c>
      <c r="F385" s="228">
        <v>1.2</v>
      </c>
      <c r="G385" s="237">
        <v>1.3559999999999999</v>
      </c>
      <c r="H385" s="201">
        <v>2.7119999999999997</v>
      </c>
      <c r="I385" s="213"/>
      <c r="J385" s="234"/>
      <c r="K385" s="234"/>
    </row>
    <row r="386" spans="3:11" x14ac:dyDescent="0.25">
      <c r="C386" s="235" t="s">
        <v>283</v>
      </c>
      <c r="D386" s="236">
        <v>1</v>
      </c>
      <c r="E386" s="236" t="s">
        <v>2</v>
      </c>
      <c r="F386" s="228">
        <v>0.16619999999999999</v>
      </c>
      <c r="G386" s="237">
        <v>0.18780599999999997</v>
      </c>
      <c r="H386" s="201">
        <v>0.18780599999999997</v>
      </c>
      <c r="I386" s="213"/>
      <c r="J386" s="234"/>
      <c r="K386" s="234"/>
    </row>
    <row r="387" spans="3:11" x14ac:dyDescent="0.25">
      <c r="C387" s="235" t="s">
        <v>284</v>
      </c>
      <c r="D387" s="236">
        <v>4</v>
      </c>
      <c r="E387" s="236" t="s">
        <v>2</v>
      </c>
      <c r="F387" s="228">
        <v>0.1239</v>
      </c>
      <c r="G387" s="237">
        <v>0.14000699999999999</v>
      </c>
      <c r="H387" s="201">
        <v>0.56002799999999997</v>
      </c>
      <c r="I387" s="213"/>
      <c r="J387" s="234"/>
      <c r="K387" s="234"/>
    </row>
    <row r="388" spans="3:11" x14ac:dyDescent="0.25">
      <c r="C388" s="235" t="s">
        <v>285</v>
      </c>
      <c r="D388" s="236">
        <v>4</v>
      </c>
      <c r="E388" s="236" t="s">
        <v>2</v>
      </c>
      <c r="F388" s="228">
        <v>1.77</v>
      </c>
      <c r="G388" s="237">
        <v>2.0001000000000002</v>
      </c>
      <c r="H388" s="201">
        <v>8.0004000000000008</v>
      </c>
      <c r="I388" s="213"/>
      <c r="J388" s="234"/>
      <c r="K388" s="234"/>
    </row>
    <row r="389" spans="3:11" x14ac:dyDescent="0.25">
      <c r="C389" s="235" t="s">
        <v>286</v>
      </c>
      <c r="D389" s="236">
        <v>4</v>
      </c>
      <c r="E389" s="236" t="s">
        <v>2</v>
      </c>
      <c r="F389" s="228">
        <v>2.65</v>
      </c>
      <c r="G389" s="237">
        <v>2.9944999999999999</v>
      </c>
      <c r="H389" s="201">
        <v>11.978</v>
      </c>
      <c r="I389" s="213"/>
      <c r="J389" s="234"/>
      <c r="K389" s="234"/>
    </row>
    <row r="390" spans="3:11" x14ac:dyDescent="0.25">
      <c r="C390" s="235" t="s">
        <v>287</v>
      </c>
      <c r="D390" s="236">
        <v>7</v>
      </c>
      <c r="E390" s="236" t="s">
        <v>2</v>
      </c>
      <c r="F390" s="228">
        <v>0.13200000000000001</v>
      </c>
      <c r="G390" s="237">
        <v>0.14916000000000001</v>
      </c>
      <c r="H390" s="201">
        <v>1.0441200000000002</v>
      </c>
      <c r="I390" s="213"/>
      <c r="J390" s="234"/>
      <c r="K390" s="234"/>
    </row>
    <row r="391" spans="3:11" x14ac:dyDescent="0.25">
      <c r="C391" s="235" t="s">
        <v>288</v>
      </c>
      <c r="D391" s="236">
        <v>5</v>
      </c>
      <c r="E391" s="236" t="s">
        <v>2</v>
      </c>
      <c r="F391" s="228">
        <v>0.26600000000000001</v>
      </c>
      <c r="G391" s="237">
        <v>0.30058000000000001</v>
      </c>
      <c r="H391" s="201">
        <v>1.5029000000000001</v>
      </c>
      <c r="I391" s="213"/>
      <c r="J391" s="234"/>
      <c r="K391" s="234"/>
    </row>
    <row r="392" spans="3:11" x14ac:dyDescent="0.25">
      <c r="C392" s="235" t="s">
        <v>289</v>
      </c>
      <c r="D392" s="236">
        <v>4</v>
      </c>
      <c r="E392" s="236" t="s">
        <v>2</v>
      </c>
      <c r="F392" s="228">
        <v>2.3199999999999998</v>
      </c>
      <c r="G392" s="237">
        <v>2.6215999999999999</v>
      </c>
      <c r="H392" s="201">
        <v>10.4864</v>
      </c>
      <c r="I392" s="213"/>
      <c r="J392" s="234"/>
      <c r="K392" s="234"/>
    </row>
    <row r="393" spans="3:11" x14ac:dyDescent="0.25">
      <c r="C393" s="235" t="s">
        <v>290</v>
      </c>
      <c r="D393" s="236">
        <v>5</v>
      </c>
      <c r="E393" s="236" t="s">
        <v>2</v>
      </c>
      <c r="F393" s="228">
        <v>0.222</v>
      </c>
      <c r="G393" s="237">
        <v>0.25086000000000003</v>
      </c>
      <c r="H393" s="201">
        <v>1.2543000000000002</v>
      </c>
      <c r="I393" s="213"/>
      <c r="J393" s="234"/>
      <c r="K393" s="234"/>
    </row>
    <row r="394" spans="3:11" x14ac:dyDescent="0.25">
      <c r="C394" s="235" t="s">
        <v>291</v>
      </c>
      <c r="D394" s="236">
        <v>1</v>
      </c>
      <c r="E394" s="236" t="s">
        <v>2</v>
      </c>
      <c r="F394" s="228">
        <v>3</v>
      </c>
      <c r="G394" s="237">
        <v>3.39</v>
      </c>
      <c r="H394" s="201">
        <v>3.39</v>
      </c>
      <c r="I394" s="213"/>
      <c r="J394" s="234"/>
      <c r="K394" s="234"/>
    </row>
    <row r="395" spans="3:11" x14ac:dyDescent="0.25">
      <c r="C395" s="235" t="s">
        <v>292</v>
      </c>
      <c r="D395" s="236">
        <v>5</v>
      </c>
      <c r="E395" s="236" t="s">
        <v>2</v>
      </c>
      <c r="F395" s="228">
        <v>0.31</v>
      </c>
      <c r="G395" s="237">
        <v>0.3503</v>
      </c>
      <c r="H395" s="201">
        <v>1.7515000000000001</v>
      </c>
      <c r="I395" s="213"/>
      <c r="J395" s="234"/>
      <c r="K395" s="234"/>
    </row>
    <row r="396" spans="3:11" x14ac:dyDescent="0.25">
      <c r="C396" s="235" t="s">
        <v>293</v>
      </c>
      <c r="D396" s="236">
        <v>3</v>
      </c>
      <c r="E396" s="236" t="s">
        <v>2</v>
      </c>
      <c r="F396" s="228">
        <v>4.8659999999999997</v>
      </c>
      <c r="G396" s="237">
        <v>5.4985799999999996</v>
      </c>
      <c r="H396" s="201">
        <v>16.495739999999998</v>
      </c>
      <c r="I396" s="213"/>
      <c r="J396" s="234"/>
      <c r="K396" s="234"/>
    </row>
    <row r="397" spans="3:11" x14ac:dyDescent="0.25">
      <c r="C397" s="235" t="s">
        <v>294</v>
      </c>
      <c r="D397" s="236">
        <v>8</v>
      </c>
      <c r="E397" s="236" t="s">
        <v>2</v>
      </c>
      <c r="F397" s="228">
        <v>0.75</v>
      </c>
      <c r="G397" s="237">
        <v>0.84750000000000003</v>
      </c>
      <c r="H397" s="201">
        <v>6.78</v>
      </c>
      <c r="I397" s="213"/>
      <c r="J397" s="234"/>
      <c r="K397" s="234"/>
    </row>
    <row r="398" spans="3:11" x14ac:dyDescent="0.25">
      <c r="C398" s="235" t="s">
        <v>295</v>
      </c>
      <c r="D398" s="236">
        <v>2</v>
      </c>
      <c r="E398" s="236" t="s">
        <v>2</v>
      </c>
      <c r="F398" s="228">
        <v>1.325</v>
      </c>
      <c r="G398" s="237">
        <v>1.49725</v>
      </c>
      <c r="H398" s="201">
        <v>2.9944999999999999</v>
      </c>
      <c r="I398" s="228"/>
      <c r="J398" s="234"/>
      <c r="K398" s="234"/>
    </row>
    <row r="399" spans="3:11" x14ac:dyDescent="0.25">
      <c r="C399" s="235" t="s">
        <v>296</v>
      </c>
      <c r="D399" s="236">
        <v>6</v>
      </c>
      <c r="E399" s="236" t="s">
        <v>2</v>
      </c>
      <c r="F399" s="228">
        <v>0.70830000000000004</v>
      </c>
      <c r="G399" s="237">
        <v>0.80037900000000006</v>
      </c>
      <c r="H399" s="201">
        <v>4.8022740000000006</v>
      </c>
      <c r="I399" s="228"/>
      <c r="J399" s="234"/>
      <c r="K399" s="234"/>
    </row>
    <row r="400" spans="3:11" x14ac:dyDescent="0.25">
      <c r="C400" s="235" t="s">
        <v>297</v>
      </c>
      <c r="D400" s="236">
        <v>1</v>
      </c>
      <c r="E400" s="236" t="s">
        <v>2</v>
      </c>
      <c r="F400" s="228">
        <v>8.6300000000000008</v>
      </c>
      <c r="G400" s="237">
        <v>9.7519000000000009</v>
      </c>
      <c r="H400" s="201">
        <v>9.7519000000000009</v>
      </c>
      <c r="I400" s="226"/>
      <c r="J400" s="234"/>
      <c r="K400" s="234"/>
    </row>
    <row r="401" spans="3:11" s="282" customFormat="1" x14ac:dyDescent="0.25">
      <c r="C401" s="311" t="s">
        <v>298</v>
      </c>
      <c r="D401" s="312">
        <v>2</v>
      </c>
      <c r="E401" s="312" t="s">
        <v>2</v>
      </c>
      <c r="F401" s="319">
        <v>23.63</v>
      </c>
      <c r="G401" s="28">
        <f t="shared" ref="G401" si="58">(F401*0.13)+F401</f>
        <v>26.701899999999998</v>
      </c>
      <c r="H401" s="28">
        <f t="shared" ref="H401" si="59">D401*F401</f>
        <v>47.26</v>
      </c>
      <c r="I401" s="313"/>
      <c r="J401" s="316"/>
      <c r="K401" s="316"/>
    </row>
    <row r="402" spans="3:11" x14ac:dyDescent="0.25">
      <c r="C402" s="235" t="s">
        <v>299</v>
      </c>
      <c r="D402" s="236">
        <v>1</v>
      </c>
      <c r="E402" s="236" t="s">
        <v>2</v>
      </c>
      <c r="F402" s="228">
        <v>4.5</v>
      </c>
      <c r="G402" s="237">
        <v>5.085</v>
      </c>
      <c r="H402" s="201">
        <v>5.085</v>
      </c>
      <c r="I402" s="228"/>
      <c r="J402" s="234"/>
      <c r="K402" s="234"/>
    </row>
    <row r="403" spans="3:11" x14ac:dyDescent="0.25">
      <c r="C403" s="235" t="s">
        <v>300</v>
      </c>
      <c r="D403" s="236">
        <v>2</v>
      </c>
      <c r="E403" s="236" t="s">
        <v>2</v>
      </c>
      <c r="F403" s="228">
        <v>2.25</v>
      </c>
      <c r="G403" s="237">
        <v>2.5425</v>
      </c>
      <c r="H403" s="201">
        <v>5.085</v>
      </c>
      <c r="I403" s="228"/>
      <c r="J403" s="234"/>
      <c r="K403" s="234"/>
    </row>
    <row r="404" spans="3:11" x14ac:dyDescent="0.25">
      <c r="C404" s="235" t="s">
        <v>301</v>
      </c>
      <c r="D404" s="236">
        <v>1</v>
      </c>
      <c r="E404" s="236" t="s">
        <v>2</v>
      </c>
      <c r="F404" s="228">
        <v>1.5</v>
      </c>
      <c r="G404" s="237">
        <v>1.6950000000000001</v>
      </c>
      <c r="H404" s="201">
        <v>1.6950000000000001</v>
      </c>
      <c r="I404" s="226"/>
      <c r="J404" s="234"/>
      <c r="K404" s="234"/>
    </row>
    <row r="405" spans="3:11" x14ac:dyDescent="0.25">
      <c r="C405" s="235" t="s">
        <v>302</v>
      </c>
      <c r="D405" s="236">
        <v>12</v>
      </c>
      <c r="E405" s="236" t="s">
        <v>2</v>
      </c>
      <c r="F405" s="228">
        <v>0.25</v>
      </c>
      <c r="G405" s="237">
        <v>0.28249999999999997</v>
      </c>
      <c r="H405" s="201">
        <v>3.3899999999999997</v>
      </c>
      <c r="I405" s="228"/>
      <c r="J405" s="234"/>
      <c r="K405" s="234"/>
    </row>
    <row r="406" spans="3:11" x14ac:dyDescent="0.25">
      <c r="C406" s="235" t="s">
        <v>303</v>
      </c>
      <c r="D406" s="236">
        <v>7</v>
      </c>
      <c r="E406" s="236" t="s">
        <v>2</v>
      </c>
      <c r="F406" s="228">
        <v>0.8</v>
      </c>
      <c r="G406" s="237">
        <v>0.90400000000000003</v>
      </c>
      <c r="H406" s="201">
        <v>6.3280000000000003</v>
      </c>
      <c r="I406" s="228"/>
      <c r="J406" s="234"/>
      <c r="K406" s="234"/>
    </row>
    <row r="407" spans="3:11" x14ac:dyDescent="0.25">
      <c r="C407" s="235" t="s">
        <v>304</v>
      </c>
      <c r="D407" s="236">
        <v>8</v>
      </c>
      <c r="E407" s="236" t="s">
        <v>2</v>
      </c>
      <c r="F407" s="228">
        <v>0.7</v>
      </c>
      <c r="G407" s="237">
        <v>0.79099999999999993</v>
      </c>
      <c r="H407" s="201">
        <v>6.3279999999999994</v>
      </c>
      <c r="I407" s="228"/>
      <c r="J407" s="234"/>
      <c r="K407" s="234"/>
    </row>
    <row r="408" spans="3:11" x14ac:dyDescent="0.25">
      <c r="C408" s="235" t="s">
        <v>305</v>
      </c>
      <c r="D408" s="236">
        <v>1</v>
      </c>
      <c r="E408" s="236" t="s">
        <v>2</v>
      </c>
      <c r="F408" s="228">
        <v>0.5</v>
      </c>
      <c r="G408" s="237">
        <v>0.56499999999999995</v>
      </c>
      <c r="H408" s="201">
        <v>0.56499999999999995</v>
      </c>
      <c r="I408" s="228"/>
      <c r="J408" s="234"/>
      <c r="K408" s="234"/>
    </row>
    <row r="409" spans="3:11" x14ac:dyDescent="0.25">
      <c r="C409" s="235" t="s">
        <v>306</v>
      </c>
      <c r="D409" s="236">
        <v>1</v>
      </c>
      <c r="E409" s="236" t="s">
        <v>2</v>
      </c>
      <c r="F409" s="228">
        <v>1.75</v>
      </c>
      <c r="G409" s="237">
        <v>1.9775</v>
      </c>
      <c r="H409" s="201">
        <v>1.9775</v>
      </c>
      <c r="I409" s="228"/>
      <c r="J409" s="234"/>
      <c r="K409" s="234"/>
    </row>
    <row r="410" spans="3:11" x14ac:dyDescent="0.25">
      <c r="C410" s="235" t="s">
        <v>307</v>
      </c>
      <c r="D410" s="236">
        <v>3</v>
      </c>
      <c r="E410" s="236" t="s">
        <v>2</v>
      </c>
      <c r="F410" s="228">
        <v>0.35</v>
      </c>
      <c r="G410" s="237">
        <v>0.39549999999999996</v>
      </c>
      <c r="H410" s="201">
        <v>1.1864999999999999</v>
      </c>
      <c r="I410" s="228"/>
      <c r="J410" s="234"/>
      <c r="K410" s="234"/>
    </row>
    <row r="411" spans="3:11" x14ac:dyDescent="0.25">
      <c r="C411" s="235" t="s">
        <v>308</v>
      </c>
      <c r="D411" s="236">
        <v>1</v>
      </c>
      <c r="E411" s="236" t="s">
        <v>2</v>
      </c>
      <c r="F411" s="228">
        <v>0.5</v>
      </c>
      <c r="G411" s="237">
        <v>0.56499999999999995</v>
      </c>
      <c r="H411" s="201">
        <v>0.56499999999999995</v>
      </c>
      <c r="I411" s="228"/>
      <c r="J411" s="234"/>
      <c r="K411" s="234"/>
    </row>
    <row r="412" spans="3:11" x14ac:dyDescent="0.25">
      <c r="C412" s="235" t="s">
        <v>309</v>
      </c>
      <c r="D412" s="236">
        <v>2</v>
      </c>
      <c r="E412" s="236" t="s">
        <v>2</v>
      </c>
      <c r="F412" s="228">
        <v>0.12</v>
      </c>
      <c r="G412" s="237">
        <v>0.1356</v>
      </c>
      <c r="H412" s="201">
        <v>0.2712</v>
      </c>
      <c r="I412" s="228"/>
      <c r="J412" s="234"/>
      <c r="K412" s="234"/>
    </row>
    <row r="413" spans="3:11" x14ac:dyDescent="0.25">
      <c r="C413" s="235" t="s">
        <v>310</v>
      </c>
      <c r="D413" s="236">
        <v>1</v>
      </c>
      <c r="E413" s="236" t="s">
        <v>2</v>
      </c>
      <c r="F413" s="228">
        <v>0.53100000000000003</v>
      </c>
      <c r="G413" s="237">
        <v>0.60003000000000006</v>
      </c>
      <c r="H413" s="201">
        <v>0.60003000000000006</v>
      </c>
      <c r="I413" s="228"/>
      <c r="J413" s="234"/>
      <c r="K413" s="234"/>
    </row>
    <row r="414" spans="3:11" x14ac:dyDescent="0.25">
      <c r="C414" s="235" t="s">
        <v>311</v>
      </c>
      <c r="D414" s="236">
        <v>6</v>
      </c>
      <c r="E414" s="236" t="s">
        <v>2</v>
      </c>
      <c r="F414" s="228">
        <v>0.37169999999999997</v>
      </c>
      <c r="G414" s="237">
        <v>0.42002099999999998</v>
      </c>
      <c r="H414" s="201">
        <v>2.5201259999999999</v>
      </c>
      <c r="I414" s="228"/>
      <c r="J414" s="234"/>
      <c r="K414" s="234"/>
    </row>
    <row r="415" spans="3:11" x14ac:dyDescent="0.25">
      <c r="C415" s="235" t="s">
        <v>312</v>
      </c>
      <c r="D415" s="236">
        <v>15</v>
      </c>
      <c r="E415" s="236" t="s">
        <v>2</v>
      </c>
      <c r="F415" s="228">
        <v>0.17660000000000001</v>
      </c>
      <c r="G415" s="237">
        <v>0.19955800000000001</v>
      </c>
      <c r="H415" s="201">
        <v>2.9933700000000001</v>
      </c>
      <c r="I415" s="228"/>
      <c r="J415" s="234"/>
      <c r="K415" s="234"/>
    </row>
    <row r="416" spans="3:11" x14ac:dyDescent="0.25">
      <c r="C416" s="235" t="s">
        <v>313</v>
      </c>
      <c r="D416" s="236">
        <v>2</v>
      </c>
      <c r="E416" s="236" t="s">
        <v>2</v>
      </c>
      <c r="F416" s="228">
        <v>1.99</v>
      </c>
      <c r="G416" s="237">
        <v>2.2486999999999999</v>
      </c>
      <c r="H416" s="201">
        <v>4.4973999999999998</v>
      </c>
      <c r="I416" s="228"/>
      <c r="J416" s="234"/>
      <c r="K416" s="234"/>
    </row>
    <row r="417" spans="3:11" s="282" customFormat="1" x14ac:dyDescent="0.25">
      <c r="C417" s="311" t="s">
        <v>478</v>
      </c>
      <c r="D417" s="312">
        <v>4</v>
      </c>
      <c r="E417" s="312" t="s">
        <v>2</v>
      </c>
      <c r="F417" s="313">
        <v>7.5221</v>
      </c>
      <c r="G417" s="28">
        <f t="shared" ref="G417:G418" si="60">(F417*0.13)+F417</f>
        <v>8.4999730000000007</v>
      </c>
      <c r="H417" s="28">
        <f t="shared" ref="H417:H418" si="61">D417*F417</f>
        <v>30.0884</v>
      </c>
      <c r="I417" s="313"/>
      <c r="J417" s="316"/>
      <c r="K417" s="316"/>
    </row>
    <row r="418" spans="3:11" s="282" customFormat="1" x14ac:dyDescent="0.25">
      <c r="C418" s="311" t="s">
        <v>479</v>
      </c>
      <c r="D418" s="312">
        <v>12</v>
      </c>
      <c r="E418" s="312" t="s">
        <v>2</v>
      </c>
      <c r="F418" s="319">
        <v>1.0177</v>
      </c>
      <c r="G418" s="28">
        <f t="shared" si="60"/>
        <v>1.1500010000000001</v>
      </c>
      <c r="H418" s="28">
        <f t="shared" si="61"/>
        <v>12.212400000000001</v>
      </c>
      <c r="I418" s="313"/>
      <c r="J418" s="316"/>
      <c r="K418" s="316"/>
    </row>
    <row r="419" spans="3:11" s="282" customFormat="1" x14ac:dyDescent="0.25">
      <c r="C419" s="311" t="s">
        <v>480</v>
      </c>
      <c r="D419" s="312">
        <v>15</v>
      </c>
      <c r="E419" s="312" t="s">
        <v>2</v>
      </c>
      <c r="F419" s="319">
        <v>0.4425</v>
      </c>
      <c r="G419" s="28">
        <f t="shared" ref="G419:G420" si="62">(F419*0.13)+F419</f>
        <v>0.50002500000000005</v>
      </c>
      <c r="H419" s="28">
        <f t="shared" ref="H419:H420" si="63">D419*F419</f>
        <v>6.6375000000000002</v>
      </c>
      <c r="I419" s="313"/>
      <c r="J419" s="316"/>
      <c r="K419" s="316"/>
    </row>
    <row r="420" spans="3:11" s="282" customFormat="1" x14ac:dyDescent="0.25">
      <c r="C420" s="311" t="s">
        <v>486</v>
      </c>
      <c r="D420" s="312">
        <v>3</v>
      </c>
      <c r="E420" s="312" t="s">
        <v>2</v>
      </c>
      <c r="F420" s="319">
        <v>3.86</v>
      </c>
      <c r="G420" s="28">
        <f t="shared" si="62"/>
        <v>4.3617999999999997</v>
      </c>
      <c r="H420" s="28">
        <f t="shared" si="63"/>
        <v>11.58</v>
      </c>
      <c r="I420" s="313"/>
      <c r="J420" s="316"/>
      <c r="K420" s="316"/>
    </row>
    <row r="421" spans="3:11" x14ac:dyDescent="0.25">
      <c r="C421" s="235"/>
      <c r="D421" s="236"/>
      <c r="E421" s="236"/>
      <c r="F421" s="228"/>
      <c r="G421" s="237"/>
      <c r="H421" s="201">
        <f>SUM(H371:H419)</f>
        <v>319.68676200000004</v>
      </c>
      <c r="I421" s="228"/>
      <c r="J421" s="234"/>
      <c r="K421" s="234"/>
    </row>
    <row r="422" spans="3:11" x14ac:dyDescent="0.25">
      <c r="C422" s="235"/>
      <c r="D422" s="236"/>
      <c r="E422" s="236"/>
      <c r="F422" s="228"/>
      <c r="G422" s="237"/>
      <c r="H422" s="201"/>
      <c r="I422" s="310">
        <f>+H421</f>
        <v>319.68676200000004</v>
      </c>
      <c r="J422" s="234"/>
      <c r="K422" s="234"/>
    </row>
    <row r="423" spans="3:11" x14ac:dyDescent="0.25">
      <c r="C423" s="238" t="s">
        <v>49</v>
      </c>
      <c r="D423" s="210" t="s">
        <v>1</v>
      </c>
      <c r="E423" s="211" t="s">
        <v>2</v>
      </c>
      <c r="F423" s="234"/>
      <c r="G423" s="234"/>
      <c r="H423" s="234"/>
      <c r="I423" s="310">
        <f>+G424</f>
        <v>300</v>
      </c>
      <c r="J423" s="234"/>
      <c r="K423" s="234"/>
    </row>
    <row r="424" spans="3:11" ht="15.75" x14ac:dyDescent="0.25">
      <c r="C424" s="220" t="s">
        <v>395</v>
      </c>
      <c r="D424" s="210">
        <v>1</v>
      </c>
      <c r="E424" s="211">
        <v>300</v>
      </c>
      <c r="F424" s="221"/>
      <c r="G424" s="221">
        <v>300</v>
      </c>
      <c r="H424" s="212"/>
      <c r="I424" s="239"/>
      <c r="J424" s="234"/>
      <c r="K424" s="234"/>
    </row>
    <row r="425" spans="3:11" ht="15.75" x14ac:dyDescent="0.25">
      <c r="C425" s="220"/>
      <c r="D425" s="210"/>
      <c r="E425" s="211"/>
      <c r="F425" s="221"/>
      <c r="G425" s="221"/>
      <c r="H425" s="212"/>
      <c r="I425" s="239"/>
      <c r="J425" s="234"/>
      <c r="K425" s="234"/>
    </row>
    <row r="426" spans="3:11" ht="15.75" x14ac:dyDescent="0.25">
      <c r="C426" s="220"/>
      <c r="D426" s="210"/>
      <c r="E426" s="211"/>
      <c r="F426" s="221"/>
      <c r="G426" s="221"/>
      <c r="H426" s="212"/>
      <c r="I426" s="239"/>
      <c r="J426" s="234"/>
      <c r="K426" s="234"/>
    </row>
    <row r="427" spans="3:11" ht="30" x14ac:dyDescent="0.25">
      <c r="C427" s="145" t="s">
        <v>314</v>
      </c>
      <c r="D427" s="54">
        <v>2</v>
      </c>
      <c r="E427" s="55" t="s">
        <v>2</v>
      </c>
      <c r="F427" s="122">
        <v>440</v>
      </c>
      <c r="G427" s="56">
        <f>(F427*0.13)+F427</f>
        <v>497.2</v>
      </c>
      <c r="H427" s="123">
        <f>+G427*D427</f>
        <v>994.4</v>
      </c>
      <c r="I427" s="89"/>
      <c r="J427" s="106">
        <f>+I442+I443+I453</f>
        <v>455.36590000000001</v>
      </c>
      <c r="K427" s="155">
        <f>H427-J427</f>
        <v>539.03409999999997</v>
      </c>
    </row>
    <row r="428" spans="3:11" x14ac:dyDescent="0.25">
      <c r="C428" s="209" t="s">
        <v>248</v>
      </c>
      <c r="D428" s="210" t="s">
        <v>1</v>
      </c>
      <c r="E428" s="211" t="s">
        <v>2</v>
      </c>
      <c r="F428" s="212" t="s">
        <v>10</v>
      </c>
      <c r="G428" s="212" t="s">
        <v>249</v>
      </c>
      <c r="H428" s="212" t="s">
        <v>20</v>
      </c>
      <c r="I428" s="213"/>
      <c r="J428" s="234"/>
      <c r="K428" s="234"/>
    </row>
    <row r="429" spans="3:11" x14ac:dyDescent="0.25">
      <c r="C429" s="244" t="s">
        <v>107</v>
      </c>
      <c r="D429" s="245">
        <v>2</v>
      </c>
      <c r="E429" s="242" t="s">
        <v>2</v>
      </c>
      <c r="F429" s="246">
        <v>1.7699</v>
      </c>
      <c r="G429" s="237">
        <v>1.999987</v>
      </c>
      <c r="H429" s="237">
        <v>3.5398000000000001</v>
      </c>
      <c r="I429" s="237"/>
      <c r="J429" s="234"/>
      <c r="K429" s="234"/>
    </row>
    <row r="430" spans="3:11" x14ac:dyDescent="0.25">
      <c r="C430" s="244" t="s">
        <v>108</v>
      </c>
      <c r="D430" s="245">
        <v>2</v>
      </c>
      <c r="E430" s="242" t="s">
        <v>2</v>
      </c>
      <c r="F430" s="246">
        <v>2.4336000000000002</v>
      </c>
      <c r="G430" s="237">
        <v>2.7499680000000004</v>
      </c>
      <c r="H430" s="237">
        <v>4.8672000000000004</v>
      </c>
      <c r="I430" s="237"/>
      <c r="J430" s="234"/>
      <c r="K430" s="234"/>
    </row>
    <row r="431" spans="3:11" x14ac:dyDescent="0.25">
      <c r="C431" s="244" t="s">
        <v>109</v>
      </c>
      <c r="D431" s="245">
        <v>2</v>
      </c>
      <c r="E431" s="242" t="s">
        <v>2</v>
      </c>
      <c r="F431" s="246">
        <v>12.168100000000001</v>
      </c>
      <c r="G431" s="237">
        <v>13.749953000000001</v>
      </c>
      <c r="H431" s="237">
        <v>24.336200000000002</v>
      </c>
      <c r="I431" s="237"/>
      <c r="J431" s="234"/>
      <c r="K431" s="234"/>
    </row>
    <row r="432" spans="3:11" x14ac:dyDescent="0.25">
      <c r="C432" s="244" t="s">
        <v>110</v>
      </c>
      <c r="D432" s="245">
        <v>2</v>
      </c>
      <c r="E432" s="242" t="s">
        <v>2</v>
      </c>
      <c r="F432" s="246">
        <v>5.5309999999999997</v>
      </c>
      <c r="G432" s="237">
        <v>6.2500299999999998</v>
      </c>
      <c r="H432" s="237">
        <v>11.061999999999999</v>
      </c>
      <c r="I432" s="237"/>
      <c r="J432" s="234"/>
      <c r="K432" s="234"/>
    </row>
    <row r="433" spans="3:11" x14ac:dyDescent="0.25">
      <c r="C433" s="244" t="s">
        <v>315</v>
      </c>
      <c r="D433" s="245">
        <v>2</v>
      </c>
      <c r="E433" s="242" t="s">
        <v>2</v>
      </c>
      <c r="F433" s="246">
        <v>101.76990000000001</v>
      </c>
      <c r="G433" s="237">
        <v>114.999987</v>
      </c>
      <c r="H433" s="237">
        <v>203.53980000000001</v>
      </c>
      <c r="I433" s="237"/>
      <c r="J433" s="234"/>
      <c r="K433" s="234"/>
    </row>
    <row r="434" spans="3:11" x14ac:dyDescent="0.25">
      <c r="C434" s="244" t="s">
        <v>316</v>
      </c>
      <c r="D434" s="245">
        <v>3</v>
      </c>
      <c r="E434" s="242" t="s">
        <v>2</v>
      </c>
      <c r="F434" s="246">
        <v>0.17699999999999999</v>
      </c>
      <c r="G434" s="237">
        <v>0.20000999999999999</v>
      </c>
      <c r="H434" s="237">
        <v>0.53099999999999992</v>
      </c>
      <c r="I434" s="237"/>
      <c r="J434" s="234"/>
      <c r="K434" s="234"/>
    </row>
    <row r="435" spans="3:11" x14ac:dyDescent="0.25">
      <c r="C435" s="244" t="s">
        <v>317</v>
      </c>
      <c r="D435" s="245">
        <v>1</v>
      </c>
      <c r="E435" s="242" t="s">
        <v>2</v>
      </c>
      <c r="F435" s="246">
        <v>7.2565999999999997</v>
      </c>
      <c r="G435" s="237">
        <v>8.1999580000000005</v>
      </c>
      <c r="H435" s="237">
        <v>7.2565999999999997</v>
      </c>
      <c r="I435" s="237"/>
      <c r="J435" s="234"/>
      <c r="K435" s="234"/>
    </row>
    <row r="436" spans="3:11" x14ac:dyDescent="0.25">
      <c r="C436" s="244" t="s">
        <v>111</v>
      </c>
      <c r="D436" s="245">
        <v>1</v>
      </c>
      <c r="E436" s="242" t="s">
        <v>2</v>
      </c>
      <c r="F436" s="246">
        <v>9.0708000000000002</v>
      </c>
      <c r="G436" s="237">
        <v>10.250004000000001</v>
      </c>
      <c r="H436" s="237">
        <v>9.0708000000000002</v>
      </c>
      <c r="I436" s="237"/>
      <c r="J436" s="234"/>
      <c r="K436" s="234"/>
    </row>
    <row r="437" spans="3:11" x14ac:dyDescent="0.25">
      <c r="C437" s="220" t="s">
        <v>318</v>
      </c>
      <c r="D437" s="210">
        <v>8</v>
      </c>
      <c r="E437" s="211" t="s">
        <v>2</v>
      </c>
      <c r="F437" s="237">
        <v>0.71</v>
      </c>
      <c r="G437" s="237">
        <v>0.80230000000000001</v>
      </c>
      <c r="H437" s="237">
        <v>6.4184000000000001</v>
      </c>
      <c r="I437" s="237"/>
      <c r="J437" s="234"/>
      <c r="K437" s="234"/>
    </row>
    <row r="438" spans="3:11" x14ac:dyDescent="0.25">
      <c r="C438" s="220" t="s">
        <v>319</v>
      </c>
      <c r="D438" s="210">
        <v>8</v>
      </c>
      <c r="E438" s="211" t="s">
        <v>2</v>
      </c>
      <c r="F438" s="237">
        <v>0.35</v>
      </c>
      <c r="G438" s="237">
        <v>0.39549999999999996</v>
      </c>
      <c r="H438" s="237">
        <v>3.1639999999999997</v>
      </c>
      <c r="I438" s="237"/>
      <c r="J438" s="234"/>
      <c r="K438" s="234"/>
    </row>
    <row r="439" spans="3:11" x14ac:dyDescent="0.25">
      <c r="C439" s="244" t="s">
        <v>320</v>
      </c>
      <c r="D439" s="245">
        <v>4</v>
      </c>
      <c r="E439" s="242" t="s">
        <v>2</v>
      </c>
      <c r="F439" s="246">
        <v>7.3</v>
      </c>
      <c r="G439" s="237">
        <v>8.2490000000000006</v>
      </c>
      <c r="H439" s="237">
        <v>32.996000000000002</v>
      </c>
      <c r="I439" s="237"/>
      <c r="J439" s="234"/>
      <c r="K439" s="234"/>
    </row>
    <row r="440" spans="3:11" x14ac:dyDescent="0.25">
      <c r="C440" s="244" t="s">
        <v>321</v>
      </c>
      <c r="D440" s="245">
        <v>2</v>
      </c>
      <c r="E440" s="242" t="s">
        <v>2</v>
      </c>
      <c r="F440" s="246">
        <v>8.4070999999999998</v>
      </c>
      <c r="G440" s="237">
        <v>9.5000230000000006</v>
      </c>
      <c r="H440" s="237">
        <v>16.8142</v>
      </c>
      <c r="I440" s="237"/>
      <c r="J440" s="234"/>
      <c r="K440" s="234"/>
    </row>
    <row r="441" spans="3:11" x14ac:dyDescent="0.25">
      <c r="C441" s="244"/>
      <c r="D441" s="245"/>
      <c r="E441" s="242"/>
      <c r="F441" s="246"/>
      <c r="G441" s="237"/>
      <c r="H441" s="237"/>
      <c r="I441" s="237"/>
      <c r="J441" s="234"/>
      <c r="K441" s="234"/>
    </row>
    <row r="442" spans="3:11" x14ac:dyDescent="0.25">
      <c r="C442" s="244"/>
      <c r="D442" s="245"/>
      <c r="E442" s="242"/>
      <c r="F442" s="246"/>
      <c r="G442" s="237"/>
      <c r="H442" s="237"/>
      <c r="I442" s="317">
        <v>323.596</v>
      </c>
      <c r="J442" s="234"/>
      <c r="K442" s="234"/>
    </row>
    <row r="443" spans="3:11" x14ac:dyDescent="0.25">
      <c r="C443" s="238" t="s">
        <v>49</v>
      </c>
      <c r="D443" s="210" t="s">
        <v>1</v>
      </c>
      <c r="E443" s="211" t="s">
        <v>2</v>
      </c>
      <c r="F443" s="234"/>
      <c r="G443" s="234"/>
      <c r="H443" s="234"/>
      <c r="I443" s="278">
        <v>75</v>
      </c>
      <c r="J443" s="234"/>
      <c r="K443" s="234"/>
    </row>
    <row r="444" spans="3:11" x14ac:dyDescent="0.25">
      <c r="C444" s="247" t="s">
        <v>396</v>
      </c>
      <c r="D444" s="241">
        <v>2</v>
      </c>
      <c r="E444" s="242" t="s">
        <v>375</v>
      </c>
      <c r="F444" s="248">
        <v>25</v>
      </c>
      <c r="G444" s="228"/>
      <c r="H444" s="228">
        <f>F444*D444</f>
        <v>50</v>
      </c>
      <c r="I444" s="237"/>
      <c r="J444" s="234"/>
      <c r="K444" s="234"/>
    </row>
    <row r="445" spans="3:11" x14ac:dyDescent="0.25">
      <c r="C445" s="247"/>
      <c r="D445" s="241"/>
      <c r="E445" s="242"/>
      <c r="F445" s="249"/>
      <c r="G445" s="234"/>
      <c r="H445" s="234"/>
      <c r="I445" s="237"/>
      <c r="J445" s="234"/>
      <c r="K445" s="234"/>
    </row>
    <row r="446" spans="3:11" x14ac:dyDescent="0.25">
      <c r="C446" s="244" t="s">
        <v>322</v>
      </c>
      <c r="D446" s="245">
        <v>1</v>
      </c>
      <c r="E446" s="242" t="s">
        <v>375</v>
      </c>
      <c r="F446" s="248">
        <v>25</v>
      </c>
      <c r="G446" s="237"/>
      <c r="H446" s="237">
        <v>25</v>
      </c>
      <c r="I446" s="237"/>
      <c r="J446" s="234"/>
      <c r="K446" s="234"/>
    </row>
    <row r="447" spans="3:11" x14ac:dyDescent="0.25">
      <c r="C447" s="209" t="s">
        <v>248</v>
      </c>
      <c r="D447" s="210" t="s">
        <v>1</v>
      </c>
      <c r="E447" s="211" t="s">
        <v>2</v>
      </c>
      <c r="F447" s="212" t="s">
        <v>10</v>
      </c>
      <c r="G447" s="212" t="s">
        <v>249</v>
      </c>
      <c r="H447" s="212" t="s">
        <v>20</v>
      </c>
      <c r="I447" s="237"/>
      <c r="J447" s="234"/>
      <c r="K447" s="234"/>
    </row>
    <row r="448" spans="3:11" x14ac:dyDescent="0.25">
      <c r="C448" s="244" t="s">
        <v>107</v>
      </c>
      <c r="D448" s="245">
        <v>1</v>
      </c>
      <c r="E448" s="242" t="s">
        <v>2</v>
      </c>
      <c r="F448" s="246">
        <v>1.7699</v>
      </c>
      <c r="G448" s="237">
        <v>1.999987</v>
      </c>
      <c r="H448" s="237">
        <v>1.7699</v>
      </c>
      <c r="I448" s="237"/>
      <c r="J448" s="234"/>
      <c r="K448" s="234"/>
    </row>
    <row r="449" spans="3:11" x14ac:dyDescent="0.25">
      <c r="C449" s="244" t="s">
        <v>323</v>
      </c>
      <c r="D449" s="245">
        <v>1</v>
      </c>
      <c r="E449" s="242" t="s">
        <v>2</v>
      </c>
      <c r="F449" s="246">
        <v>44.159300000000002</v>
      </c>
      <c r="G449" s="237">
        <v>49.900009000000004</v>
      </c>
      <c r="H449" s="237">
        <v>44.159300000000002</v>
      </c>
      <c r="I449" s="237"/>
      <c r="J449" s="234"/>
      <c r="K449" s="234"/>
    </row>
    <row r="450" spans="3:11" x14ac:dyDescent="0.25">
      <c r="C450" s="244" t="s">
        <v>321</v>
      </c>
      <c r="D450" s="245">
        <v>1</v>
      </c>
      <c r="E450" s="242" t="s">
        <v>2</v>
      </c>
      <c r="F450" s="246">
        <v>8.4070999999999998</v>
      </c>
      <c r="G450" s="237">
        <v>9.5000230000000006</v>
      </c>
      <c r="H450" s="237">
        <v>8.4070999999999998</v>
      </c>
      <c r="I450" s="237"/>
      <c r="J450" s="234"/>
      <c r="K450" s="234"/>
    </row>
    <row r="451" spans="3:11" x14ac:dyDescent="0.25">
      <c r="C451" s="244" t="s">
        <v>108</v>
      </c>
      <c r="D451" s="245">
        <v>1</v>
      </c>
      <c r="E451" s="242" t="s">
        <v>2</v>
      </c>
      <c r="F451" s="246">
        <v>2.4336000000000002</v>
      </c>
      <c r="G451" s="237">
        <v>2.7499680000000004</v>
      </c>
      <c r="H451" s="237">
        <v>2.4336000000000002</v>
      </c>
      <c r="I451" s="237"/>
      <c r="J451" s="234"/>
      <c r="K451" s="234"/>
    </row>
    <row r="452" spans="3:11" x14ac:dyDescent="0.25">
      <c r="C452" s="244"/>
      <c r="D452" s="245"/>
      <c r="E452" s="242"/>
      <c r="F452" s="246"/>
      <c r="G452" s="237"/>
      <c r="H452" s="237"/>
      <c r="I452" s="237"/>
      <c r="J452" s="234"/>
      <c r="K452" s="234"/>
    </row>
    <row r="453" spans="3:11" ht="18" customHeight="1" x14ac:dyDescent="0.25">
      <c r="C453" s="235"/>
      <c r="D453" s="234"/>
      <c r="E453" s="236"/>
      <c r="F453" s="234"/>
      <c r="G453" s="234"/>
      <c r="H453" s="234"/>
      <c r="I453" s="317">
        <v>56.7699</v>
      </c>
      <c r="J453" s="234"/>
      <c r="K453" s="234"/>
    </row>
    <row r="454" spans="3:11" ht="60" x14ac:dyDescent="0.25">
      <c r="C454" s="145" t="s">
        <v>324</v>
      </c>
      <c r="D454" s="54">
        <v>2</v>
      </c>
      <c r="E454" s="55" t="s">
        <v>2</v>
      </c>
      <c r="F454" s="122">
        <v>190</v>
      </c>
      <c r="G454" s="56">
        <f>(F454*0.13)+F454</f>
        <v>214.7</v>
      </c>
      <c r="H454" s="123">
        <f>+G454*D454</f>
        <v>429.4</v>
      </c>
      <c r="I454" s="124"/>
      <c r="J454" s="106">
        <f>+I463+H465</f>
        <v>150.0264</v>
      </c>
      <c r="K454" s="155">
        <f>+H454-J454</f>
        <v>279.37360000000001</v>
      </c>
    </row>
    <row r="455" spans="3:11" x14ac:dyDescent="0.25">
      <c r="C455" s="209" t="s">
        <v>248</v>
      </c>
      <c r="D455" s="210" t="s">
        <v>1</v>
      </c>
      <c r="E455" s="211" t="s">
        <v>2</v>
      </c>
      <c r="F455" s="212" t="s">
        <v>10</v>
      </c>
      <c r="G455" s="212" t="s">
        <v>249</v>
      </c>
      <c r="H455" s="212" t="s">
        <v>20</v>
      </c>
      <c r="I455" s="164"/>
      <c r="J455" s="166"/>
      <c r="K455" s="166"/>
    </row>
    <row r="456" spans="3:11" x14ac:dyDescent="0.25">
      <c r="C456" s="171" t="s">
        <v>106</v>
      </c>
      <c r="D456" s="168">
        <v>2</v>
      </c>
      <c r="E456" s="169" t="s">
        <v>2</v>
      </c>
      <c r="F456" s="170">
        <v>1.6283000000000001</v>
      </c>
      <c r="G456" s="164">
        <v>1.839979</v>
      </c>
      <c r="H456" s="164">
        <v>3.2566000000000002</v>
      </c>
      <c r="I456" s="213"/>
      <c r="J456" s="166"/>
      <c r="K456" s="166"/>
    </row>
    <row r="457" spans="3:11" x14ac:dyDescent="0.25">
      <c r="C457" s="171" t="s">
        <v>108</v>
      </c>
      <c r="D457" s="203">
        <v>2</v>
      </c>
      <c r="E457" s="169" t="s">
        <v>2</v>
      </c>
      <c r="F457" s="170">
        <v>2.4336000000000002</v>
      </c>
      <c r="G457" s="164">
        <v>2.7499680000000004</v>
      </c>
      <c r="H457" s="164">
        <v>4.8672000000000004</v>
      </c>
      <c r="I457" s="213"/>
      <c r="J457" s="166"/>
      <c r="K457" s="166"/>
    </row>
    <row r="458" spans="3:11" x14ac:dyDescent="0.25">
      <c r="C458" s="171" t="s">
        <v>316</v>
      </c>
      <c r="D458" s="203">
        <v>3</v>
      </c>
      <c r="E458" s="169" t="s">
        <v>2</v>
      </c>
      <c r="F458" s="170">
        <v>0.17699999999999999</v>
      </c>
      <c r="G458" s="164">
        <v>0.20000999999999999</v>
      </c>
      <c r="H458" s="164">
        <v>0.53099999999999992</v>
      </c>
      <c r="I458" s="213"/>
      <c r="J458" s="166"/>
      <c r="K458" s="166"/>
    </row>
    <row r="459" spans="3:11" x14ac:dyDescent="0.25">
      <c r="C459" s="171" t="s">
        <v>317</v>
      </c>
      <c r="D459" s="203">
        <v>1</v>
      </c>
      <c r="E459" s="169" t="s">
        <v>2</v>
      </c>
      <c r="F459" s="170">
        <v>7.2565999999999997</v>
      </c>
      <c r="G459" s="164">
        <v>8.1999580000000005</v>
      </c>
      <c r="H459" s="164">
        <v>7.2565999999999997</v>
      </c>
      <c r="I459" s="213"/>
      <c r="J459" s="166"/>
      <c r="K459" s="166"/>
    </row>
    <row r="460" spans="3:11" x14ac:dyDescent="0.25">
      <c r="C460" s="171" t="s">
        <v>111</v>
      </c>
      <c r="D460" s="203">
        <v>1</v>
      </c>
      <c r="E460" s="169" t="s">
        <v>2</v>
      </c>
      <c r="F460" s="170">
        <v>9.0708000000000002</v>
      </c>
      <c r="G460" s="164">
        <v>10.250004000000001</v>
      </c>
      <c r="H460" s="164">
        <v>9.0708000000000002</v>
      </c>
      <c r="I460" s="213"/>
      <c r="J460" s="166"/>
      <c r="K460" s="166"/>
    </row>
    <row r="461" spans="3:11" x14ac:dyDescent="0.25">
      <c r="C461" s="171" t="s">
        <v>325</v>
      </c>
      <c r="D461" s="203">
        <v>2</v>
      </c>
      <c r="E461" s="169" t="s">
        <v>2</v>
      </c>
      <c r="F461" s="170">
        <v>35.309699999999999</v>
      </c>
      <c r="G461" s="164">
        <v>39.899960999999998</v>
      </c>
      <c r="H461" s="164">
        <v>70.619399999999999</v>
      </c>
      <c r="I461" s="213"/>
      <c r="J461" s="166"/>
      <c r="K461" s="166"/>
    </row>
    <row r="462" spans="3:11" x14ac:dyDescent="0.25">
      <c r="C462" s="204" t="s">
        <v>125</v>
      </c>
      <c r="D462" s="203">
        <v>1</v>
      </c>
      <c r="E462" s="169" t="s">
        <v>2</v>
      </c>
      <c r="F462" s="170">
        <v>4.4248000000000003</v>
      </c>
      <c r="G462" s="164">
        <v>5.0000240000000007</v>
      </c>
      <c r="H462" s="164">
        <v>4.4248000000000003</v>
      </c>
      <c r="I462" s="213"/>
      <c r="J462" s="166"/>
      <c r="K462" s="166"/>
    </row>
    <row r="463" spans="3:11" x14ac:dyDescent="0.25">
      <c r="C463" s="204"/>
      <c r="D463" s="214"/>
      <c r="E463" s="166"/>
      <c r="F463" s="166"/>
      <c r="G463" s="166"/>
      <c r="H463" s="194"/>
      <c r="I463" s="318">
        <v>100.0264</v>
      </c>
      <c r="J463" s="166"/>
      <c r="K463" s="166"/>
    </row>
    <row r="464" spans="3:11" x14ac:dyDescent="0.25">
      <c r="C464" s="219" t="s">
        <v>49</v>
      </c>
      <c r="D464" s="210" t="s">
        <v>1</v>
      </c>
      <c r="E464" s="211" t="s">
        <v>2</v>
      </c>
      <c r="F464" s="166"/>
      <c r="G464" s="166"/>
      <c r="H464" s="166"/>
      <c r="I464" s="232"/>
      <c r="J464" s="166"/>
      <c r="K464" s="166"/>
    </row>
    <row r="465" spans="3:11" x14ac:dyDescent="0.25">
      <c r="C465" s="240" t="s">
        <v>397</v>
      </c>
      <c r="D465" s="241">
        <v>2</v>
      </c>
      <c r="E465" s="242" t="s">
        <v>375</v>
      </c>
      <c r="F465" s="243">
        <v>25</v>
      </c>
      <c r="G465" s="215"/>
      <c r="H465" s="215">
        <f>F465*D465</f>
        <v>50</v>
      </c>
      <c r="I465" s="213"/>
      <c r="J465" s="166"/>
      <c r="K465" s="166"/>
    </row>
    <row r="466" spans="3:11" ht="30" x14ac:dyDescent="0.25">
      <c r="C466" s="250" t="s">
        <v>326</v>
      </c>
      <c r="D466" s="54">
        <v>1</v>
      </c>
      <c r="E466" s="55" t="s">
        <v>2</v>
      </c>
      <c r="F466" s="122">
        <v>86</v>
      </c>
      <c r="G466" s="56">
        <f>(F466*0.13)+F466</f>
        <v>97.18</v>
      </c>
      <c r="H466" s="123">
        <v>86</v>
      </c>
      <c r="I466" s="52"/>
      <c r="J466" s="106">
        <f>+I476</f>
        <v>188.90810400000001</v>
      </c>
      <c r="K466" s="154">
        <f>+G466-J466</f>
        <v>-91.728104000000002</v>
      </c>
    </row>
    <row r="467" spans="3:11" x14ac:dyDescent="0.25">
      <c r="C467" s="209" t="s">
        <v>248</v>
      </c>
      <c r="D467" s="210" t="s">
        <v>1</v>
      </c>
      <c r="E467" s="211" t="s">
        <v>2</v>
      </c>
      <c r="F467" s="212" t="s">
        <v>10</v>
      </c>
      <c r="G467" s="212" t="s">
        <v>249</v>
      </c>
      <c r="H467" s="212" t="s">
        <v>20</v>
      </c>
      <c r="I467" s="164"/>
      <c r="J467" s="166"/>
      <c r="K467" s="166"/>
    </row>
    <row r="468" spans="3:11" x14ac:dyDescent="0.25">
      <c r="C468" s="204" t="s">
        <v>327</v>
      </c>
      <c r="D468" s="205">
        <v>1</v>
      </c>
      <c r="E468" s="166" t="s">
        <v>2</v>
      </c>
      <c r="F468" s="166">
        <v>12.743399999999999</v>
      </c>
      <c r="G468" s="164">
        <v>14.400041999999999</v>
      </c>
      <c r="H468" s="194">
        <v>12.743399999999999</v>
      </c>
      <c r="I468" s="213"/>
      <c r="J468" s="166"/>
      <c r="K468" s="166"/>
    </row>
    <row r="469" spans="3:11" x14ac:dyDescent="0.25">
      <c r="C469" s="204" t="s">
        <v>328</v>
      </c>
      <c r="D469" s="205">
        <v>1</v>
      </c>
      <c r="E469" s="166" t="s">
        <v>2</v>
      </c>
      <c r="F469" s="166">
        <v>11.946899999999999</v>
      </c>
      <c r="G469" s="164">
        <v>13.499996999999999</v>
      </c>
      <c r="H469" s="194">
        <v>11.946899999999999</v>
      </c>
      <c r="I469" s="213"/>
      <c r="J469" s="166"/>
      <c r="K469" s="166"/>
    </row>
    <row r="470" spans="3:11" x14ac:dyDescent="0.25">
      <c r="C470" s="171" t="s">
        <v>113</v>
      </c>
      <c r="D470" s="168">
        <v>15</v>
      </c>
      <c r="E470" s="169" t="s">
        <v>112</v>
      </c>
      <c r="F470" s="170">
        <v>5.0884999999999998</v>
      </c>
      <c r="G470" s="164">
        <v>5.7500049999999998</v>
      </c>
      <c r="H470" s="164">
        <v>76.327500000000001</v>
      </c>
      <c r="I470" s="213"/>
      <c r="J470" s="166"/>
      <c r="K470" s="166"/>
    </row>
    <row r="471" spans="3:11" x14ac:dyDescent="0.25">
      <c r="C471" s="171" t="s">
        <v>329</v>
      </c>
      <c r="D471" s="203">
        <v>3.06</v>
      </c>
      <c r="E471" s="169" t="s">
        <v>112</v>
      </c>
      <c r="F471" s="170">
        <v>6.8583999999999996</v>
      </c>
      <c r="G471" s="164">
        <v>7.7499919999999998</v>
      </c>
      <c r="H471" s="164">
        <v>20.986704</v>
      </c>
      <c r="I471" s="213"/>
      <c r="J471" s="166"/>
      <c r="K471" s="166"/>
    </row>
    <row r="472" spans="3:11" x14ac:dyDescent="0.25">
      <c r="C472" s="204" t="s">
        <v>330</v>
      </c>
      <c r="D472" s="205">
        <v>3</v>
      </c>
      <c r="E472" s="206" t="s">
        <v>57</v>
      </c>
      <c r="F472" s="170">
        <v>13.4519</v>
      </c>
      <c r="G472" s="164">
        <v>15.200647</v>
      </c>
      <c r="H472" s="164">
        <v>40.355699999999999</v>
      </c>
      <c r="I472" s="213"/>
      <c r="J472" s="166"/>
      <c r="K472" s="166"/>
    </row>
    <row r="473" spans="3:11" x14ac:dyDescent="0.25">
      <c r="C473" s="204" t="s">
        <v>331</v>
      </c>
      <c r="D473" s="205">
        <v>20</v>
      </c>
      <c r="E473" s="206" t="s">
        <v>2</v>
      </c>
      <c r="F473" s="170">
        <v>0.22120000000000001</v>
      </c>
      <c r="G473" s="164">
        <v>0.24995600000000001</v>
      </c>
      <c r="H473" s="164">
        <v>4.4240000000000004</v>
      </c>
      <c r="I473" s="213"/>
      <c r="J473" s="166"/>
      <c r="K473" s="166"/>
    </row>
    <row r="474" spans="3:11" x14ac:dyDescent="0.25">
      <c r="C474" s="204" t="s">
        <v>332</v>
      </c>
      <c r="D474" s="205">
        <v>1</v>
      </c>
      <c r="E474" s="206" t="s">
        <v>69</v>
      </c>
      <c r="F474" s="170">
        <v>16.371700000000001</v>
      </c>
      <c r="G474" s="164">
        <v>18.500021</v>
      </c>
      <c r="H474" s="164">
        <v>16.371700000000001</v>
      </c>
      <c r="I474" s="213"/>
      <c r="J474" s="166"/>
      <c r="K474" s="166"/>
    </row>
    <row r="475" spans="3:11" x14ac:dyDescent="0.25">
      <c r="C475" s="204" t="s">
        <v>241</v>
      </c>
      <c r="D475" s="205">
        <v>1</v>
      </c>
      <c r="E475" s="206" t="s">
        <v>2</v>
      </c>
      <c r="F475" s="170">
        <v>5.7522000000000002</v>
      </c>
      <c r="G475" s="164">
        <v>6.4999859999999998</v>
      </c>
      <c r="H475" s="164">
        <v>5.7522000000000002</v>
      </c>
      <c r="I475" s="213"/>
      <c r="J475" s="166"/>
      <c r="K475" s="166"/>
    </row>
    <row r="476" spans="3:11" x14ac:dyDescent="0.25">
      <c r="C476" s="204"/>
      <c r="D476" s="166"/>
      <c r="E476" s="214"/>
      <c r="F476" s="166"/>
      <c r="G476" s="166"/>
      <c r="H476" s="166"/>
      <c r="I476" s="318">
        <v>188.90810400000001</v>
      </c>
      <c r="J476" s="166"/>
      <c r="K476" s="166"/>
    </row>
    <row r="477" spans="3:11" ht="30" x14ac:dyDescent="0.25">
      <c r="C477" s="145" t="s">
        <v>333</v>
      </c>
      <c r="D477" s="54">
        <v>1</v>
      </c>
      <c r="E477" s="55" t="s">
        <v>2</v>
      </c>
      <c r="F477" s="122">
        <v>110</v>
      </c>
      <c r="G477" s="56">
        <f>(F477*0.13)+F477</f>
        <v>124.3</v>
      </c>
      <c r="H477" s="123">
        <f>+G477*D477</f>
        <v>124.3</v>
      </c>
      <c r="I477" s="58"/>
      <c r="J477" s="106">
        <f>+I486+25</f>
        <v>73.4512</v>
      </c>
      <c r="K477" s="97">
        <f>G477-J477</f>
        <v>50.848799999999997</v>
      </c>
    </row>
    <row r="478" spans="3:11" x14ac:dyDescent="0.25">
      <c r="C478" s="209" t="s">
        <v>248</v>
      </c>
      <c r="D478" s="210" t="s">
        <v>1</v>
      </c>
      <c r="E478" s="211" t="s">
        <v>2</v>
      </c>
      <c r="F478" s="212" t="s">
        <v>10</v>
      </c>
      <c r="G478" s="212" t="s">
        <v>249</v>
      </c>
      <c r="H478" s="212" t="s">
        <v>20</v>
      </c>
      <c r="I478" s="237"/>
      <c r="J478" s="234"/>
      <c r="K478" s="234"/>
    </row>
    <row r="479" spans="3:11" x14ac:dyDescent="0.25">
      <c r="C479" s="244" t="s">
        <v>107</v>
      </c>
      <c r="D479" s="245">
        <v>1</v>
      </c>
      <c r="E479" s="242" t="s">
        <v>2</v>
      </c>
      <c r="F479" s="246">
        <v>1.7699</v>
      </c>
      <c r="G479" s="237">
        <v>1.999987</v>
      </c>
      <c r="H479" s="237">
        <v>1.7699</v>
      </c>
      <c r="I479" s="213"/>
      <c r="J479" s="234"/>
      <c r="K479" s="234"/>
    </row>
    <row r="480" spans="3:11" x14ac:dyDescent="0.25">
      <c r="C480" s="244" t="s">
        <v>108</v>
      </c>
      <c r="D480" s="245">
        <v>1</v>
      </c>
      <c r="E480" s="242" t="s">
        <v>2</v>
      </c>
      <c r="F480" s="246">
        <v>2.4336000000000002</v>
      </c>
      <c r="G480" s="237">
        <v>2.7499680000000004</v>
      </c>
      <c r="H480" s="237">
        <v>2.4336000000000002</v>
      </c>
      <c r="I480" s="213"/>
      <c r="J480" s="234"/>
      <c r="K480" s="234"/>
    </row>
    <row r="481" spans="3:14" x14ac:dyDescent="0.25">
      <c r="C481" s="244" t="s">
        <v>109</v>
      </c>
      <c r="D481" s="245">
        <v>1</v>
      </c>
      <c r="E481" s="242" t="s">
        <v>2</v>
      </c>
      <c r="F481" s="246">
        <v>12.168100000000001</v>
      </c>
      <c r="G481" s="237">
        <v>13.749953000000001</v>
      </c>
      <c r="H481" s="237">
        <v>12.168100000000001</v>
      </c>
      <c r="I481" s="213"/>
      <c r="J481" s="234"/>
      <c r="K481" s="234"/>
    </row>
    <row r="482" spans="3:14" x14ac:dyDescent="0.25">
      <c r="C482" s="244" t="s">
        <v>110</v>
      </c>
      <c r="D482" s="245">
        <v>1</v>
      </c>
      <c r="E482" s="242" t="s">
        <v>2</v>
      </c>
      <c r="F482" s="246">
        <v>5.5309999999999997</v>
      </c>
      <c r="G482" s="237">
        <v>6.2500299999999998</v>
      </c>
      <c r="H482" s="237">
        <v>5.5309999999999997</v>
      </c>
      <c r="I482" s="213"/>
      <c r="J482" s="234"/>
      <c r="K482" s="234"/>
    </row>
    <row r="483" spans="3:14" x14ac:dyDescent="0.25">
      <c r="C483" s="244" t="s">
        <v>334</v>
      </c>
      <c r="D483" s="245">
        <v>1</v>
      </c>
      <c r="E483" s="242" t="s">
        <v>2</v>
      </c>
      <c r="F483" s="246">
        <v>11.0619</v>
      </c>
      <c r="G483" s="237">
        <v>12.499946999999999</v>
      </c>
      <c r="H483" s="237">
        <v>11.0619</v>
      </c>
      <c r="I483" s="213"/>
      <c r="J483" s="234"/>
      <c r="K483" s="234"/>
    </row>
    <row r="484" spans="3:14" x14ac:dyDescent="0.25">
      <c r="C484" s="235" t="s">
        <v>335</v>
      </c>
      <c r="D484" s="245">
        <v>1</v>
      </c>
      <c r="E484" s="242" t="s">
        <v>2</v>
      </c>
      <c r="F484" s="246">
        <v>11.0619</v>
      </c>
      <c r="G484" s="237">
        <v>12.499946999999999</v>
      </c>
      <c r="H484" s="237">
        <v>11.0619</v>
      </c>
      <c r="I484" s="213"/>
      <c r="J484" s="234"/>
      <c r="K484" s="234"/>
    </row>
    <row r="485" spans="3:14" x14ac:dyDescent="0.25">
      <c r="C485" s="235" t="s">
        <v>125</v>
      </c>
      <c r="D485" s="245">
        <v>1</v>
      </c>
      <c r="E485" s="242" t="s">
        <v>2</v>
      </c>
      <c r="F485" s="246">
        <v>4.4248000000000003</v>
      </c>
      <c r="G485" s="237">
        <v>5.0000240000000007</v>
      </c>
      <c r="H485" s="237">
        <v>4.4248000000000003</v>
      </c>
      <c r="I485" s="213"/>
      <c r="J485" s="234"/>
      <c r="K485" s="234"/>
    </row>
    <row r="486" spans="3:14" x14ac:dyDescent="0.25">
      <c r="C486" s="235"/>
      <c r="D486" s="234"/>
      <c r="E486" s="236"/>
      <c r="F486" s="234"/>
      <c r="G486" s="234"/>
      <c r="H486" s="234"/>
      <c r="I486" s="318">
        <v>48.4512</v>
      </c>
      <c r="J486" s="234"/>
      <c r="K486" s="234"/>
    </row>
    <row r="487" spans="3:14" x14ac:dyDescent="0.25">
      <c r="C487" s="238" t="s">
        <v>49</v>
      </c>
      <c r="D487" s="210" t="s">
        <v>1</v>
      </c>
      <c r="E487" s="211" t="s">
        <v>2</v>
      </c>
      <c r="F487" s="234"/>
      <c r="G487" s="234"/>
      <c r="H487" s="234"/>
      <c r="I487" s="226"/>
      <c r="J487" s="234"/>
      <c r="K487" s="234"/>
    </row>
    <row r="488" spans="3:14" x14ac:dyDescent="0.25">
      <c r="C488" s="220" t="s">
        <v>398</v>
      </c>
      <c r="D488" s="210">
        <v>1</v>
      </c>
      <c r="E488" s="211" t="s">
        <v>375</v>
      </c>
      <c r="F488" s="221"/>
      <c r="G488" s="221">
        <v>25</v>
      </c>
      <c r="H488" s="212">
        <v>25</v>
      </c>
      <c r="I488" s="213"/>
      <c r="J488" s="234"/>
      <c r="K488" s="234"/>
    </row>
    <row r="489" spans="3:14" ht="45" x14ac:dyDescent="0.25">
      <c r="C489" s="145" t="s">
        <v>28</v>
      </c>
      <c r="D489" s="54">
        <v>10.32</v>
      </c>
      <c r="E489" s="55" t="s">
        <v>5</v>
      </c>
      <c r="F489" s="122">
        <v>78</v>
      </c>
      <c r="G489" s="56">
        <f>(F489*0.13)+F489</f>
        <v>88.14</v>
      </c>
      <c r="H489" s="123">
        <v>804.96</v>
      </c>
      <c r="I489" s="124"/>
      <c r="J489" s="106">
        <f>+I493+H495</f>
        <v>739.03539999999998</v>
      </c>
      <c r="K489" s="155">
        <f>+H489-J489</f>
        <v>65.924600000000055</v>
      </c>
    </row>
    <row r="490" spans="3:14" x14ac:dyDescent="0.25">
      <c r="C490" s="209" t="s">
        <v>248</v>
      </c>
      <c r="D490" s="210" t="s">
        <v>1</v>
      </c>
      <c r="E490" s="211" t="s">
        <v>2</v>
      </c>
      <c r="F490" s="212" t="s">
        <v>10</v>
      </c>
      <c r="G490" s="212" t="s">
        <v>249</v>
      </c>
      <c r="H490" s="212" t="s">
        <v>20</v>
      </c>
      <c r="I490" s="164"/>
      <c r="J490" s="166"/>
      <c r="K490" s="166"/>
    </row>
    <row r="491" spans="3:14" x14ac:dyDescent="0.25">
      <c r="C491" s="204" t="s">
        <v>336</v>
      </c>
      <c r="D491" s="214">
        <v>2</v>
      </c>
      <c r="E491" s="166" t="s">
        <v>2</v>
      </c>
      <c r="F491" s="166">
        <v>11.4602</v>
      </c>
      <c r="G491" s="164">
        <v>12.950026000000001</v>
      </c>
      <c r="H491" s="194">
        <v>22.920400000000001</v>
      </c>
      <c r="I491" s="213"/>
      <c r="J491" s="166"/>
      <c r="K491" s="166"/>
    </row>
    <row r="492" spans="3:14" x14ac:dyDescent="0.25">
      <c r="C492" s="204" t="s">
        <v>337</v>
      </c>
      <c r="D492" s="214">
        <v>1</v>
      </c>
      <c r="E492" s="166" t="s">
        <v>2</v>
      </c>
      <c r="F492" s="166">
        <v>14.115</v>
      </c>
      <c r="G492" s="164">
        <v>15.949950000000001</v>
      </c>
      <c r="H492" s="194">
        <v>14.115</v>
      </c>
      <c r="I492" s="213"/>
      <c r="J492" s="166"/>
      <c r="K492" s="166"/>
    </row>
    <row r="493" spans="3:14" x14ac:dyDescent="0.25">
      <c r="C493" s="204"/>
      <c r="D493" s="166"/>
      <c r="E493" s="214"/>
      <c r="F493" s="166"/>
      <c r="G493" s="166"/>
      <c r="H493" s="166"/>
      <c r="I493" s="223">
        <v>37.035400000000003</v>
      </c>
      <c r="J493" s="166"/>
      <c r="K493" s="166"/>
    </row>
    <row r="494" spans="3:14" x14ac:dyDescent="0.25">
      <c r="C494" s="219" t="s">
        <v>49</v>
      </c>
      <c r="D494" s="210" t="s">
        <v>1</v>
      </c>
      <c r="E494" s="211" t="s">
        <v>2</v>
      </c>
      <c r="F494" s="166"/>
      <c r="G494" s="166"/>
      <c r="H494" s="166"/>
      <c r="I494" s="232"/>
      <c r="J494" s="166"/>
      <c r="K494" s="166"/>
    </row>
    <row r="495" spans="3:14" x14ac:dyDescent="0.25">
      <c r="C495" s="220" t="s">
        <v>376</v>
      </c>
      <c r="D495" s="210">
        <v>11.7</v>
      </c>
      <c r="E495" s="211" t="s">
        <v>5</v>
      </c>
      <c r="F495" s="221">
        <v>60</v>
      </c>
      <c r="G495" s="221"/>
      <c r="H495" s="221">
        <f>F495*D495</f>
        <v>702</v>
      </c>
      <c r="I495" s="213"/>
      <c r="J495" s="166"/>
      <c r="K495" s="166"/>
    </row>
    <row r="496" spans="3:14" ht="60" x14ac:dyDescent="0.25">
      <c r="C496" s="145" t="s">
        <v>338</v>
      </c>
      <c r="D496" s="54">
        <v>4</v>
      </c>
      <c r="E496" s="55" t="s">
        <v>2</v>
      </c>
      <c r="F496" s="122">
        <v>325</v>
      </c>
      <c r="G496" s="56">
        <f>(F496*0.13)+F496</f>
        <v>367.25</v>
      </c>
      <c r="H496" s="123">
        <f>+G496*D496</f>
        <v>1469</v>
      </c>
      <c r="I496" s="57"/>
      <c r="J496" s="106">
        <f>+I506+H508</f>
        <v>157.239518</v>
      </c>
      <c r="K496" s="155">
        <f>H496-J496</f>
        <v>1311.7604819999999</v>
      </c>
      <c r="L496" s="349" t="s">
        <v>399</v>
      </c>
      <c r="M496" s="350"/>
      <c r="N496" s="350"/>
    </row>
    <row r="497" spans="3:11" x14ac:dyDescent="0.25">
      <c r="C497" s="209" t="s">
        <v>248</v>
      </c>
      <c r="D497" s="210" t="s">
        <v>1</v>
      </c>
      <c r="E497" s="211" t="s">
        <v>2</v>
      </c>
      <c r="F497" s="212" t="s">
        <v>10</v>
      </c>
      <c r="G497" s="212" t="s">
        <v>249</v>
      </c>
      <c r="H497" s="212" t="s">
        <v>20</v>
      </c>
      <c r="I497" s="164"/>
      <c r="J497" s="166"/>
      <c r="K497" s="166"/>
    </row>
    <row r="498" spans="3:11" x14ac:dyDescent="0.25">
      <c r="C498" s="167" t="s">
        <v>221</v>
      </c>
      <c r="D498" s="168">
        <v>1</v>
      </c>
      <c r="E498" s="169" t="s">
        <v>222</v>
      </c>
      <c r="F498" s="170">
        <v>1</v>
      </c>
      <c r="G498" s="164">
        <v>1.1299999999999999</v>
      </c>
      <c r="H498" s="164">
        <v>1</v>
      </c>
      <c r="I498" s="213"/>
      <c r="J498" s="166"/>
      <c r="K498" s="166"/>
    </row>
    <row r="499" spans="3:11" x14ac:dyDescent="0.25">
      <c r="C499" s="173" t="s">
        <v>339</v>
      </c>
      <c r="D499" s="162">
        <v>1</v>
      </c>
      <c r="E499" s="163" t="s">
        <v>2</v>
      </c>
      <c r="F499" s="164">
        <v>12.3009</v>
      </c>
      <c r="G499" s="164">
        <v>13.900017</v>
      </c>
      <c r="H499" s="164">
        <v>13.900017</v>
      </c>
      <c r="I499" s="213"/>
      <c r="J499" s="166"/>
      <c r="K499" s="166"/>
    </row>
    <row r="500" spans="3:11" x14ac:dyDescent="0.25">
      <c r="C500" s="173" t="s">
        <v>340</v>
      </c>
      <c r="D500" s="162">
        <v>1</v>
      </c>
      <c r="E500" s="163" t="s">
        <v>2</v>
      </c>
      <c r="F500" s="164">
        <v>0.74339999999999995</v>
      </c>
      <c r="G500" s="164">
        <v>0.84004199999999996</v>
      </c>
      <c r="H500" s="164">
        <v>0.84004199999999996</v>
      </c>
      <c r="I500" s="213"/>
      <c r="J500" s="166"/>
      <c r="K500" s="166"/>
    </row>
    <row r="501" spans="3:11" x14ac:dyDescent="0.25">
      <c r="C501" s="173" t="s">
        <v>341</v>
      </c>
      <c r="D501" s="162">
        <v>1</v>
      </c>
      <c r="E501" s="163" t="s">
        <v>2</v>
      </c>
      <c r="F501" s="164">
        <v>3.0973000000000002</v>
      </c>
      <c r="G501" s="164">
        <v>3.499949</v>
      </c>
      <c r="H501" s="164">
        <v>3.499949</v>
      </c>
      <c r="I501" s="213"/>
      <c r="J501" s="166"/>
      <c r="K501" s="166"/>
    </row>
    <row r="502" spans="3:11" x14ac:dyDescent="0.25">
      <c r="C502" s="173" t="s">
        <v>342</v>
      </c>
      <c r="D502" s="162">
        <v>1</v>
      </c>
      <c r="E502" s="163" t="s">
        <v>2</v>
      </c>
      <c r="F502" s="164">
        <v>3.9823</v>
      </c>
      <c r="G502" s="164">
        <v>4.4999989999999999</v>
      </c>
      <c r="H502" s="164">
        <v>4.4999989999999999</v>
      </c>
      <c r="I502" s="213"/>
      <c r="J502" s="166"/>
      <c r="K502" s="166"/>
    </row>
    <row r="503" spans="3:11" x14ac:dyDescent="0.25">
      <c r="C503" s="173" t="s">
        <v>343</v>
      </c>
      <c r="D503" s="162">
        <v>1</v>
      </c>
      <c r="E503" s="163" t="s">
        <v>155</v>
      </c>
      <c r="F503" s="164">
        <v>0.97350000000000003</v>
      </c>
      <c r="G503" s="164">
        <v>1.100055</v>
      </c>
      <c r="H503" s="164">
        <v>1.100055</v>
      </c>
      <c r="I503" s="213"/>
      <c r="J503" s="166"/>
      <c r="K503" s="166"/>
    </row>
    <row r="504" spans="3:11" x14ac:dyDescent="0.25">
      <c r="C504" s="173" t="s">
        <v>344</v>
      </c>
      <c r="D504" s="162">
        <v>30</v>
      </c>
      <c r="E504" s="163" t="s">
        <v>2</v>
      </c>
      <c r="F504" s="164">
        <v>0.66369999999999996</v>
      </c>
      <c r="G504" s="164">
        <v>0.74998100000000001</v>
      </c>
      <c r="H504" s="164">
        <v>22.49943</v>
      </c>
      <c r="I504" s="213"/>
      <c r="J504" s="166"/>
      <c r="K504" s="166"/>
    </row>
    <row r="505" spans="3:11" x14ac:dyDescent="0.25">
      <c r="C505" s="173" t="s">
        <v>345</v>
      </c>
      <c r="D505" s="162">
        <v>1</v>
      </c>
      <c r="E505" s="163" t="s">
        <v>2</v>
      </c>
      <c r="F505" s="164">
        <v>26.4602</v>
      </c>
      <c r="G505" s="164">
        <v>29.900026</v>
      </c>
      <c r="H505" s="164">
        <v>29.900026</v>
      </c>
      <c r="I505" s="213"/>
      <c r="J505" s="166"/>
      <c r="K505" s="166"/>
    </row>
    <row r="506" spans="3:11" x14ac:dyDescent="0.25">
      <c r="C506" s="204"/>
      <c r="D506" s="166"/>
      <c r="E506" s="214"/>
      <c r="F506" s="166"/>
      <c r="G506" s="166"/>
      <c r="H506" s="166"/>
      <c r="I506" s="223">
        <v>77.239518000000004</v>
      </c>
      <c r="J506" s="166"/>
      <c r="K506" s="166"/>
    </row>
    <row r="507" spans="3:11" x14ac:dyDescent="0.25">
      <c r="C507" s="219" t="s">
        <v>49</v>
      </c>
      <c r="D507" s="210" t="s">
        <v>1</v>
      </c>
      <c r="E507" s="211" t="s">
        <v>2</v>
      </c>
      <c r="F507" s="166"/>
      <c r="G507" s="166"/>
      <c r="H507" s="166"/>
      <c r="I507" s="232"/>
      <c r="J507" s="166"/>
      <c r="K507" s="166"/>
    </row>
    <row r="508" spans="3:11" x14ac:dyDescent="0.25">
      <c r="C508" s="220"/>
      <c r="D508" s="210">
        <v>4</v>
      </c>
      <c r="E508" s="211" t="s">
        <v>375</v>
      </c>
      <c r="F508" s="221">
        <v>20</v>
      </c>
      <c r="G508" s="221"/>
      <c r="H508" s="212">
        <f>D508*F508</f>
        <v>80</v>
      </c>
      <c r="I508" s="213"/>
      <c r="J508" s="166"/>
      <c r="K508" s="166"/>
    </row>
    <row r="509" spans="3:11" x14ac:dyDescent="0.25">
      <c r="C509" s="220"/>
      <c r="D509" s="210"/>
      <c r="E509" s="211"/>
      <c r="F509" s="221"/>
      <c r="G509" s="221"/>
      <c r="H509" s="212"/>
      <c r="I509" s="164"/>
      <c r="J509" s="166"/>
      <c r="K509" s="166"/>
    </row>
    <row r="510" spans="3:11" ht="45" x14ac:dyDescent="0.25">
      <c r="C510" s="145" t="s">
        <v>346</v>
      </c>
      <c r="D510" s="54">
        <v>1</v>
      </c>
      <c r="E510" s="55" t="s">
        <v>2</v>
      </c>
      <c r="F510" s="122">
        <v>356</v>
      </c>
      <c r="G510" s="56">
        <f>(F510*0.13)+F510</f>
        <v>402.28</v>
      </c>
      <c r="H510" s="123">
        <f>G510*D510</f>
        <v>402.28</v>
      </c>
      <c r="I510" s="124"/>
      <c r="J510" s="4">
        <v>100</v>
      </c>
      <c r="K510" s="155">
        <f>H510-J510</f>
        <v>302.27999999999997</v>
      </c>
    </row>
    <row r="511" spans="3:11" x14ac:dyDescent="0.25">
      <c r="C511" s="219" t="s">
        <v>49</v>
      </c>
      <c r="D511" s="210" t="s">
        <v>1</v>
      </c>
      <c r="E511" s="211" t="s">
        <v>2</v>
      </c>
      <c r="F511" s="166"/>
      <c r="G511" s="166"/>
      <c r="H511" s="166"/>
      <c r="I511" s="232"/>
      <c r="J511" s="166"/>
      <c r="K511" s="166"/>
    </row>
    <row r="512" spans="3:11" x14ac:dyDescent="0.25">
      <c r="C512" s="220" t="s">
        <v>400</v>
      </c>
      <c r="D512" s="210">
        <v>1</v>
      </c>
      <c r="E512" s="211" t="s">
        <v>375</v>
      </c>
      <c r="F512" s="221"/>
      <c r="G512" s="221">
        <v>100</v>
      </c>
      <c r="H512" s="212"/>
      <c r="I512" s="213"/>
      <c r="J512" s="166"/>
      <c r="K512" s="166"/>
    </row>
    <row r="513" spans="3:11" x14ac:dyDescent="0.25">
      <c r="C513" s="220"/>
      <c r="D513" s="210"/>
      <c r="E513" s="211"/>
      <c r="F513" s="221"/>
      <c r="G513" s="221"/>
      <c r="H513" s="212"/>
      <c r="I513" s="164"/>
      <c r="J513" s="166"/>
      <c r="K513" s="166"/>
    </row>
    <row r="514" spans="3:11" x14ac:dyDescent="0.25">
      <c r="C514" s="220"/>
      <c r="D514" s="210"/>
      <c r="E514" s="211"/>
      <c r="F514" s="221"/>
      <c r="G514" s="221"/>
      <c r="H514" s="212"/>
      <c r="I514" s="213"/>
      <c r="J514" s="166"/>
      <c r="K514" s="166"/>
    </row>
    <row r="515" spans="3:11" ht="45" x14ac:dyDescent="0.25">
      <c r="C515" s="145" t="s">
        <v>347</v>
      </c>
      <c r="D515" s="54">
        <v>1</v>
      </c>
      <c r="E515" s="55" t="s">
        <v>2</v>
      </c>
      <c r="F515" s="122">
        <v>190</v>
      </c>
      <c r="G515" s="56">
        <f>(F515*0.13)+F515</f>
        <v>214.7</v>
      </c>
      <c r="H515" s="123">
        <f>G515*D515</f>
        <v>214.7</v>
      </c>
      <c r="I515" s="124"/>
      <c r="J515" s="4">
        <v>65</v>
      </c>
      <c r="K515" s="155">
        <f>+H515-J515</f>
        <v>149.69999999999999</v>
      </c>
    </row>
    <row r="516" spans="3:11" x14ac:dyDescent="0.25">
      <c r="C516" s="107" t="s">
        <v>49</v>
      </c>
      <c r="D516" s="103" t="s">
        <v>1</v>
      </c>
      <c r="E516" s="104" t="s">
        <v>2</v>
      </c>
      <c r="F516" s="108"/>
      <c r="G516" s="108"/>
      <c r="H516" s="108"/>
      <c r="I516" s="119"/>
      <c r="J516" s="4"/>
      <c r="K516" s="93"/>
    </row>
    <row r="517" spans="3:11" x14ac:dyDescent="0.25">
      <c r="C517" s="220" t="s">
        <v>400</v>
      </c>
      <c r="D517" s="210">
        <v>1</v>
      </c>
      <c r="E517" s="211" t="s">
        <v>375</v>
      </c>
      <c r="F517" s="221"/>
      <c r="G517" s="221">
        <v>65</v>
      </c>
      <c r="H517" s="212"/>
      <c r="I517" s="213"/>
      <c r="J517" s="194"/>
      <c r="K517" s="166"/>
    </row>
    <row r="518" spans="3:11" x14ac:dyDescent="0.25">
      <c r="C518" s="220"/>
      <c r="D518" s="210"/>
      <c r="E518" s="211"/>
      <c r="F518" s="221"/>
      <c r="G518" s="221"/>
      <c r="H518" s="212"/>
      <c r="I518" s="164"/>
      <c r="J518" s="194"/>
      <c r="K518" s="166"/>
    </row>
    <row r="519" spans="3:11" x14ac:dyDescent="0.25">
      <c r="C519" s="220"/>
      <c r="D519" s="210"/>
      <c r="E519" s="211"/>
      <c r="F519" s="221"/>
      <c r="G519" s="221"/>
      <c r="H519" s="212"/>
      <c r="I519" s="213"/>
      <c r="J519" s="194"/>
      <c r="K519" s="166"/>
    </row>
    <row r="520" spans="3:11" ht="45" x14ac:dyDescent="0.25">
      <c r="C520" s="145" t="s">
        <v>348</v>
      </c>
      <c r="D520" s="54">
        <v>1</v>
      </c>
      <c r="E520" s="55" t="s">
        <v>2</v>
      </c>
      <c r="F520" s="122">
        <v>400</v>
      </c>
      <c r="G520" s="56">
        <f>(F520*0.13)+F520</f>
        <v>452</v>
      </c>
      <c r="H520" s="123">
        <f>G520*D520</f>
        <v>452</v>
      </c>
      <c r="I520" s="124"/>
      <c r="J520" s="4">
        <v>190</v>
      </c>
      <c r="K520" s="155">
        <f>+H520-J520</f>
        <v>262</v>
      </c>
    </row>
    <row r="521" spans="3:11" x14ac:dyDescent="0.25">
      <c r="C521" s="219" t="s">
        <v>49</v>
      </c>
      <c r="D521" s="210" t="s">
        <v>1</v>
      </c>
      <c r="E521" s="211" t="s">
        <v>2</v>
      </c>
      <c r="F521" s="166"/>
      <c r="G521" s="166"/>
      <c r="H521" s="166"/>
      <c r="I521" s="232"/>
      <c r="J521" s="194"/>
      <c r="K521" s="166"/>
    </row>
    <row r="522" spans="3:11" x14ac:dyDescent="0.25">
      <c r="C522" s="220" t="s">
        <v>400</v>
      </c>
      <c r="D522" s="210">
        <v>1</v>
      </c>
      <c r="E522" s="211" t="s">
        <v>375</v>
      </c>
      <c r="F522" s="221"/>
      <c r="G522" s="221">
        <v>190</v>
      </c>
      <c r="H522" s="212"/>
      <c r="I522" s="213"/>
      <c r="J522" s="194"/>
      <c r="K522" s="166"/>
    </row>
    <row r="523" spans="3:11" x14ac:dyDescent="0.25">
      <c r="C523" s="220"/>
      <c r="D523" s="210"/>
      <c r="E523" s="211"/>
      <c r="F523" s="221"/>
      <c r="G523" s="221"/>
      <c r="H523" s="212"/>
      <c r="I523" s="164"/>
      <c r="J523" s="194"/>
      <c r="K523" s="166"/>
    </row>
    <row r="524" spans="3:11" x14ac:dyDescent="0.25">
      <c r="C524" s="229"/>
      <c r="D524" s="210"/>
      <c r="E524" s="211"/>
      <c r="F524" s="221"/>
      <c r="G524" s="221"/>
      <c r="H524" s="212"/>
      <c r="I524" s="164"/>
      <c r="J524" s="194"/>
      <c r="K524" s="166"/>
    </row>
    <row r="525" spans="3:11" x14ac:dyDescent="0.25">
      <c r="C525" s="99" t="s">
        <v>349</v>
      </c>
      <c r="D525" s="54"/>
      <c r="E525" s="55"/>
      <c r="F525" s="122"/>
      <c r="G525" s="122"/>
      <c r="H525" s="123"/>
      <c r="I525" s="124"/>
      <c r="J525" s="4"/>
      <c r="K525" s="93"/>
    </row>
    <row r="526" spans="3:11" ht="30" x14ac:dyDescent="0.25">
      <c r="C526" s="250" t="s">
        <v>350</v>
      </c>
      <c r="D526" s="54">
        <v>1</v>
      </c>
      <c r="E526" s="55" t="s">
        <v>2</v>
      </c>
      <c r="F526" s="122">
        <v>250</v>
      </c>
      <c r="G526" s="56">
        <f>(F526*0.13)+F526</f>
        <v>282.5</v>
      </c>
      <c r="H526" s="123">
        <f>+G526</f>
        <v>282.5</v>
      </c>
      <c r="I526" s="57"/>
      <c r="J526" s="106">
        <f>+H528</f>
        <v>140</v>
      </c>
      <c r="K526" s="155">
        <f>+H526-J526</f>
        <v>142.5</v>
      </c>
    </row>
    <row r="527" spans="3:11" x14ac:dyDescent="0.25">
      <c r="C527" s="219" t="s">
        <v>49</v>
      </c>
      <c r="D527" s="210" t="s">
        <v>1</v>
      </c>
      <c r="E527" s="211" t="s">
        <v>2</v>
      </c>
      <c r="F527" s="166"/>
      <c r="G527" s="166"/>
      <c r="H527" s="166"/>
      <c r="I527" s="232"/>
      <c r="J527" s="194"/>
      <c r="K527" s="166"/>
    </row>
    <row r="528" spans="3:11" x14ac:dyDescent="0.25">
      <c r="C528" s="220"/>
      <c r="D528" s="210">
        <v>1</v>
      </c>
      <c r="E528" s="211" t="s">
        <v>39</v>
      </c>
      <c r="F528" s="221">
        <v>140</v>
      </c>
      <c r="G528" s="221"/>
      <c r="H528" s="212">
        <v>140</v>
      </c>
      <c r="I528" s="254"/>
      <c r="J528" s="194"/>
      <c r="K528" s="166"/>
    </row>
    <row r="529" spans="3:11" ht="30" x14ac:dyDescent="0.25">
      <c r="C529" s="250" t="s">
        <v>351</v>
      </c>
      <c r="D529" s="54">
        <v>1</v>
      </c>
      <c r="E529" s="55" t="s">
        <v>2</v>
      </c>
      <c r="F529" s="122">
        <v>200</v>
      </c>
      <c r="G529" s="56">
        <f>(F529*0.13)+F529</f>
        <v>226</v>
      </c>
      <c r="H529" s="123">
        <v>300</v>
      </c>
      <c r="I529" s="57"/>
      <c r="J529" s="4"/>
      <c r="K529" s="97">
        <f>+G529</f>
        <v>226</v>
      </c>
    </row>
    <row r="530" spans="3:11" ht="45" x14ac:dyDescent="0.25">
      <c r="C530" s="250" t="s">
        <v>352</v>
      </c>
      <c r="D530" s="54">
        <v>13.25</v>
      </c>
      <c r="E530" s="55" t="s">
        <v>2</v>
      </c>
      <c r="F530" s="122">
        <v>25</v>
      </c>
      <c r="G530" s="56">
        <f>(F530*0.13)+F530</f>
        <v>28.25</v>
      </c>
      <c r="H530" s="123">
        <f>+G530*D530</f>
        <v>374.3125</v>
      </c>
      <c r="I530" s="57"/>
      <c r="J530" s="4">
        <f>+I534+H536</f>
        <v>337.38160299999998</v>
      </c>
      <c r="K530" s="155">
        <f>H530-J530</f>
        <v>36.930897000000016</v>
      </c>
    </row>
    <row r="531" spans="3:11" x14ac:dyDescent="0.25">
      <c r="C531" s="102" t="s">
        <v>248</v>
      </c>
      <c r="D531" s="103" t="s">
        <v>1</v>
      </c>
      <c r="E531" s="104" t="s">
        <v>2</v>
      </c>
      <c r="F531" s="105" t="s">
        <v>10</v>
      </c>
      <c r="G531" s="105" t="s">
        <v>249</v>
      </c>
      <c r="H531" s="105" t="s">
        <v>20</v>
      </c>
      <c r="I531" s="109"/>
      <c r="J531" s="4"/>
      <c r="K531" s="93"/>
    </row>
    <row r="532" spans="3:11" x14ac:dyDescent="0.25">
      <c r="C532" s="204" t="s">
        <v>353</v>
      </c>
      <c r="D532" s="214">
        <v>25.3</v>
      </c>
      <c r="E532" s="166" t="s">
        <v>170</v>
      </c>
      <c r="F532" s="166">
        <v>7.0789999999999997</v>
      </c>
      <c r="G532" s="164">
        <v>7.9992700000000001</v>
      </c>
      <c r="H532" s="194">
        <v>202.381531</v>
      </c>
      <c r="I532" s="213"/>
      <c r="J532" s="194"/>
      <c r="K532" s="166"/>
    </row>
    <row r="533" spans="3:11" x14ac:dyDescent="0.25">
      <c r="C533" s="204" t="s">
        <v>354</v>
      </c>
      <c r="D533" s="214">
        <v>3</v>
      </c>
      <c r="E533" s="166" t="s">
        <v>57</v>
      </c>
      <c r="F533" s="166">
        <v>4.4248000000000003</v>
      </c>
      <c r="G533" s="164">
        <v>5.0000240000000007</v>
      </c>
      <c r="H533" s="194">
        <v>15.000072000000003</v>
      </c>
      <c r="I533" s="213"/>
      <c r="J533" s="194"/>
      <c r="K533" s="166"/>
    </row>
    <row r="534" spans="3:11" x14ac:dyDescent="0.25">
      <c r="C534" s="204"/>
      <c r="D534" s="166"/>
      <c r="E534" s="214"/>
      <c r="F534" s="166"/>
      <c r="G534" s="166"/>
      <c r="H534" s="166"/>
      <c r="I534" s="223">
        <v>217.38160299999998</v>
      </c>
      <c r="J534" s="194"/>
      <c r="K534" s="166"/>
    </row>
    <row r="535" spans="3:11" x14ac:dyDescent="0.25">
      <c r="C535" s="219" t="s">
        <v>49</v>
      </c>
      <c r="D535" s="210" t="s">
        <v>1</v>
      </c>
      <c r="E535" s="211" t="s">
        <v>2</v>
      </c>
      <c r="F535" s="166"/>
      <c r="G535" s="166"/>
      <c r="H535" s="166"/>
      <c r="I535" s="201"/>
      <c r="J535" s="194"/>
      <c r="K535" s="166"/>
    </row>
    <row r="536" spans="3:11" x14ac:dyDescent="0.25">
      <c r="C536" s="220" t="s">
        <v>402</v>
      </c>
      <c r="D536" s="210">
        <v>40</v>
      </c>
      <c r="E536" s="211" t="s">
        <v>5</v>
      </c>
      <c r="F536" s="221">
        <v>3</v>
      </c>
      <c r="G536" s="221"/>
      <c r="H536" s="212">
        <f>D536*F536</f>
        <v>120</v>
      </c>
      <c r="I536" s="255"/>
      <c r="J536" s="194"/>
      <c r="K536" s="166"/>
    </row>
    <row r="537" spans="3:11" x14ac:dyDescent="0.25">
      <c r="C537" s="251" t="s">
        <v>355</v>
      </c>
      <c r="D537" s="54">
        <v>25</v>
      </c>
      <c r="E537" s="55" t="s">
        <v>2</v>
      </c>
      <c r="F537" s="122">
        <v>20</v>
      </c>
      <c r="G537" s="56">
        <f>(F537*0.13)+F537</f>
        <v>22.6</v>
      </c>
      <c r="H537" s="123">
        <f>+G537*D537</f>
        <v>565</v>
      </c>
      <c r="I537" s="57"/>
      <c r="J537" s="4">
        <f>+I545</f>
        <v>232.08956999999998</v>
      </c>
      <c r="K537" s="155">
        <f>+H537-J537</f>
        <v>332.91043000000002</v>
      </c>
    </row>
    <row r="538" spans="3:11" x14ac:dyDescent="0.25">
      <c r="C538" s="209" t="s">
        <v>248</v>
      </c>
      <c r="D538" s="210" t="s">
        <v>1</v>
      </c>
      <c r="E538" s="211" t="s">
        <v>2</v>
      </c>
      <c r="F538" s="212" t="s">
        <v>10</v>
      </c>
      <c r="G538" s="212" t="s">
        <v>249</v>
      </c>
      <c r="H538" s="212" t="s">
        <v>20</v>
      </c>
      <c r="I538" s="237"/>
      <c r="J538" s="201"/>
      <c r="K538" s="234"/>
    </row>
    <row r="539" spans="3:11" x14ac:dyDescent="0.25">
      <c r="C539" s="235" t="s">
        <v>253</v>
      </c>
      <c r="D539" s="210">
        <v>4</v>
      </c>
      <c r="E539" s="256" t="s">
        <v>2</v>
      </c>
      <c r="F539" s="201">
        <v>9.91</v>
      </c>
      <c r="G539" s="237">
        <v>11.1983</v>
      </c>
      <c r="H539" s="201">
        <v>44.793199999999999</v>
      </c>
      <c r="I539" s="237"/>
      <c r="J539" s="201"/>
      <c r="K539" s="234"/>
    </row>
    <row r="540" spans="3:11" x14ac:dyDescent="0.25">
      <c r="C540" s="235" t="s">
        <v>254</v>
      </c>
      <c r="D540" s="210">
        <v>1</v>
      </c>
      <c r="E540" s="256" t="s">
        <v>2</v>
      </c>
      <c r="F540" s="201">
        <v>5</v>
      </c>
      <c r="G540" s="237">
        <v>5.65</v>
      </c>
      <c r="H540" s="201">
        <v>5.65</v>
      </c>
      <c r="I540" s="237"/>
      <c r="J540" s="201"/>
      <c r="K540" s="234"/>
    </row>
    <row r="541" spans="3:11" x14ac:dyDescent="0.25">
      <c r="C541" s="235" t="s">
        <v>255</v>
      </c>
      <c r="D541" s="210">
        <v>15</v>
      </c>
      <c r="E541" s="256" t="s">
        <v>57</v>
      </c>
      <c r="F541" s="201">
        <v>7.2565999999999997</v>
      </c>
      <c r="G541" s="237">
        <v>8.1999580000000005</v>
      </c>
      <c r="H541" s="201">
        <v>122.99937000000001</v>
      </c>
      <c r="I541" s="237"/>
      <c r="J541" s="201"/>
      <c r="K541" s="234"/>
    </row>
    <row r="542" spans="3:11" x14ac:dyDescent="0.25">
      <c r="C542" s="235" t="s">
        <v>356</v>
      </c>
      <c r="D542" s="210">
        <v>6</v>
      </c>
      <c r="E542" s="256" t="s">
        <v>38</v>
      </c>
      <c r="F542" s="201">
        <v>8</v>
      </c>
      <c r="G542" s="237">
        <v>9.0399999999999991</v>
      </c>
      <c r="H542" s="201">
        <v>54.239999999999995</v>
      </c>
      <c r="I542" s="237"/>
      <c r="J542" s="201"/>
      <c r="K542" s="234"/>
    </row>
    <row r="543" spans="3:11" x14ac:dyDescent="0.25">
      <c r="C543" s="257" t="s">
        <v>357</v>
      </c>
      <c r="D543" s="258">
        <v>2</v>
      </c>
      <c r="E543" s="259" t="s">
        <v>358</v>
      </c>
      <c r="F543" s="260">
        <v>0.9</v>
      </c>
      <c r="G543" s="260">
        <v>1.0170000000000001</v>
      </c>
      <c r="H543" s="261">
        <v>2.0340000000000003</v>
      </c>
      <c r="I543" s="213"/>
      <c r="J543" s="201"/>
      <c r="K543" s="234"/>
    </row>
    <row r="544" spans="3:11" x14ac:dyDescent="0.25">
      <c r="C544" s="257" t="s">
        <v>359</v>
      </c>
      <c r="D544" s="258">
        <v>30</v>
      </c>
      <c r="E544" s="259" t="s">
        <v>2</v>
      </c>
      <c r="F544" s="260">
        <v>7.0000000000000007E-2</v>
      </c>
      <c r="G544" s="260">
        <v>7.9100000000000004E-2</v>
      </c>
      <c r="H544" s="261">
        <v>2.3730000000000002</v>
      </c>
      <c r="I544" s="213"/>
      <c r="J544" s="201"/>
      <c r="K544" s="234"/>
    </row>
    <row r="545" spans="3:11" x14ac:dyDescent="0.25">
      <c r="C545" s="235"/>
      <c r="D545" s="256"/>
      <c r="E545" s="236"/>
      <c r="F545" s="234"/>
      <c r="G545" s="234"/>
      <c r="H545" s="234"/>
      <c r="I545" s="213">
        <v>232.08956999999998</v>
      </c>
      <c r="J545" s="201"/>
      <c r="K545" s="234"/>
    </row>
    <row r="546" spans="3:11" x14ac:dyDescent="0.25">
      <c r="C546" s="99" t="s">
        <v>360</v>
      </c>
      <c r="D546" s="54"/>
      <c r="E546" s="55"/>
      <c r="F546" s="122"/>
      <c r="G546" s="122"/>
      <c r="H546" s="123"/>
      <c r="I546" s="126"/>
      <c r="J546" s="4"/>
      <c r="K546" s="93"/>
    </row>
    <row r="547" spans="3:11" ht="15.75" x14ac:dyDescent="0.25">
      <c r="C547" s="145" t="s">
        <v>247</v>
      </c>
      <c r="D547" s="54">
        <v>3.44</v>
      </c>
      <c r="E547" s="55" t="s">
        <v>5</v>
      </c>
      <c r="F547" s="122">
        <v>1.25</v>
      </c>
      <c r="G547" s="56">
        <f>(F547*0.13)+F547</f>
        <v>1.4125000000000001</v>
      </c>
      <c r="H547" s="123">
        <f>+G547*D547</f>
        <v>4.859</v>
      </c>
      <c r="I547" s="252"/>
      <c r="J547" s="4"/>
      <c r="K547" s="93"/>
    </row>
    <row r="548" spans="3:11" x14ac:dyDescent="0.25">
      <c r="C548" s="209" t="s">
        <v>248</v>
      </c>
      <c r="D548" s="210" t="s">
        <v>1</v>
      </c>
      <c r="E548" s="211" t="s">
        <v>2</v>
      </c>
      <c r="F548" s="212" t="s">
        <v>10</v>
      </c>
      <c r="G548" s="212" t="s">
        <v>249</v>
      </c>
      <c r="H548" s="212" t="s">
        <v>20</v>
      </c>
      <c r="I548" s="166"/>
      <c r="J548" s="194">
        <v>1.8</v>
      </c>
      <c r="K548" s="155">
        <f>H547-J548</f>
        <v>3.0590000000000002</v>
      </c>
    </row>
    <row r="549" spans="3:11" ht="15.75" x14ac:dyDescent="0.25">
      <c r="C549" s="204" t="s">
        <v>250</v>
      </c>
      <c r="D549" s="214">
        <v>1</v>
      </c>
      <c r="E549" s="166" t="s">
        <v>2</v>
      </c>
      <c r="F549" s="166">
        <v>0.88500000000000001</v>
      </c>
      <c r="G549" s="164">
        <v>1.0000500000000001</v>
      </c>
      <c r="H549" s="194">
        <v>1.0000500000000001</v>
      </c>
      <c r="I549" s="233"/>
      <c r="J549" s="194"/>
      <c r="K549" s="166"/>
    </row>
    <row r="550" spans="3:11" ht="15.75" x14ac:dyDescent="0.25">
      <c r="C550" s="204" t="s">
        <v>251</v>
      </c>
      <c r="D550" s="214">
        <v>1</v>
      </c>
      <c r="E550" s="166" t="s">
        <v>2</v>
      </c>
      <c r="F550" s="166">
        <v>0.70799999999999996</v>
      </c>
      <c r="G550" s="164">
        <v>0.80003999999999997</v>
      </c>
      <c r="H550" s="194">
        <v>0.80003999999999997</v>
      </c>
      <c r="I550" s="233"/>
      <c r="J550" s="194"/>
      <c r="K550" s="166"/>
    </row>
    <row r="551" spans="3:11" ht="30" x14ac:dyDescent="0.25">
      <c r="C551" s="217" t="s">
        <v>252</v>
      </c>
      <c r="D551" s="54">
        <v>3.44</v>
      </c>
      <c r="E551" s="55" t="s">
        <v>5</v>
      </c>
      <c r="F551" s="122">
        <v>13</v>
      </c>
      <c r="G551" s="56">
        <f>(F551*0.13)+F551</f>
        <v>14.69</v>
      </c>
      <c r="H551" s="123">
        <f>G551*D551</f>
        <v>50.5336</v>
      </c>
      <c r="I551" s="252"/>
      <c r="J551" s="4">
        <f>+I558</f>
        <v>87.126390000000001</v>
      </c>
      <c r="K551" s="155">
        <f>H551-J551</f>
        <v>-36.592790000000001</v>
      </c>
    </row>
    <row r="552" spans="3:11" x14ac:dyDescent="0.25">
      <c r="C552" s="209" t="s">
        <v>248</v>
      </c>
      <c r="D552" s="210" t="s">
        <v>1</v>
      </c>
      <c r="E552" s="211" t="s">
        <v>2</v>
      </c>
      <c r="F552" s="212" t="s">
        <v>10</v>
      </c>
      <c r="G552" s="212" t="s">
        <v>249</v>
      </c>
      <c r="H552" s="212" t="s">
        <v>20</v>
      </c>
      <c r="I552" s="166"/>
      <c r="J552" s="194"/>
      <c r="K552" s="166"/>
    </row>
    <row r="553" spans="3:11" ht="15.75" x14ac:dyDescent="0.25">
      <c r="C553" s="204" t="s">
        <v>253</v>
      </c>
      <c r="D553" s="162">
        <v>2</v>
      </c>
      <c r="E553" s="205" t="s">
        <v>2</v>
      </c>
      <c r="F553" s="194">
        <v>9.91</v>
      </c>
      <c r="G553" s="164">
        <v>11.1983</v>
      </c>
      <c r="H553" s="194">
        <v>22.396599999999999</v>
      </c>
      <c r="I553" s="233"/>
      <c r="J553" s="194"/>
      <c r="K553" s="166"/>
    </row>
    <row r="554" spans="3:11" ht="15.75" x14ac:dyDescent="0.25">
      <c r="C554" s="204" t="s">
        <v>254</v>
      </c>
      <c r="D554" s="162">
        <v>1</v>
      </c>
      <c r="E554" s="205" t="s">
        <v>2</v>
      </c>
      <c r="F554" s="194">
        <v>5</v>
      </c>
      <c r="G554" s="164">
        <v>5.65</v>
      </c>
      <c r="H554" s="194">
        <v>5.65</v>
      </c>
      <c r="I554" s="233"/>
      <c r="J554" s="194"/>
      <c r="K554" s="166"/>
    </row>
    <row r="555" spans="3:11" ht="15.75" x14ac:dyDescent="0.25">
      <c r="C555" s="204" t="s">
        <v>255</v>
      </c>
      <c r="D555" s="162">
        <v>5</v>
      </c>
      <c r="E555" s="205" t="s">
        <v>57</v>
      </c>
      <c r="F555" s="194">
        <v>7.2565999999999997</v>
      </c>
      <c r="G555" s="164">
        <v>8.1999580000000005</v>
      </c>
      <c r="H555" s="194">
        <v>40.999790000000004</v>
      </c>
      <c r="I555" s="233"/>
      <c r="J555" s="194"/>
      <c r="K555" s="166"/>
    </row>
    <row r="556" spans="3:11" ht="15.75" x14ac:dyDescent="0.25">
      <c r="C556" s="204" t="s">
        <v>356</v>
      </c>
      <c r="D556" s="162">
        <v>2</v>
      </c>
      <c r="E556" s="205" t="s">
        <v>38</v>
      </c>
      <c r="F556" s="194">
        <v>8</v>
      </c>
      <c r="G556" s="164">
        <v>9.0399999999999991</v>
      </c>
      <c r="H556" s="194">
        <v>18.079999999999998</v>
      </c>
      <c r="I556" s="233"/>
      <c r="J556" s="194"/>
      <c r="K556" s="166"/>
    </row>
    <row r="557" spans="3:11" ht="15.75" x14ac:dyDescent="0.25">
      <c r="C557" s="204"/>
      <c r="D557" s="162"/>
      <c r="E557" s="205"/>
      <c r="F557" s="194"/>
      <c r="G557" s="164"/>
      <c r="H557" s="194"/>
      <c r="I557" s="233"/>
      <c r="J557" s="194"/>
      <c r="K557" s="166"/>
    </row>
    <row r="558" spans="3:11" ht="15.75" x14ac:dyDescent="0.25">
      <c r="C558" s="204"/>
      <c r="D558" s="162"/>
      <c r="E558" s="205"/>
      <c r="F558" s="194"/>
      <c r="G558" s="164"/>
      <c r="H558" s="194"/>
      <c r="I558" s="262">
        <v>87.126390000000001</v>
      </c>
      <c r="J558" s="194"/>
      <c r="K558" s="166"/>
    </row>
    <row r="559" spans="3:11" ht="30" x14ac:dyDescent="0.25">
      <c r="C559" s="145" t="s">
        <v>256</v>
      </c>
      <c r="D559" s="54">
        <v>16.54</v>
      </c>
      <c r="E559" s="55" t="s">
        <v>5</v>
      </c>
      <c r="F559" s="122">
        <v>50</v>
      </c>
      <c r="G559" s="56">
        <f>(F559*0.13)+F559</f>
        <v>56.5</v>
      </c>
      <c r="H559" s="123">
        <v>810.45999999999992</v>
      </c>
      <c r="I559" s="252"/>
      <c r="J559" s="4">
        <f>+I565</f>
        <v>73.245922000000007</v>
      </c>
      <c r="K559" s="155">
        <f>+H559-J559</f>
        <v>737.21407799999997</v>
      </c>
    </row>
    <row r="560" spans="3:11" x14ac:dyDescent="0.25">
      <c r="C560" s="209" t="s">
        <v>248</v>
      </c>
      <c r="D560" s="210" t="s">
        <v>1</v>
      </c>
      <c r="E560" s="211" t="s">
        <v>2</v>
      </c>
      <c r="F560" s="212" t="s">
        <v>10</v>
      </c>
      <c r="G560" s="212" t="s">
        <v>249</v>
      </c>
      <c r="H560" s="212" t="s">
        <v>20</v>
      </c>
      <c r="I560" s="166"/>
      <c r="J560" s="194"/>
      <c r="K560" s="166"/>
    </row>
    <row r="561" spans="3:11" ht="15.75" x14ac:dyDescent="0.25">
      <c r="C561" s="204" t="s">
        <v>361</v>
      </c>
      <c r="D561" s="214">
        <v>20</v>
      </c>
      <c r="E561" s="166" t="s">
        <v>2</v>
      </c>
      <c r="F561" s="215">
        <v>0.32750000000000001</v>
      </c>
      <c r="G561" s="164">
        <v>0.37007500000000004</v>
      </c>
      <c r="H561" s="194">
        <v>7.4015000000000004</v>
      </c>
      <c r="I561" s="233"/>
      <c r="J561" s="194"/>
      <c r="K561" s="166"/>
    </row>
    <row r="562" spans="3:11" ht="15.75" x14ac:dyDescent="0.25">
      <c r="C562" s="204" t="s">
        <v>362</v>
      </c>
      <c r="D562" s="214">
        <v>7</v>
      </c>
      <c r="E562" s="166" t="s">
        <v>2</v>
      </c>
      <c r="F562" s="215">
        <v>6.1942000000000004</v>
      </c>
      <c r="G562" s="164">
        <v>6.9994460000000007</v>
      </c>
      <c r="H562" s="194">
        <v>48.996122000000007</v>
      </c>
      <c r="I562" s="233"/>
      <c r="J562" s="194"/>
      <c r="K562" s="166"/>
    </row>
    <row r="563" spans="3:11" ht="15.75" x14ac:dyDescent="0.25">
      <c r="C563" s="204" t="s">
        <v>363</v>
      </c>
      <c r="D563" s="214">
        <v>8</v>
      </c>
      <c r="E563" s="166" t="s">
        <v>2</v>
      </c>
      <c r="F563" s="215">
        <v>1.77</v>
      </c>
      <c r="G563" s="164">
        <v>2.0001000000000002</v>
      </c>
      <c r="H563" s="194">
        <v>16.000800000000002</v>
      </c>
      <c r="I563" s="233"/>
      <c r="J563" s="194"/>
      <c r="K563" s="166"/>
    </row>
    <row r="564" spans="3:11" ht="15.75" x14ac:dyDescent="0.25">
      <c r="C564" s="204" t="s">
        <v>364</v>
      </c>
      <c r="D564" s="214">
        <v>1</v>
      </c>
      <c r="E564" s="166" t="s">
        <v>2</v>
      </c>
      <c r="F564" s="215">
        <v>0.75</v>
      </c>
      <c r="G564" s="164">
        <v>0.84750000000000003</v>
      </c>
      <c r="H564" s="194">
        <v>0.84750000000000003</v>
      </c>
      <c r="I564" s="233"/>
      <c r="J564" s="194"/>
      <c r="K564" s="166"/>
    </row>
    <row r="565" spans="3:11" ht="15.75" x14ac:dyDescent="0.25">
      <c r="C565" s="204"/>
      <c r="D565" s="166"/>
      <c r="E565" s="214"/>
      <c r="F565" s="166"/>
      <c r="G565" s="166"/>
      <c r="H565" s="166"/>
      <c r="I565" s="262">
        <v>73.245922000000007</v>
      </c>
      <c r="J565" s="194"/>
      <c r="K565" s="166"/>
    </row>
    <row r="566" spans="3:11" x14ac:dyDescent="0.25">
      <c r="C566" s="219" t="s">
        <v>49</v>
      </c>
      <c r="D566" s="210" t="s">
        <v>1</v>
      </c>
      <c r="E566" s="211" t="s">
        <v>2</v>
      </c>
      <c r="F566" s="166"/>
      <c r="G566" s="166"/>
      <c r="H566" s="166"/>
      <c r="I566" s="166"/>
      <c r="J566" s="194"/>
      <c r="K566" s="166"/>
    </row>
    <row r="567" spans="3:11" x14ac:dyDescent="0.25">
      <c r="C567" s="219"/>
      <c r="D567" s="210"/>
      <c r="E567" s="211"/>
      <c r="F567" s="166"/>
      <c r="G567" s="166"/>
      <c r="H567" s="166"/>
      <c r="I567" s="166"/>
      <c r="J567" s="194"/>
      <c r="K567" s="166"/>
    </row>
    <row r="568" spans="3:11" ht="30" x14ac:dyDescent="0.25">
      <c r="C568" s="145" t="s">
        <v>260</v>
      </c>
      <c r="D568" s="54">
        <v>3.44</v>
      </c>
      <c r="E568" s="55" t="s">
        <v>5</v>
      </c>
      <c r="F568" s="122">
        <v>27</v>
      </c>
      <c r="G568" s="56">
        <f>(F568*0.13)+F568</f>
        <v>30.51</v>
      </c>
      <c r="H568" s="123">
        <f>G568*D568</f>
        <v>104.95440000000001</v>
      </c>
      <c r="I568" s="58"/>
      <c r="J568" s="4">
        <f>+I576</f>
        <v>63.716800000000006</v>
      </c>
      <c r="K568" s="97">
        <f>+(H568+H569)-J568</f>
        <v>141.4573</v>
      </c>
    </row>
    <row r="569" spans="3:11" x14ac:dyDescent="0.25">
      <c r="C569" s="53" t="s">
        <v>24</v>
      </c>
      <c r="D569" s="54">
        <v>7.24</v>
      </c>
      <c r="E569" s="55" t="s">
        <v>4</v>
      </c>
      <c r="F569" s="122">
        <v>12.25</v>
      </c>
      <c r="G569" s="56">
        <f>(F569*0.13)+F569</f>
        <v>13.842499999999999</v>
      </c>
      <c r="H569" s="123">
        <f>G569*D569</f>
        <v>100.2197</v>
      </c>
      <c r="I569" s="58"/>
      <c r="J569" s="4"/>
      <c r="K569" s="93"/>
    </row>
    <row r="570" spans="3:11" x14ac:dyDescent="0.25">
      <c r="C570" s="209" t="s">
        <v>248</v>
      </c>
      <c r="D570" s="210" t="s">
        <v>1</v>
      </c>
      <c r="E570" s="211" t="s">
        <v>2</v>
      </c>
      <c r="F570" s="212" t="s">
        <v>10</v>
      </c>
      <c r="G570" s="212" t="s">
        <v>249</v>
      </c>
      <c r="H570" s="212" t="s">
        <v>20</v>
      </c>
      <c r="I570" s="166"/>
      <c r="J570" s="194"/>
      <c r="K570" s="166"/>
    </row>
    <row r="571" spans="3:11" x14ac:dyDescent="0.25">
      <c r="C571" s="171" t="s">
        <v>54</v>
      </c>
      <c r="D571" s="168">
        <v>5</v>
      </c>
      <c r="E571" s="169" t="s">
        <v>38</v>
      </c>
      <c r="F571" s="170">
        <v>7.8761000000000001</v>
      </c>
      <c r="G571" s="164">
        <v>8.8999930000000003</v>
      </c>
      <c r="H571" s="164">
        <v>39.380499999999998</v>
      </c>
      <c r="I571" s="255"/>
      <c r="J571" s="194"/>
      <c r="K571" s="166"/>
    </row>
    <row r="572" spans="3:11" x14ac:dyDescent="0.25">
      <c r="C572" s="171" t="s">
        <v>261</v>
      </c>
      <c r="D572" s="168">
        <v>2</v>
      </c>
      <c r="E572" s="169" t="s">
        <v>57</v>
      </c>
      <c r="F572" s="170">
        <v>2.6549</v>
      </c>
      <c r="G572" s="164">
        <v>3.0000369999999998</v>
      </c>
      <c r="H572" s="164">
        <v>5.3098000000000001</v>
      </c>
      <c r="I572" s="255"/>
      <c r="J572" s="194"/>
      <c r="K572" s="166"/>
    </row>
    <row r="573" spans="3:11" x14ac:dyDescent="0.25">
      <c r="C573" s="174" t="s">
        <v>262</v>
      </c>
      <c r="D573" s="205">
        <v>1</v>
      </c>
      <c r="E573" s="205" t="s">
        <v>2</v>
      </c>
      <c r="F573" s="215">
        <v>13.2743</v>
      </c>
      <c r="G573" s="164">
        <v>14.999959</v>
      </c>
      <c r="H573" s="164">
        <v>13.2743</v>
      </c>
      <c r="I573" s="255"/>
      <c r="J573" s="194"/>
      <c r="K573" s="166"/>
    </row>
    <row r="574" spans="3:11" x14ac:dyDescent="0.25">
      <c r="C574" s="224" t="s">
        <v>125</v>
      </c>
      <c r="D574" s="205">
        <v>1</v>
      </c>
      <c r="E574" s="169" t="s">
        <v>57</v>
      </c>
      <c r="F574" s="170">
        <v>3.9823</v>
      </c>
      <c r="G574" s="164">
        <v>4.4999989999999999</v>
      </c>
      <c r="H574" s="164">
        <v>3.9823</v>
      </c>
      <c r="I574" s="255"/>
      <c r="J574" s="194"/>
      <c r="K574" s="166"/>
    </row>
    <row r="575" spans="3:11" x14ac:dyDescent="0.25">
      <c r="C575" s="225" t="s">
        <v>263</v>
      </c>
      <c r="D575" s="205">
        <v>1</v>
      </c>
      <c r="E575" s="219" t="s">
        <v>57</v>
      </c>
      <c r="F575" s="215">
        <v>1.7699</v>
      </c>
      <c r="G575" s="164">
        <v>1.999987</v>
      </c>
      <c r="H575" s="164">
        <v>1.7699</v>
      </c>
      <c r="I575" s="255"/>
      <c r="J575" s="194"/>
      <c r="K575" s="166"/>
    </row>
    <row r="576" spans="3:11" x14ac:dyDescent="0.25">
      <c r="C576" s="227"/>
      <c r="D576" s="210"/>
      <c r="E576" s="211"/>
      <c r="F576" s="221"/>
      <c r="G576" s="221"/>
      <c r="H576" s="212"/>
      <c r="I576" s="172">
        <v>63.716800000000006</v>
      </c>
      <c r="J576" s="194"/>
      <c r="K576" s="166"/>
    </row>
    <row r="577" spans="3:11" x14ac:dyDescent="0.25">
      <c r="C577" s="219" t="s">
        <v>49</v>
      </c>
      <c r="D577" s="210" t="s">
        <v>1</v>
      </c>
      <c r="E577" s="211" t="s">
        <v>2</v>
      </c>
      <c r="F577" s="166"/>
      <c r="G577" s="166"/>
      <c r="H577" s="166"/>
      <c r="I577" s="166"/>
      <c r="J577" s="194"/>
      <c r="K577" s="166"/>
    </row>
    <row r="578" spans="3:11" x14ac:dyDescent="0.25">
      <c r="C578" s="227"/>
      <c r="D578" s="210"/>
      <c r="E578" s="211"/>
      <c r="F578" s="221"/>
      <c r="G578" s="221"/>
      <c r="H578" s="212"/>
      <c r="I578" s="172"/>
      <c r="J578" s="194"/>
      <c r="K578" s="166"/>
    </row>
    <row r="579" spans="3:11" x14ac:dyDescent="0.25">
      <c r="C579" s="114"/>
      <c r="D579" s="110"/>
      <c r="E579" s="111"/>
      <c r="F579" s="112"/>
      <c r="G579" s="112"/>
      <c r="H579" s="113"/>
      <c r="I579" s="77"/>
      <c r="J579" s="4"/>
      <c r="K579" s="93"/>
    </row>
    <row r="580" spans="3:11" x14ac:dyDescent="0.25">
      <c r="C580" s="230" t="s">
        <v>266</v>
      </c>
      <c r="D580" s="54">
        <v>1</v>
      </c>
      <c r="E580" s="55" t="s">
        <v>3</v>
      </c>
      <c r="F580" s="122">
        <v>450</v>
      </c>
      <c r="G580" s="56">
        <f>(F580*0.13)+F580</f>
        <v>508.5</v>
      </c>
      <c r="H580" s="123">
        <v>450</v>
      </c>
      <c r="I580" s="58"/>
      <c r="J580" s="4"/>
      <c r="K580" s="97">
        <f>+G580</f>
        <v>508.5</v>
      </c>
    </row>
    <row r="581" spans="3:11" x14ac:dyDescent="0.25">
      <c r="C581" s="230" t="s">
        <v>365</v>
      </c>
      <c r="D581" s="54">
        <v>1</v>
      </c>
      <c r="E581" s="55" t="s">
        <v>3</v>
      </c>
      <c r="F581" s="122">
        <v>900</v>
      </c>
      <c r="G581" s="56">
        <f>(F581*0.13)+F581</f>
        <v>1017</v>
      </c>
      <c r="H581" s="123">
        <v>900</v>
      </c>
      <c r="I581" s="58"/>
      <c r="J581" s="4"/>
      <c r="K581" s="97">
        <f>+G581</f>
        <v>1017</v>
      </c>
    </row>
    <row r="582" spans="3:11" x14ac:dyDescent="0.25">
      <c r="C582" s="219" t="s">
        <v>49</v>
      </c>
      <c r="D582" s="210" t="s">
        <v>1</v>
      </c>
      <c r="E582" s="211" t="s">
        <v>2</v>
      </c>
      <c r="F582" s="166"/>
      <c r="G582" s="166"/>
      <c r="H582" s="166"/>
      <c r="I582" s="166"/>
      <c r="J582" s="194"/>
      <c r="K582" s="166"/>
    </row>
    <row r="583" spans="3:11" x14ac:dyDescent="0.25">
      <c r="C583" s="229"/>
      <c r="D583" s="210"/>
      <c r="E583" s="211"/>
      <c r="F583" s="221"/>
      <c r="G583" s="221"/>
      <c r="H583" s="212"/>
      <c r="I583" s="175"/>
      <c r="J583" s="194"/>
      <c r="K583" s="166"/>
    </row>
    <row r="584" spans="3:11" ht="45" x14ac:dyDescent="0.25">
      <c r="C584" s="145" t="s">
        <v>346</v>
      </c>
      <c r="D584" s="54">
        <v>1</v>
      </c>
      <c r="E584" s="55" t="s">
        <v>2</v>
      </c>
      <c r="F584" s="122">
        <v>380</v>
      </c>
      <c r="G584" s="56">
        <f>(F584*0.13)+F584</f>
        <v>429.4</v>
      </c>
      <c r="H584" s="123">
        <f>+G584*D584</f>
        <v>429.4</v>
      </c>
      <c r="I584" s="58"/>
      <c r="J584" s="4">
        <f>+H586</f>
        <v>100</v>
      </c>
      <c r="K584" s="155">
        <f>+H584-J584</f>
        <v>329.4</v>
      </c>
    </row>
    <row r="585" spans="3:11" x14ac:dyDescent="0.25">
      <c r="C585" s="219" t="s">
        <v>49</v>
      </c>
      <c r="D585" s="210" t="s">
        <v>1</v>
      </c>
      <c r="E585" s="211" t="s">
        <v>2</v>
      </c>
      <c r="F585" s="166"/>
      <c r="G585" s="166"/>
      <c r="H585" s="166"/>
      <c r="I585" s="166"/>
      <c r="J585" s="194"/>
      <c r="K585" s="166"/>
    </row>
    <row r="586" spans="3:11" x14ac:dyDescent="0.25">
      <c r="C586" s="220" t="s">
        <v>376</v>
      </c>
      <c r="D586" s="210">
        <v>1</v>
      </c>
      <c r="E586" s="211" t="s">
        <v>5</v>
      </c>
      <c r="F586" s="221">
        <v>100</v>
      </c>
      <c r="G586" s="221"/>
      <c r="H586" s="212">
        <v>100</v>
      </c>
      <c r="I586" s="255"/>
      <c r="J586" s="194"/>
      <c r="K586" s="166"/>
    </row>
    <row r="587" spans="3:11" x14ac:dyDescent="0.25">
      <c r="C587" s="220"/>
      <c r="D587" s="210"/>
      <c r="E587" s="211"/>
      <c r="F587" s="221"/>
      <c r="G587" s="221"/>
      <c r="H587" s="212"/>
      <c r="I587" s="255"/>
      <c r="J587" s="194"/>
      <c r="K587" s="166"/>
    </row>
    <row r="588" spans="3:11" ht="120" x14ac:dyDescent="0.25">
      <c r="C588" s="145" t="s">
        <v>366</v>
      </c>
      <c r="D588" s="54">
        <v>12.75</v>
      </c>
      <c r="E588" s="55" t="s">
        <v>5</v>
      </c>
      <c r="F588" s="122">
        <v>96.5</v>
      </c>
      <c r="G588" s="56">
        <f>(F588*0.13)+F588</f>
        <v>109.045</v>
      </c>
      <c r="H588" s="123">
        <f>G588*D588</f>
        <v>1390.32375</v>
      </c>
      <c r="I588" s="58"/>
      <c r="J588" s="4">
        <f>+H590</f>
        <v>480</v>
      </c>
      <c r="K588" s="155">
        <f>H588-J588</f>
        <v>910.32375000000002</v>
      </c>
    </row>
    <row r="589" spans="3:11" x14ac:dyDescent="0.25">
      <c r="C589" s="107" t="s">
        <v>49</v>
      </c>
      <c r="D589" s="103" t="s">
        <v>1</v>
      </c>
      <c r="E589" s="104" t="s">
        <v>2</v>
      </c>
      <c r="F589" s="108"/>
      <c r="G589" s="108"/>
      <c r="H589" s="108"/>
      <c r="I589" s="108"/>
      <c r="J589" s="4"/>
      <c r="K589" s="93"/>
    </row>
    <row r="590" spans="3:11" x14ac:dyDescent="0.25">
      <c r="C590" s="220" t="s">
        <v>376</v>
      </c>
      <c r="D590" s="210">
        <v>1</v>
      </c>
      <c r="E590" s="211" t="s">
        <v>39</v>
      </c>
      <c r="F590" s="221"/>
      <c r="G590" s="221">
        <v>480</v>
      </c>
      <c r="H590" s="212">
        <v>480</v>
      </c>
      <c r="I590" s="255"/>
      <c r="J590" s="194"/>
      <c r="K590" s="166"/>
    </row>
    <row r="591" spans="3:11" x14ac:dyDescent="0.25">
      <c r="C591" s="220"/>
      <c r="D591" s="210"/>
      <c r="E591" s="211"/>
      <c r="F591" s="221"/>
      <c r="G591" s="221"/>
      <c r="H591" s="212"/>
      <c r="I591" s="255"/>
      <c r="J591" s="194"/>
      <c r="K591" s="166"/>
    </row>
    <row r="592" spans="3:11" x14ac:dyDescent="0.25">
      <c r="C592" s="220"/>
      <c r="D592" s="210"/>
      <c r="E592" s="211"/>
      <c r="F592" s="221"/>
      <c r="G592" s="221"/>
      <c r="H592" s="212"/>
      <c r="I592" s="255"/>
      <c r="J592" s="194"/>
      <c r="K592" s="166"/>
    </row>
    <row r="593" spans="3:14" x14ac:dyDescent="0.25">
      <c r="C593" s="220"/>
      <c r="D593" s="210"/>
      <c r="E593" s="211"/>
      <c r="F593" s="221"/>
      <c r="G593" s="221"/>
      <c r="H593" s="212"/>
      <c r="I593" s="255"/>
      <c r="J593" s="194"/>
      <c r="K593" s="166"/>
    </row>
    <row r="594" spans="3:14" x14ac:dyDescent="0.25">
      <c r="C594" s="53" t="s">
        <v>27</v>
      </c>
      <c r="D594" s="54">
        <v>2.86</v>
      </c>
      <c r="E594" s="55" t="s">
        <v>4</v>
      </c>
      <c r="F594" s="122">
        <v>25</v>
      </c>
      <c r="G594" s="56">
        <f>(F594*0.13)+F594</f>
        <v>28.25</v>
      </c>
      <c r="H594" s="123">
        <v>71.5</v>
      </c>
      <c r="I594" s="58"/>
      <c r="J594" s="4"/>
      <c r="K594" s="93"/>
      <c r="L594" s="342" t="s">
        <v>401</v>
      </c>
      <c r="M594" s="343"/>
      <c r="N594" s="343"/>
    </row>
    <row r="595" spans="3:14" x14ac:dyDescent="0.25">
      <c r="C595" s="107" t="s">
        <v>49</v>
      </c>
      <c r="D595" s="103" t="s">
        <v>1</v>
      </c>
      <c r="E595" s="104" t="s">
        <v>2</v>
      </c>
      <c r="F595" s="108"/>
      <c r="G595" s="108"/>
      <c r="H595" s="108"/>
      <c r="I595" s="108"/>
      <c r="J595" s="4"/>
      <c r="K595" s="93"/>
    </row>
    <row r="596" spans="3:14" x14ac:dyDescent="0.25">
      <c r="C596" s="127"/>
      <c r="D596" s="116"/>
      <c r="E596" s="117"/>
      <c r="F596" s="128"/>
      <c r="G596" s="128"/>
      <c r="H596" s="129"/>
      <c r="I596" s="121"/>
      <c r="J596" s="4"/>
      <c r="K596" s="93"/>
    </row>
    <row r="597" spans="3:14" x14ac:dyDescent="0.25">
      <c r="C597" s="127"/>
      <c r="D597" s="116"/>
      <c r="E597" s="117"/>
      <c r="F597" s="128"/>
      <c r="G597" s="128"/>
      <c r="H597" s="129"/>
      <c r="I597" s="121"/>
      <c r="J597" s="4"/>
      <c r="K597" s="93"/>
    </row>
    <row r="598" spans="3:14" x14ac:dyDescent="0.25">
      <c r="C598" s="127"/>
      <c r="D598" s="116"/>
      <c r="E598" s="117"/>
      <c r="F598" s="128"/>
      <c r="G598" s="128"/>
      <c r="H598" s="129"/>
      <c r="I598" s="121"/>
      <c r="J598" s="4"/>
      <c r="K598" s="93"/>
    </row>
    <row r="599" spans="3:14" x14ac:dyDescent="0.25">
      <c r="C599" s="127"/>
      <c r="D599" s="116"/>
      <c r="E599" s="117"/>
      <c r="F599" s="128"/>
      <c r="G599" s="128"/>
      <c r="H599" s="129"/>
      <c r="I599" s="121"/>
      <c r="J599" s="4"/>
      <c r="K599" s="93"/>
    </row>
    <row r="600" spans="3:14" x14ac:dyDescent="0.25">
      <c r="C600" s="99" t="s">
        <v>367</v>
      </c>
      <c r="D600" s="100"/>
      <c r="E600" s="100"/>
      <c r="F600" s="130"/>
      <c r="G600" s="130"/>
      <c r="H600" s="131"/>
      <c r="I600" s="126"/>
      <c r="J600" s="4"/>
      <c r="K600" s="93"/>
      <c r="L600" s="342" t="s">
        <v>401</v>
      </c>
      <c r="M600" s="343"/>
      <c r="N600" s="343"/>
    </row>
    <row r="601" spans="3:14" ht="60" x14ac:dyDescent="0.25">
      <c r="C601" s="145" t="s">
        <v>368</v>
      </c>
      <c r="D601" s="54">
        <v>1</v>
      </c>
      <c r="E601" s="55" t="s">
        <v>3</v>
      </c>
      <c r="F601" s="122">
        <v>900</v>
      </c>
      <c r="G601" s="56">
        <f>(F601*0.13)+F601</f>
        <v>1017</v>
      </c>
      <c r="H601" s="123">
        <f>+G601*D601</f>
        <v>1017</v>
      </c>
      <c r="I601" s="58"/>
      <c r="J601" s="106">
        <f>+H603</f>
        <v>275</v>
      </c>
      <c r="K601" s="106">
        <f>+H601-J601</f>
        <v>742</v>
      </c>
    </row>
    <row r="602" spans="3:14" x14ac:dyDescent="0.25">
      <c r="C602" s="219" t="s">
        <v>49</v>
      </c>
      <c r="D602" s="210" t="s">
        <v>1</v>
      </c>
      <c r="E602" s="211" t="s">
        <v>2</v>
      </c>
      <c r="F602" s="166"/>
      <c r="G602" s="166"/>
      <c r="H602" s="166"/>
      <c r="I602" s="166"/>
      <c r="J602" s="194"/>
      <c r="K602" s="166"/>
    </row>
    <row r="603" spans="3:14" x14ac:dyDescent="0.25">
      <c r="C603" s="263" t="s">
        <v>400</v>
      </c>
      <c r="D603" s="241">
        <v>1</v>
      </c>
      <c r="E603" s="242" t="s">
        <v>39</v>
      </c>
      <c r="F603" s="264"/>
      <c r="G603" s="264"/>
      <c r="H603" s="265">
        <v>275</v>
      </c>
      <c r="I603" s="255"/>
      <c r="J603" s="194"/>
      <c r="K603" s="166"/>
    </row>
    <row r="604" spans="3:14" x14ac:dyDescent="0.25">
      <c r="C604" s="263"/>
      <c r="D604" s="241"/>
      <c r="E604" s="242"/>
      <c r="F604" s="264"/>
      <c r="G604" s="264"/>
      <c r="H604" s="265"/>
      <c r="I604" s="255"/>
      <c r="J604" s="194"/>
      <c r="K604" s="166"/>
    </row>
    <row r="605" spans="3:14" x14ac:dyDescent="0.25">
      <c r="C605" s="263"/>
      <c r="D605" s="241"/>
      <c r="E605" s="242"/>
      <c r="F605" s="264"/>
      <c r="G605" s="264"/>
      <c r="H605" s="265"/>
      <c r="I605" s="255"/>
      <c r="J605" s="194"/>
      <c r="K605" s="166"/>
    </row>
    <row r="606" spans="3:14" x14ac:dyDescent="0.25">
      <c r="C606" s="99" t="s">
        <v>17</v>
      </c>
      <c r="D606" s="100"/>
      <c r="E606" s="100"/>
      <c r="F606" s="130"/>
      <c r="G606" s="130"/>
      <c r="H606" s="131"/>
      <c r="I606" s="126"/>
      <c r="J606" s="4"/>
      <c r="K606" s="93"/>
    </row>
    <row r="607" spans="3:14" x14ac:dyDescent="0.25">
      <c r="C607" s="53" t="s">
        <v>369</v>
      </c>
      <c r="D607" s="148">
        <v>1</v>
      </c>
      <c r="E607" s="55" t="s">
        <v>3</v>
      </c>
      <c r="F607" s="253">
        <v>600</v>
      </c>
      <c r="G607" s="56">
        <f>(F607*0.13)+F607</f>
        <v>678</v>
      </c>
      <c r="H607" s="123">
        <f>+G607</f>
        <v>678</v>
      </c>
      <c r="I607" s="58"/>
      <c r="J607" s="4"/>
      <c r="K607" s="155">
        <f>+H607</f>
        <v>678</v>
      </c>
    </row>
    <row r="608" spans="3:14" x14ac:dyDescent="0.25">
      <c r="C608" s="107" t="s">
        <v>49</v>
      </c>
      <c r="D608" s="103" t="s">
        <v>1</v>
      </c>
      <c r="E608" s="104" t="s">
        <v>2</v>
      </c>
      <c r="F608" s="108"/>
      <c r="G608" s="108"/>
      <c r="H608" s="108"/>
      <c r="I608" s="108"/>
      <c r="J608" s="4"/>
      <c r="K608" s="93"/>
    </row>
    <row r="609" spans="3:11" x14ac:dyDescent="0.25">
      <c r="C609" s="266"/>
      <c r="D609" s="256"/>
      <c r="E609" s="211"/>
      <c r="F609" s="267"/>
      <c r="G609" s="267"/>
      <c r="H609" s="212"/>
      <c r="I609" s="255"/>
      <c r="J609" s="194"/>
      <c r="K609" s="166"/>
    </row>
    <row r="610" spans="3:11" x14ac:dyDescent="0.25">
      <c r="C610" s="266"/>
      <c r="D610" s="256"/>
      <c r="E610" s="211"/>
      <c r="F610" s="267"/>
      <c r="G610" s="267"/>
      <c r="H610" s="212"/>
      <c r="I610" s="255"/>
      <c r="J610" s="194"/>
      <c r="K610" s="166"/>
    </row>
    <row r="611" spans="3:11" x14ac:dyDescent="0.25">
      <c r="C611" s="266"/>
      <c r="D611" s="256"/>
      <c r="E611" s="211"/>
      <c r="F611" s="267"/>
      <c r="G611" s="267"/>
      <c r="H611" s="212"/>
      <c r="I611" s="255"/>
      <c r="J611" s="194"/>
      <c r="K611" s="166"/>
    </row>
    <row r="612" spans="3:11" x14ac:dyDescent="0.25">
      <c r="C612" s="266"/>
      <c r="D612" s="256"/>
      <c r="E612" s="211"/>
      <c r="F612" s="267"/>
      <c r="G612" s="267"/>
      <c r="H612" s="212"/>
      <c r="I612" s="255"/>
      <c r="J612" s="194"/>
      <c r="K612" s="166"/>
    </row>
    <row r="613" spans="3:11" x14ac:dyDescent="0.25">
      <c r="C613" s="266"/>
      <c r="D613" s="256"/>
      <c r="E613" s="211"/>
      <c r="F613" s="267"/>
      <c r="G613" s="182">
        <f t="shared" ref="G613:G614" si="64">(F613*0.13)+F613</f>
        <v>0</v>
      </c>
      <c r="H613" s="212"/>
      <c r="I613" s="255"/>
      <c r="J613" s="194"/>
      <c r="K613" s="166"/>
    </row>
    <row r="614" spans="3:11" x14ac:dyDescent="0.25">
      <c r="C614" s="53" t="s">
        <v>166</v>
      </c>
      <c r="D614" s="148">
        <v>1</v>
      </c>
      <c r="E614" s="55" t="s">
        <v>3</v>
      </c>
      <c r="F614" s="253">
        <v>700</v>
      </c>
      <c r="G614" s="56">
        <f t="shared" si="64"/>
        <v>791</v>
      </c>
      <c r="H614" s="123">
        <f>+G614</f>
        <v>791</v>
      </c>
      <c r="I614" s="58"/>
      <c r="J614" s="4"/>
      <c r="K614" s="155">
        <f>+H614</f>
        <v>791</v>
      </c>
    </row>
    <row r="615" spans="3:11" x14ac:dyDescent="0.25">
      <c r="C615" s="266"/>
      <c r="D615" s="256"/>
      <c r="E615" s="211"/>
      <c r="F615" s="267"/>
      <c r="G615" s="267"/>
      <c r="H615" s="212"/>
      <c r="I615" s="255"/>
      <c r="J615" s="194"/>
      <c r="K615" s="166"/>
    </row>
    <row r="616" spans="3:11" x14ac:dyDescent="0.25">
      <c r="C616" s="266"/>
      <c r="D616" s="256"/>
      <c r="E616" s="211"/>
      <c r="F616" s="267"/>
      <c r="G616" s="267"/>
      <c r="H616" s="212"/>
      <c r="I616" s="255"/>
      <c r="J616" s="194"/>
      <c r="K616" s="166"/>
    </row>
    <row r="617" spans="3:11" x14ac:dyDescent="0.25">
      <c r="C617" s="266"/>
      <c r="D617" s="256"/>
      <c r="E617" s="211"/>
      <c r="F617" s="267"/>
      <c r="G617" s="267"/>
      <c r="H617" s="212"/>
      <c r="I617" s="255"/>
      <c r="J617" s="194"/>
      <c r="K617" s="166"/>
    </row>
    <row r="618" spans="3:11" x14ac:dyDescent="0.25">
      <c r="C618" s="219" t="s">
        <v>49</v>
      </c>
      <c r="D618" s="210" t="s">
        <v>1</v>
      </c>
      <c r="E618" s="211" t="s">
        <v>2</v>
      </c>
      <c r="F618" s="166"/>
      <c r="G618" s="166"/>
      <c r="H618" s="166"/>
      <c r="I618" s="166"/>
      <c r="J618" s="194"/>
      <c r="K618" s="166"/>
    </row>
    <row r="619" spans="3:11" x14ac:dyDescent="0.25">
      <c r="C619" s="266"/>
      <c r="D619" s="256"/>
      <c r="E619" s="211"/>
      <c r="F619" s="267"/>
      <c r="G619" s="267"/>
      <c r="H619" s="212"/>
      <c r="I619" s="255"/>
      <c r="J619" s="194"/>
      <c r="K619" s="166"/>
    </row>
    <row r="620" spans="3:11" x14ac:dyDescent="0.25">
      <c r="C620" s="266"/>
      <c r="D620" s="256"/>
      <c r="E620" s="211"/>
      <c r="F620" s="267"/>
      <c r="G620" s="267"/>
      <c r="H620" s="212"/>
      <c r="I620" s="255"/>
      <c r="J620" s="194"/>
      <c r="K620" s="166"/>
    </row>
    <row r="621" spans="3:11" x14ac:dyDescent="0.25">
      <c r="C621" s="266"/>
      <c r="D621" s="256"/>
      <c r="E621" s="211"/>
      <c r="F621" s="267"/>
      <c r="G621" s="267"/>
      <c r="H621" s="212"/>
      <c r="I621" s="255"/>
      <c r="J621" s="194"/>
      <c r="K621" s="166"/>
    </row>
    <row r="622" spans="3:11" x14ac:dyDescent="0.25">
      <c r="C622" s="53" t="s">
        <v>16</v>
      </c>
      <c r="D622" s="148">
        <v>1</v>
      </c>
      <c r="E622" s="55" t="s">
        <v>3</v>
      </c>
      <c r="F622" s="253">
        <v>550</v>
      </c>
      <c r="G622" s="56">
        <f>(F622*0.13)+F622</f>
        <v>621.5</v>
      </c>
      <c r="H622" s="123">
        <f>+G622</f>
        <v>621.5</v>
      </c>
      <c r="I622" s="150"/>
      <c r="J622" s="4">
        <f>+I627</f>
        <v>30.079695999999998</v>
      </c>
      <c r="K622" s="155">
        <f>+H622-J622</f>
        <v>591.42030399999999</v>
      </c>
    </row>
    <row r="623" spans="3:11" x14ac:dyDescent="0.25">
      <c r="C623" s="102" t="s">
        <v>248</v>
      </c>
      <c r="D623" s="103" t="s">
        <v>1</v>
      </c>
      <c r="E623" s="104" t="s">
        <v>2</v>
      </c>
      <c r="F623" s="105" t="s">
        <v>10</v>
      </c>
      <c r="G623" s="105" t="s">
        <v>249</v>
      </c>
      <c r="H623" s="105" t="s">
        <v>20</v>
      </c>
      <c r="I623" s="108"/>
      <c r="J623" s="4"/>
      <c r="K623" s="93"/>
    </row>
    <row r="624" spans="3:11" x14ac:dyDescent="0.25">
      <c r="C624" s="10" t="s">
        <v>68</v>
      </c>
      <c r="D624" s="11">
        <v>4</v>
      </c>
      <c r="E624" s="8" t="s">
        <v>69</v>
      </c>
      <c r="F624" s="4">
        <v>2.6547999999999998</v>
      </c>
      <c r="G624" s="13">
        <v>2.999924</v>
      </c>
      <c r="H624" s="4">
        <v>11.999696</v>
      </c>
      <c r="I624" s="125"/>
      <c r="J624" s="4"/>
      <c r="K624" s="93"/>
    </row>
    <row r="625" spans="3:14" x14ac:dyDescent="0.25">
      <c r="C625" s="132" t="s">
        <v>370</v>
      </c>
      <c r="D625" s="133">
        <v>2</v>
      </c>
      <c r="E625" s="111" t="s">
        <v>2</v>
      </c>
      <c r="F625" s="134">
        <v>8</v>
      </c>
      <c r="G625" s="13">
        <v>9.0399999999999991</v>
      </c>
      <c r="H625" s="4">
        <v>18.079999999999998</v>
      </c>
      <c r="I625" s="125"/>
      <c r="J625" s="4"/>
      <c r="K625" s="93"/>
    </row>
    <row r="626" spans="3:14" x14ac:dyDescent="0.25">
      <c r="C626" s="132"/>
      <c r="D626" s="133"/>
      <c r="E626" s="111"/>
      <c r="F626" s="134"/>
      <c r="G626" s="134"/>
      <c r="H626" s="113"/>
      <c r="I626" s="125"/>
      <c r="J626" s="4"/>
      <c r="K626" s="93"/>
    </row>
    <row r="627" spans="3:14" x14ac:dyDescent="0.25">
      <c r="C627" s="132"/>
      <c r="D627" s="133"/>
      <c r="E627" s="111"/>
      <c r="F627" s="134"/>
      <c r="G627" s="134"/>
      <c r="H627" s="113"/>
      <c r="I627" s="77">
        <v>30.079695999999998</v>
      </c>
      <c r="J627" s="4"/>
      <c r="K627" s="93"/>
    </row>
    <row r="628" spans="3:14" x14ac:dyDescent="0.25">
      <c r="C628" s="107" t="s">
        <v>49</v>
      </c>
      <c r="D628" s="103" t="s">
        <v>1</v>
      </c>
      <c r="E628" s="104" t="s">
        <v>2</v>
      </c>
      <c r="F628" s="108"/>
      <c r="G628" s="108"/>
      <c r="H628" s="108"/>
      <c r="I628" s="108"/>
      <c r="J628" s="4"/>
      <c r="K628" s="93"/>
    </row>
    <row r="629" spans="3:14" x14ac:dyDescent="0.25">
      <c r="C629" s="132"/>
      <c r="D629" s="133"/>
      <c r="E629" s="111"/>
      <c r="F629" s="134"/>
      <c r="G629" s="134"/>
      <c r="H629" s="113"/>
      <c r="I629" s="121"/>
      <c r="J629" s="4"/>
      <c r="K629" s="93"/>
    </row>
    <row r="630" spans="3:14" x14ac:dyDescent="0.25">
      <c r="C630" s="127"/>
      <c r="D630" s="135"/>
      <c r="E630" s="117"/>
      <c r="F630" s="136"/>
      <c r="G630" s="136"/>
      <c r="H630" s="129"/>
      <c r="I630" s="137"/>
      <c r="J630" s="4"/>
      <c r="K630" s="93"/>
    </row>
    <row r="631" spans="3:14" x14ac:dyDescent="0.25">
      <c r="C631" s="99" t="s">
        <v>19</v>
      </c>
      <c r="D631" s="100"/>
      <c r="E631" s="100"/>
      <c r="F631" s="130"/>
      <c r="G631" s="130"/>
      <c r="H631" s="138"/>
      <c r="I631" s="139"/>
      <c r="J631" s="4"/>
      <c r="K631" s="93"/>
      <c r="N631" s="91">
        <f>+H632*2</f>
        <v>1356</v>
      </c>
    </row>
    <row r="632" spans="3:14" x14ac:dyDescent="0.25">
      <c r="C632" s="53" t="s">
        <v>18</v>
      </c>
      <c r="D632" s="148">
        <v>1</v>
      </c>
      <c r="E632" s="55" t="s">
        <v>3</v>
      </c>
      <c r="F632" s="253">
        <v>600</v>
      </c>
      <c r="G632" s="56">
        <f>(F632*0.13)+F632</f>
        <v>678</v>
      </c>
      <c r="H632" s="123">
        <f>+D632*G632</f>
        <v>678</v>
      </c>
      <c r="I632" s="52"/>
      <c r="J632" s="4"/>
      <c r="K632" s="93"/>
    </row>
    <row r="633" spans="3:14" x14ac:dyDescent="0.25">
      <c r="C633" s="107" t="s">
        <v>49</v>
      </c>
      <c r="D633" s="103" t="s">
        <v>1</v>
      </c>
      <c r="E633" s="104" t="s">
        <v>2</v>
      </c>
      <c r="F633" s="108"/>
      <c r="G633" s="108"/>
      <c r="H633" s="108"/>
      <c r="I633" s="108"/>
      <c r="J633" s="4"/>
      <c r="K633" s="93"/>
    </row>
    <row r="634" spans="3:14" x14ac:dyDescent="0.25">
      <c r="C634" s="115"/>
      <c r="D634" s="116"/>
      <c r="E634" s="117"/>
      <c r="F634" s="118"/>
      <c r="G634" s="118"/>
      <c r="H634" s="140"/>
      <c r="I634" s="93"/>
      <c r="J634" s="4"/>
      <c r="K634" s="93"/>
    </row>
    <row r="635" spans="3:14" x14ac:dyDescent="0.25">
      <c r="C635" s="115"/>
      <c r="D635" s="116"/>
      <c r="E635" s="117"/>
      <c r="F635" s="118"/>
      <c r="G635" s="118"/>
      <c r="H635" s="140"/>
      <c r="I635" s="93"/>
      <c r="J635" s="4"/>
      <c r="K635" s="93"/>
    </row>
    <row r="636" spans="3:14" ht="15.75" x14ac:dyDescent="0.25">
      <c r="C636" s="141" t="s">
        <v>13</v>
      </c>
      <c r="D636" s="142"/>
      <c r="E636" s="142"/>
      <c r="F636" s="143"/>
      <c r="G636" s="143"/>
      <c r="H636" s="144"/>
      <c r="I636" s="125"/>
      <c r="J636" s="4">
        <f>SUM(J6:J635)</f>
        <v>51411.925565000012</v>
      </c>
      <c r="K636" s="4">
        <f>SUM(K6:K635)</f>
        <v>49204.072556999992</v>
      </c>
      <c r="L636" s="91">
        <f>J636+K636</f>
        <v>100615.998122</v>
      </c>
      <c r="M636" s="66">
        <v>104282.31701899999</v>
      </c>
      <c r="N636" s="66">
        <f>+L636-M636</f>
        <v>-3666.3188969999901</v>
      </c>
    </row>
    <row r="637" spans="3:14" ht="15.75" x14ac:dyDescent="0.25">
      <c r="C637" s="141" t="s">
        <v>14</v>
      </c>
      <c r="D637" s="142"/>
      <c r="E637" s="142"/>
      <c r="F637" s="143"/>
      <c r="G637" s="143"/>
      <c r="H637" s="144"/>
      <c r="J637" s="91"/>
    </row>
    <row r="638" spans="3:14" ht="15.75" x14ac:dyDescent="0.25">
      <c r="C638" s="141" t="s">
        <v>11</v>
      </c>
      <c r="D638" s="142"/>
      <c r="E638" s="142"/>
      <c r="F638" s="143"/>
      <c r="G638" s="143"/>
      <c r="H638" s="144"/>
      <c r="J638" s="91"/>
      <c r="N638" s="66">
        <f>+N631+N636</f>
        <v>-2310.3188969999901</v>
      </c>
    </row>
    <row r="639" spans="3:14" x14ac:dyDescent="0.25">
      <c r="J639" s="91"/>
    </row>
    <row r="640" spans="3:14" x14ac:dyDescent="0.25">
      <c r="J640" s="91"/>
    </row>
    <row r="641" spans="10:10" x14ac:dyDescent="0.25">
      <c r="J641" s="91"/>
    </row>
    <row r="642" spans="10:10" x14ac:dyDescent="0.25">
      <c r="J642" s="91"/>
    </row>
    <row r="643" spans="10:10" x14ac:dyDescent="0.25">
      <c r="J643" s="91"/>
    </row>
    <row r="644" spans="10:10" x14ac:dyDescent="0.25">
      <c r="J644" s="91"/>
    </row>
    <row r="645" spans="10:10" x14ac:dyDescent="0.25">
      <c r="J645" s="91"/>
    </row>
    <row r="646" spans="10:10" x14ac:dyDescent="0.25">
      <c r="J646" s="91"/>
    </row>
  </sheetData>
  <mergeCells count="28">
    <mergeCell ref="L594:N594"/>
    <mergeCell ref="L600:N600"/>
    <mergeCell ref="L55:O56"/>
    <mergeCell ref="L80:O81"/>
    <mergeCell ref="L218:O218"/>
    <mergeCell ref="L221:O221"/>
    <mergeCell ref="L286:O286"/>
    <mergeCell ref="L271:N272"/>
    <mergeCell ref="L303:N304"/>
    <mergeCell ref="L496:N496"/>
    <mergeCell ref="L200:O202"/>
    <mergeCell ref="L191:O191"/>
    <mergeCell ref="L258:N259"/>
    <mergeCell ref="L265:N266"/>
    <mergeCell ref="L261:N264"/>
    <mergeCell ref="J2:J4"/>
    <mergeCell ref="L188:O189"/>
    <mergeCell ref="L77:O78"/>
    <mergeCell ref="C183:I183"/>
    <mergeCell ref="L182:O183"/>
    <mergeCell ref="C5:H5"/>
    <mergeCell ref="C190:H190"/>
    <mergeCell ref="C215:F215"/>
    <mergeCell ref="C303:H303"/>
    <mergeCell ref="C261:G261"/>
    <mergeCell ref="C54:F54"/>
    <mergeCell ref="C77:F77"/>
    <mergeCell ref="C222:H222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8CF7-873E-4796-BC24-CC03C9BDB958}">
  <dimension ref="B3:I15"/>
  <sheetViews>
    <sheetView workbookViewId="0">
      <selection activeCell="F15" sqref="F15:I15"/>
    </sheetView>
  </sheetViews>
  <sheetFormatPr baseColWidth="10" defaultRowHeight="15" x14ac:dyDescent="0.25"/>
  <cols>
    <col min="3" max="3" width="40.7109375" customWidth="1"/>
  </cols>
  <sheetData>
    <row r="3" spans="2:9" ht="19.149999999999999" customHeight="1" x14ac:dyDescent="0.25">
      <c r="B3" s="22" t="s">
        <v>31</v>
      </c>
      <c r="C3" s="23" t="s">
        <v>405</v>
      </c>
      <c r="D3" s="23" t="s">
        <v>406</v>
      </c>
    </row>
    <row r="4" spans="2:9" ht="19.149999999999999" customHeight="1" x14ac:dyDescent="0.25">
      <c r="B4" s="17">
        <v>1</v>
      </c>
      <c r="C4" s="18" t="s">
        <v>455</v>
      </c>
      <c r="D4" s="20">
        <v>190</v>
      </c>
      <c r="F4" t="s">
        <v>461</v>
      </c>
      <c r="H4" t="s">
        <v>423</v>
      </c>
    </row>
    <row r="5" spans="2:9" ht="19.149999999999999" customHeight="1" x14ac:dyDescent="0.25">
      <c r="B5" s="17">
        <v>2</v>
      </c>
      <c r="C5" s="18" t="s">
        <v>456</v>
      </c>
      <c r="D5" s="20">
        <v>100</v>
      </c>
    </row>
    <row r="6" spans="2:9" ht="19.149999999999999" customHeight="1" x14ac:dyDescent="0.25">
      <c r="B6" s="17">
        <v>3</v>
      </c>
      <c r="C6" s="18" t="s">
        <v>457</v>
      </c>
      <c r="D6" s="20">
        <v>100</v>
      </c>
      <c r="F6" s="91">
        <v>750</v>
      </c>
    </row>
    <row r="7" spans="2:9" ht="19.149999999999999" customHeight="1" x14ac:dyDescent="0.25">
      <c r="B7" s="17">
        <v>4</v>
      </c>
      <c r="C7" s="18" t="s">
        <v>458</v>
      </c>
      <c r="D7" s="20">
        <v>65</v>
      </c>
      <c r="F7" s="91">
        <v>200</v>
      </c>
    </row>
    <row r="8" spans="2:9" ht="34.15" customHeight="1" x14ac:dyDescent="0.25">
      <c r="B8" s="17">
        <v>5</v>
      </c>
      <c r="C8" s="18" t="s">
        <v>459</v>
      </c>
      <c r="D8" s="20">
        <v>480</v>
      </c>
      <c r="F8" s="91">
        <f>SUM(F6:F7)</f>
        <v>950</v>
      </c>
      <c r="H8" s="91">
        <f>+D13-F8</f>
        <v>350</v>
      </c>
    </row>
    <row r="9" spans="2:9" ht="19.149999999999999" customHeight="1" x14ac:dyDescent="0.25">
      <c r="B9" s="17">
        <v>6</v>
      </c>
      <c r="C9" s="18" t="s">
        <v>460</v>
      </c>
      <c r="D9" s="20">
        <v>65</v>
      </c>
    </row>
    <row r="10" spans="2:9" ht="16.149999999999999" customHeight="1" x14ac:dyDescent="0.25">
      <c r="B10" s="17">
        <v>7</v>
      </c>
      <c r="C10" s="18" t="s">
        <v>463</v>
      </c>
      <c r="D10" s="20">
        <v>45</v>
      </c>
    </row>
    <row r="11" spans="2:9" ht="19.149999999999999" customHeight="1" x14ac:dyDescent="0.25">
      <c r="B11" s="17">
        <v>8</v>
      </c>
      <c r="C11" s="18" t="s">
        <v>462</v>
      </c>
      <c r="D11" s="20">
        <v>200</v>
      </c>
    </row>
    <row r="12" spans="2:9" ht="19.149999999999999" customHeight="1" x14ac:dyDescent="0.25">
      <c r="B12" s="17">
        <v>9</v>
      </c>
      <c r="C12" s="18" t="s">
        <v>464</v>
      </c>
      <c r="D12" s="20">
        <v>55</v>
      </c>
    </row>
    <row r="13" spans="2:9" x14ac:dyDescent="0.25">
      <c r="B13" s="359" t="s">
        <v>32</v>
      </c>
      <c r="C13" s="359"/>
      <c r="D13" s="21">
        <f>SUM(D4:D12)</f>
        <v>1300</v>
      </c>
    </row>
    <row r="15" spans="2:9" x14ac:dyDescent="0.25">
      <c r="F15" s="268">
        <v>20810.22</v>
      </c>
      <c r="G15" s="269" t="s">
        <v>465</v>
      </c>
      <c r="H15" s="269"/>
      <c r="I15" s="269"/>
    </row>
  </sheetData>
  <mergeCells count="1">
    <mergeCell ref="B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2"/>
  <sheetViews>
    <sheetView workbookViewId="0">
      <selection activeCell="F9" sqref="F9"/>
    </sheetView>
  </sheetViews>
  <sheetFormatPr baseColWidth="10" defaultRowHeight="15" x14ac:dyDescent="0.25"/>
  <cols>
    <col min="2" max="2" width="7.42578125" customWidth="1"/>
    <col min="3" max="3" width="53.140625" customWidth="1"/>
    <col min="4" max="4" width="11.42578125" customWidth="1"/>
    <col min="7" max="7" width="16.140625" customWidth="1"/>
  </cols>
  <sheetData>
    <row r="2" spans="2:9" ht="30" customHeight="1" x14ac:dyDescent="0.25">
      <c r="B2" s="22" t="s">
        <v>31</v>
      </c>
      <c r="C2" s="23" t="s">
        <v>405</v>
      </c>
      <c r="D2" s="23" t="s">
        <v>406</v>
      </c>
    </row>
    <row r="3" spans="2:9" ht="15.6" customHeight="1" x14ac:dyDescent="0.25">
      <c r="B3" s="17">
        <v>1</v>
      </c>
      <c r="C3" s="18" t="s">
        <v>407</v>
      </c>
      <c r="D3" s="20">
        <v>2613.19</v>
      </c>
    </row>
    <row r="4" spans="2:9" ht="15.6" customHeight="1" x14ac:dyDescent="0.25">
      <c r="B4" s="17">
        <v>2</v>
      </c>
      <c r="C4" s="18" t="s">
        <v>408</v>
      </c>
      <c r="D4" s="20">
        <v>2733</v>
      </c>
      <c r="H4" t="s">
        <v>422</v>
      </c>
    </row>
    <row r="5" spans="2:9" ht="15.6" customHeight="1" x14ac:dyDescent="0.25">
      <c r="B5" s="17">
        <v>3</v>
      </c>
      <c r="C5" s="18" t="s">
        <v>415</v>
      </c>
      <c r="D5" s="20">
        <v>1637.05</v>
      </c>
      <c r="G5" t="s">
        <v>466</v>
      </c>
      <c r="H5" s="92">
        <v>8000</v>
      </c>
    </row>
    <row r="6" spans="2:9" ht="15.6" customHeight="1" x14ac:dyDescent="0.25">
      <c r="B6" s="17">
        <v>4</v>
      </c>
      <c r="C6" s="18" t="s">
        <v>409</v>
      </c>
      <c r="D6" s="20">
        <v>20</v>
      </c>
    </row>
    <row r="7" spans="2:9" ht="15.6" customHeight="1" x14ac:dyDescent="0.25">
      <c r="B7" s="17">
        <v>5</v>
      </c>
      <c r="C7" s="18" t="s">
        <v>410</v>
      </c>
      <c r="D7" s="20">
        <v>100</v>
      </c>
    </row>
    <row r="8" spans="2:9" ht="15.6" customHeight="1" x14ac:dyDescent="0.25">
      <c r="B8" s="17">
        <v>6</v>
      </c>
      <c r="C8" s="18" t="s">
        <v>411</v>
      </c>
      <c r="D8" s="20">
        <v>70</v>
      </c>
    </row>
    <row r="9" spans="2:9" ht="15.6" customHeight="1" x14ac:dyDescent="0.25">
      <c r="B9" s="17">
        <v>7</v>
      </c>
      <c r="C9" s="18" t="s">
        <v>412</v>
      </c>
      <c r="D9" s="20">
        <v>65</v>
      </c>
      <c r="F9" s="158">
        <f>+D6+D7+D8+D9+D10+D11+D18+D19</f>
        <v>1911.35</v>
      </c>
    </row>
    <row r="10" spans="2:9" ht="15.6" customHeight="1" x14ac:dyDescent="0.25">
      <c r="B10" s="17">
        <v>8</v>
      </c>
      <c r="C10" s="18" t="s">
        <v>413</v>
      </c>
      <c r="D10" s="20">
        <v>250</v>
      </c>
      <c r="G10" s="157" t="s">
        <v>421</v>
      </c>
      <c r="H10" s="157" t="s">
        <v>422</v>
      </c>
      <c r="I10" s="157" t="s">
        <v>423</v>
      </c>
    </row>
    <row r="11" spans="2:9" ht="15.6" customHeight="1" x14ac:dyDescent="0.25">
      <c r="B11" s="271">
        <v>9</v>
      </c>
      <c r="C11" s="272" t="s">
        <v>424</v>
      </c>
      <c r="D11" s="273">
        <v>200</v>
      </c>
      <c r="G11" s="157"/>
      <c r="H11" s="157"/>
      <c r="I11" s="157"/>
    </row>
    <row r="12" spans="2:9" x14ac:dyDescent="0.25">
      <c r="B12" s="359" t="s">
        <v>32</v>
      </c>
      <c r="C12" s="359"/>
      <c r="D12" s="21">
        <f>SUM(D3:D11)</f>
        <v>7688.2400000000007</v>
      </c>
      <c r="G12" s="91">
        <f>D12+D22</f>
        <v>14450.730000000001</v>
      </c>
      <c r="H12" s="91">
        <f>11250.73+150</f>
        <v>11400.73</v>
      </c>
      <c r="I12" s="158">
        <f>G12-H12</f>
        <v>3050.0000000000018</v>
      </c>
    </row>
    <row r="15" spans="2:9" ht="25.5" x14ac:dyDescent="0.25">
      <c r="B15" s="22" t="s">
        <v>31</v>
      </c>
      <c r="C15" s="23" t="s">
        <v>405</v>
      </c>
      <c r="D15" s="23" t="s">
        <v>406</v>
      </c>
    </row>
    <row r="16" spans="2:9" x14ac:dyDescent="0.25">
      <c r="B16" s="17">
        <v>1</v>
      </c>
      <c r="C16" s="18" t="s">
        <v>414</v>
      </c>
      <c r="D16" s="20">
        <v>4524.1400000000003</v>
      </c>
    </row>
    <row r="17" spans="2:9" x14ac:dyDescent="0.25">
      <c r="B17" s="17">
        <v>2</v>
      </c>
      <c r="C17" s="18" t="s">
        <v>408</v>
      </c>
      <c r="D17" s="20">
        <v>702</v>
      </c>
    </row>
    <row r="18" spans="2:9" ht="22.9" customHeight="1" x14ac:dyDescent="0.25">
      <c r="B18" s="271">
        <v>3</v>
      </c>
      <c r="C18" s="272" t="s">
        <v>416</v>
      </c>
      <c r="D18" s="273">
        <v>931.35</v>
      </c>
      <c r="F18" s="360" t="s">
        <v>417</v>
      </c>
      <c r="G18" s="360"/>
      <c r="H18" s="360"/>
      <c r="I18" s="92">
        <v>931.35</v>
      </c>
    </row>
    <row r="19" spans="2:9" ht="25.5" x14ac:dyDescent="0.25">
      <c r="B19" s="17">
        <v>4</v>
      </c>
      <c r="C19" s="18" t="s">
        <v>420</v>
      </c>
      <c r="D19" s="20">
        <v>275</v>
      </c>
    </row>
    <row r="20" spans="2:9" x14ac:dyDescent="0.25">
      <c r="B20" s="17">
        <v>5</v>
      </c>
      <c r="C20" s="18" t="s">
        <v>418</v>
      </c>
      <c r="D20" s="20">
        <v>190</v>
      </c>
    </row>
    <row r="21" spans="2:9" x14ac:dyDescent="0.25">
      <c r="B21" s="17">
        <v>6</v>
      </c>
      <c r="C21" s="18" t="s">
        <v>419</v>
      </c>
      <c r="D21" s="20">
        <v>140</v>
      </c>
    </row>
    <row r="22" spans="2:9" x14ac:dyDescent="0.25">
      <c r="B22" s="359" t="s">
        <v>32</v>
      </c>
      <c r="C22" s="359"/>
      <c r="D22" s="21">
        <f>SUM(D16:D21)</f>
        <v>6762.4900000000007</v>
      </c>
    </row>
  </sheetData>
  <mergeCells count="3">
    <mergeCell ref="F18:H18"/>
    <mergeCell ref="B12:C12"/>
    <mergeCell ref="B22:C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33A7-2ED9-407D-9DBD-0CEDAC90D797}">
  <dimension ref="A1:I13"/>
  <sheetViews>
    <sheetView workbookViewId="0">
      <selection activeCell="H6" sqref="H6"/>
    </sheetView>
  </sheetViews>
  <sheetFormatPr baseColWidth="10" defaultRowHeight="15" x14ac:dyDescent="0.25"/>
  <cols>
    <col min="3" max="3" width="45.5703125" customWidth="1"/>
    <col min="4" max="4" width="13" customWidth="1"/>
  </cols>
  <sheetData>
    <row r="1" spans="1:9" x14ac:dyDescent="0.25">
      <c r="A1" s="19"/>
      <c r="B1" s="19"/>
      <c r="C1" s="19"/>
      <c r="D1" s="19"/>
      <c r="E1" s="19"/>
      <c r="F1" s="19"/>
      <c r="G1" s="19"/>
    </row>
    <row r="2" spans="1:9" x14ac:dyDescent="0.25">
      <c r="A2" s="19"/>
      <c r="B2" s="19"/>
      <c r="C2" s="19"/>
      <c r="D2" s="19"/>
      <c r="E2" s="19"/>
      <c r="F2" s="19"/>
      <c r="G2" s="19"/>
    </row>
    <row r="4" spans="1:9" x14ac:dyDescent="0.25">
      <c r="B4" s="22" t="s">
        <v>31</v>
      </c>
      <c r="C4" s="23" t="s">
        <v>405</v>
      </c>
      <c r="D4" s="23" t="s">
        <v>406</v>
      </c>
      <c r="F4" t="s">
        <v>441</v>
      </c>
      <c r="H4" t="s">
        <v>423</v>
      </c>
    </row>
    <row r="5" spans="1:9" x14ac:dyDescent="0.25">
      <c r="B5" s="17">
        <v>1</v>
      </c>
      <c r="C5" s="18" t="s">
        <v>378</v>
      </c>
      <c r="D5" s="20">
        <v>380.19</v>
      </c>
      <c r="E5" s="91">
        <f>+D5+K5</f>
        <v>380.19</v>
      </c>
      <c r="F5" s="91"/>
    </row>
    <row r="6" spans="1:9" x14ac:dyDescent="0.25">
      <c r="B6" s="17">
        <v>2</v>
      </c>
      <c r="C6" s="18" t="s">
        <v>379</v>
      </c>
      <c r="D6" s="20">
        <v>760.38</v>
      </c>
      <c r="E6" s="91">
        <f>+D6+K6</f>
        <v>760.38</v>
      </c>
      <c r="F6" s="91">
        <v>300</v>
      </c>
    </row>
    <row r="7" spans="1:9" x14ac:dyDescent="0.25">
      <c r="B7" s="17">
        <v>3</v>
      </c>
      <c r="C7" s="18" t="s">
        <v>445</v>
      </c>
      <c r="D7" s="20">
        <v>126</v>
      </c>
      <c r="F7" s="91">
        <v>300</v>
      </c>
    </row>
    <row r="8" spans="1:9" x14ac:dyDescent="0.25">
      <c r="B8" s="17">
        <v>4</v>
      </c>
      <c r="C8" s="18" t="s">
        <v>446</v>
      </c>
      <c r="D8" s="20">
        <v>218.36</v>
      </c>
      <c r="E8" s="91">
        <f>+D8+K7</f>
        <v>218.36</v>
      </c>
      <c r="F8" s="91">
        <v>1200</v>
      </c>
    </row>
    <row r="9" spans="1:9" x14ac:dyDescent="0.25">
      <c r="B9" s="17">
        <v>5</v>
      </c>
      <c r="C9" s="18" t="s">
        <v>447</v>
      </c>
      <c r="D9" s="20">
        <v>963.36</v>
      </c>
      <c r="F9" s="91">
        <v>700</v>
      </c>
    </row>
    <row r="10" spans="1:9" x14ac:dyDescent="0.25">
      <c r="B10" s="17">
        <v>6</v>
      </c>
      <c r="C10" s="18" t="s">
        <v>448</v>
      </c>
      <c r="D10" s="20">
        <v>348.2</v>
      </c>
      <c r="F10" s="91">
        <f>SUM(F6:F9)</f>
        <v>2500</v>
      </c>
      <c r="H10" s="180">
        <v>475</v>
      </c>
    </row>
    <row r="11" spans="1:9" x14ac:dyDescent="0.25">
      <c r="B11" s="17">
        <v>7</v>
      </c>
      <c r="C11" s="18" t="s">
        <v>449</v>
      </c>
      <c r="D11" s="20">
        <v>65</v>
      </c>
      <c r="H11" s="91">
        <v>360</v>
      </c>
      <c r="I11" t="s">
        <v>451</v>
      </c>
    </row>
    <row r="12" spans="1:9" x14ac:dyDescent="0.25">
      <c r="B12" s="17">
        <v>8</v>
      </c>
      <c r="C12" s="18" t="s">
        <v>450</v>
      </c>
      <c r="D12" s="20">
        <v>104</v>
      </c>
      <c r="H12" s="179">
        <f>H10-H11</f>
        <v>115</v>
      </c>
    </row>
    <row r="13" spans="1:9" ht="13.9" customHeight="1" x14ac:dyDescent="0.25">
      <c r="B13" s="359" t="s">
        <v>32</v>
      </c>
      <c r="C13" s="359"/>
      <c r="D13" s="21">
        <f>SUM(D5:D12)</f>
        <v>2965.49</v>
      </c>
    </row>
  </sheetData>
  <mergeCells count="1">
    <mergeCell ref="B13:C13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E634-1FA5-4F3B-827E-31D645A04F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0006-7528-4627-AD68-4A7FE659BF43}">
  <dimension ref="B3:I24"/>
  <sheetViews>
    <sheetView workbookViewId="0">
      <selection activeCell="I7" sqref="I7"/>
    </sheetView>
  </sheetViews>
  <sheetFormatPr baseColWidth="10" defaultRowHeight="15" x14ac:dyDescent="0.25"/>
  <cols>
    <col min="3" max="3" width="55.5703125" customWidth="1"/>
  </cols>
  <sheetData>
    <row r="3" spans="2:9" x14ac:dyDescent="0.25">
      <c r="B3" s="22" t="s">
        <v>31</v>
      </c>
      <c r="C3" s="23" t="s">
        <v>433</v>
      </c>
      <c r="D3" s="23" t="s">
        <v>406</v>
      </c>
    </row>
    <row r="4" spans="2:9" ht="15.6" customHeight="1" x14ac:dyDescent="0.25">
      <c r="B4" s="17">
        <v>1</v>
      </c>
      <c r="C4" s="159" t="s">
        <v>73</v>
      </c>
      <c r="D4" s="20">
        <v>850</v>
      </c>
    </row>
    <row r="5" spans="2:9" ht="15.6" customHeight="1" x14ac:dyDescent="0.25">
      <c r="B5" s="17">
        <v>2</v>
      </c>
      <c r="C5" s="159" t="s">
        <v>74</v>
      </c>
      <c r="D5" s="20">
        <v>1869</v>
      </c>
      <c r="F5" t="s">
        <v>441</v>
      </c>
      <c r="H5" t="s">
        <v>423</v>
      </c>
      <c r="I5" t="s">
        <v>519</v>
      </c>
    </row>
    <row r="6" spans="2:9" ht="15.6" customHeight="1" x14ac:dyDescent="0.25">
      <c r="B6" s="17">
        <v>3</v>
      </c>
      <c r="C6" s="159" t="s">
        <v>75</v>
      </c>
      <c r="D6" s="20">
        <v>1110</v>
      </c>
      <c r="E6" s="91"/>
      <c r="I6" s="66">
        <v>50.75</v>
      </c>
    </row>
    <row r="7" spans="2:9" ht="15.6" customHeight="1" x14ac:dyDescent="0.25">
      <c r="B7" s="271">
        <v>4</v>
      </c>
      <c r="C7" s="274" t="s">
        <v>425</v>
      </c>
      <c r="D7" s="273">
        <v>250</v>
      </c>
      <c r="F7" s="91">
        <v>300</v>
      </c>
    </row>
    <row r="8" spans="2:9" ht="15.6" customHeight="1" x14ac:dyDescent="0.25">
      <c r="B8" s="17">
        <v>5</v>
      </c>
      <c r="C8" s="160" t="s">
        <v>434</v>
      </c>
      <c r="D8" s="20">
        <v>425.62</v>
      </c>
      <c r="E8" s="91"/>
      <c r="F8" s="91">
        <v>500</v>
      </c>
    </row>
    <row r="9" spans="2:9" ht="15.6" customHeight="1" x14ac:dyDescent="0.25">
      <c r="B9" s="17">
        <v>6</v>
      </c>
      <c r="C9" s="160" t="s">
        <v>426</v>
      </c>
      <c r="D9" s="20">
        <v>300</v>
      </c>
      <c r="F9" s="91">
        <v>1000</v>
      </c>
    </row>
    <row r="10" spans="2:9" ht="15.6" customHeight="1" x14ac:dyDescent="0.25">
      <c r="B10" s="271">
        <v>7</v>
      </c>
      <c r="C10" s="274" t="s">
        <v>427</v>
      </c>
      <c r="D10" s="273">
        <v>365</v>
      </c>
      <c r="F10" s="91">
        <v>100</v>
      </c>
    </row>
    <row r="11" spans="2:9" ht="15.6" customHeight="1" x14ac:dyDescent="0.25">
      <c r="B11" s="17">
        <v>8</v>
      </c>
      <c r="C11" s="160" t="s">
        <v>428</v>
      </c>
      <c r="D11" s="20">
        <v>150</v>
      </c>
      <c r="F11" s="91">
        <v>1000</v>
      </c>
    </row>
    <row r="12" spans="2:9" ht="15.6" customHeight="1" x14ac:dyDescent="0.25">
      <c r="B12" s="17">
        <f>1+B11</f>
        <v>9</v>
      </c>
      <c r="C12" s="160" t="s">
        <v>429</v>
      </c>
      <c r="D12" s="20">
        <v>117.6</v>
      </c>
      <c r="F12" s="91">
        <v>54</v>
      </c>
      <c r="G12" t="s">
        <v>442</v>
      </c>
    </row>
    <row r="13" spans="2:9" ht="15.6" customHeight="1" x14ac:dyDescent="0.25">
      <c r="B13" s="17">
        <f t="shared" ref="B13:B20" si="0">1+B12</f>
        <v>10</v>
      </c>
      <c r="C13" s="160" t="s">
        <v>435</v>
      </c>
      <c r="D13" s="20">
        <v>382.05</v>
      </c>
      <c r="F13" s="91">
        <v>40</v>
      </c>
      <c r="G13" t="s">
        <v>443</v>
      </c>
    </row>
    <row r="14" spans="2:9" ht="15.6" customHeight="1" x14ac:dyDescent="0.25">
      <c r="B14" s="17">
        <f t="shared" si="0"/>
        <v>11</v>
      </c>
      <c r="C14" s="160" t="s">
        <v>436</v>
      </c>
      <c r="D14" s="20">
        <v>52.68</v>
      </c>
      <c r="E14" s="176"/>
      <c r="F14" s="178">
        <v>50</v>
      </c>
      <c r="G14" s="177" t="s">
        <v>444</v>
      </c>
    </row>
    <row r="15" spans="2:9" ht="15.6" customHeight="1" x14ac:dyDescent="0.25">
      <c r="B15" s="17">
        <f t="shared" si="0"/>
        <v>12</v>
      </c>
      <c r="C15" s="160" t="s">
        <v>437</v>
      </c>
      <c r="D15" s="20">
        <v>235.98</v>
      </c>
      <c r="F15" s="91">
        <f>SUM(F7:F14)</f>
        <v>3044</v>
      </c>
    </row>
    <row r="16" spans="2:9" ht="15.6" customHeight="1" x14ac:dyDescent="0.25">
      <c r="B16" s="17">
        <f t="shared" si="0"/>
        <v>13</v>
      </c>
      <c r="C16" s="160" t="s">
        <v>438</v>
      </c>
      <c r="D16" s="20">
        <v>165</v>
      </c>
      <c r="H16" s="179">
        <f>D21-F15</f>
        <v>3733.9300000000003</v>
      </c>
    </row>
    <row r="17" spans="2:8" ht="15.6" customHeight="1" x14ac:dyDescent="0.25">
      <c r="B17" s="17">
        <f t="shared" si="0"/>
        <v>14</v>
      </c>
      <c r="C17" s="160" t="s">
        <v>431</v>
      </c>
      <c r="D17" s="20">
        <v>125</v>
      </c>
    </row>
    <row r="18" spans="2:8" ht="15.6" customHeight="1" x14ac:dyDescent="0.25">
      <c r="B18" s="17">
        <f t="shared" si="0"/>
        <v>15</v>
      </c>
      <c r="C18" s="160" t="s">
        <v>439</v>
      </c>
      <c r="D18" s="20">
        <v>75</v>
      </c>
    </row>
    <row r="19" spans="2:8" ht="15.6" customHeight="1" x14ac:dyDescent="0.25">
      <c r="B19" s="17">
        <f t="shared" si="0"/>
        <v>16</v>
      </c>
      <c r="C19" s="18" t="s">
        <v>432</v>
      </c>
      <c r="D19" s="20">
        <v>80</v>
      </c>
      <c r="F19" s="291">
        <v>245</v>
      </c>
      <c r="G19" s="282" t="s">
        <v>518</v>
      </c>
      <c r="H19" s="282"/>
    </row>
    <row r="20" spans="2:8" ht="15.6" customHeight="1" x14ac:dyDescent="0.25">
      <c r="B20" s="17">
        <f t="shared" si="0"/>
        <v>17</v>
      </c>
      <c r="C20" s="18" t="s">
        <v>440</v>
      </c>
      <c r="D20" s="20">
        <v>225</v>
      </c>
    </row>
    <row r="21" spans="2:8" ht="15.6" customHeight="1" x14ac:dyDescent="0.25">
      <c r="B21" s="359" t="s">
        <v>32</v>
      </c>
      <c r="C21" s="359"/>
      <c r="D21" s="21">
        <f>SUM(D4:D20)</f>
        <v>6777.93</v>
      </c>
    </row>
    <row r="22" spans="2:8" ht="15.6" customHeight="1" x14ac:dyDescent="0.25"/>
    <row r="23" spans="2:8" ht="15.6" customHeight="1" x14ac:dyDescent="0.25"/>
    <row r="24" spans="2:8" ht="16.899999999999999" customHeight="1" x14ac:dyDescent="0.25"/>
  </sheetData>
  <mergeCells count="1">
    <mergeCell ref="B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F768-43B9-4F5B-B602-68E05B6CA33A}">
  <dimension ref="B3:H17"/>
  <sheetViews>
    <sheetView topLeftCell="A4" workbookViewId="0">
      <selection activeCell="F19" sqref="F19"/>
    </sheetView>
  </sheetViews>
  <sheetFormatPr baseColWidth="10" defaultRowHeight="15" x14ac:dyDescent="0.25"/>
  <cols>
    <col min="3" max="3" width="23.28515625" customWidth="1"/>
  </cols>
  <sheetData>
    <row r="3" spans="2:8" x14ac:dyDescent="0.25">
      <c r="B3" s="186" t="s">
        <v>46</v>
      </c>
      <c r="C3" s="187"/>
      <c r="D3" s="187" t="s">
        <v>2</v>
      </c>
      <c r="E3" s="187" t="s">
        <v>1</v>
      </c>
      <c r="F3" s="187" t="s">
        <v>10</v>
      </c>
      <c r="G3" s="187" t="s">
        <v>20</v>
      </c>
      <c r="H3" s="187" t="s">
        <v>11</v>
      </c>
    </row>
    <row r="4" spans="2:8" x14ac:dyDescent="0.25">
      <c r="B4" s="10" t="s">
        <v>45</v>
      </c>
      <c r="C4" s="93"/>
      <c r="D4" s="8">
        <v>1</v>
      </c>
      <c r="E4" s="93" t="s">
        <v>2</v>
      </c>
      <c r="F4" s="106">
        <v>5.9734999999999996</v>
      </c>
      <c r="G4" s="13">
        <f>D4*F4</f>
        <v>5.9734999999999996</v>
      </c>
      <c r="H4" s="78">
        <f>SUM(G4:G15)</f>
        <v>432.30310000000009</v>
      </c>
    </row>
    <row r="5" spans="2:8" x14ac:dyDescent="0.25">
      <c r="B5" s="10" t="s">
        <v>47</v>
      </c>
      <c r="C5" s="93"/>
      <c r="D5" s="8">
        <v>1</v>
      </c>
      <c r="E5" s="93" t="s">
        <v>2</v>
      </c>
      <c r="F5" s="106">
        <v>2.6459999999999999</v>
      </c>
      <c r="G5" s="13">
        <f>D5*F5</f>
        <v>2.6459999999999999</v>
      </c>
      <c r="H5" s="93"/>
    </row>
    <row r="6" spans="2:8" x14ac:dyDescent="0.25">
      <c r="B6" s="10" t="s">
        <v>48</v>
      </c>
      <c r="C6" s="93"/>
      <c r="D6" s="8">
        <v>1</v>
      </c>
      <c r="E6" s="93" t="s">
        <v>2</v>
      </c>
      <c r="F6" s="106">
        <v>5.9734999999999996</v>
      </c>
      <c r="G6" s="13">
        <f t="shared" ref="G6:G14" si="0">D6*F6</f>
        <v>5.9734999999999996</v>
      </c>
      <c r="H6" s="93"/>
    </row>
    <row r="7" spans="2:8" x14ac:dyDescent="0.25">
      <c r="B7" s="10" t="s">
        <v>76</v>
      </c>
      <c r="C7" s="93"/>
      <c r="D7" s="8">
        <v>1</v>
      </c>
      <c r="E7" s="93" t="s">
        <v>2</v>
      </c>
      <c r="F7" s="106">
        <v>250</v>
      </c>
      <c r="G7" s="13">
        <f t="shared" si="0"/>
        <v>250</v>
      </c>
      <c r="H7" s="93"/>
    </row>
    <row r="8" spans="2:8" x14ac:dyDescent="0.25">
      <c r="B8" s="361" t="s">
        <v>77</v>
      </c>
      <c r="C8" s="362"/>
      <c r="D8" s="8">
        <v>1</v>
      </c>
      <c r="E8" s="93" t="s">
        <v>2</v>
      </c>
      <c r="F8" s="106">
        <v>53.663699999999999</v>
      </c>
      <c r="G8" s="13">
        <f t="shared" si="0"/>
        <v>53.663699999999999</v>
      </c>
      <c r="H8" s="93"/>
    </row>
    <row r="9" spans="2:8" x14ac:dyDescent="0.25">
      <c r="B9" s="10" t="s">
        <v>162</v>
      </c>
      <c r="C9" s="93"/>
      <c r="D9" s="8">
        <v>2</v>
      </c>
      <c r="E9" s="93" t="s">
        <v>2</v>
      </c>
      <c r="F9" s="106">
        <v>17.61</v>
      </c>
      <c r="G9" s="188">
        <f t="shared" si="0"/>
        <v>35.22</v>
      </c>
      <c r="H9" s="93"/>
    </row>
    <row r="10" spans="2:8" x14ac:dyDescent="0.25">
      <c r="B10" s="10" t="s">
        <v>79</v>
      </c>
      <c r="C10" s="93"/>
      <c r="D10" s="8">
        <v>1</v>
      </c>
      <c r="E10" s="93" t="s">
        <v>2</v>
      </c>
      <c r="F10" s="106">
        <v>27.88</v>
      </c>
      <c r="G10" s="188">
        <f t="shared" si="0"/>
        <v>27.88</v>
      </c>
      <c r="H10" s="93"/>
    </row>
    <row r="11" spans="2:8" x14ac:dyDescent="0.25">
      <c r="B11" s="10" t="s">
        <v>132</v>
      </c>
      <c r="C11" s="93"/>
      <c r="D11" s="8">
        <v>1</v>
      </c>
      <c r="E11" s="93" t="s">
        <v>2</v>
      </c>
      <c r="F11" s="106">
        <v>6</v>
      </c>
      <c r="G11" s="188">
        <f t="shared" si="0"/>
        <v>6</v>
      </c>
      <c r="H11" s="93"/>
    </row>
    <row r="12" spans="2:8" x14ac:dyDescent="0.25">
      <c r="B12" s="10" t="s">
        <v>133</v>
      </c>
      <c r="C12" s="93"/>
      <c r="D12" s="8">
        <v>1</v>
      </c>
      <c r="E12" s="93" t="s">
        <v>2</v>
      </c>
      <c r="F12" s="106">
        <v>12.38</v>
      </c>
      <c r="G12" s="188">
        <f t="shared" si="0"/>
        <v>12.38</v>
      </c>
      <c r="H12" s="93"/>
    </row>
    <row r="13" spans="2:8" x14ac:dyDescent="0.25">
      <c r="B13" s="10" t="s">
        <v>146</v>
      </c>
      <c r="C13" s="93"/>
      <c r="D13" s="8">
        <v>6</v>
      </c>
      <c r="E13" s="93" t="s">
        <v>2</v>
      </c>
      <c r="F13" s="106">
        <v>2.2124000000000001</v>
      </c>
      <c r="G13" s="13">
        <f t="shared" si="0"/>
        <v>13.2744</v>
      </c>
      <c r="H13" s="93"/>
    </row>
    <row r="14" spans="2:8" x14ac:dyDescent="0.25">
      <c r="B14" s="10" t="s">
        <v>238</v>
      </c>
      <c r="C14" s="93"/>
      <c r="D14" s="8">
        <v>2</v>
      </c>
      <c r="E14" s="93" t="s">
        <v>2</v>
      </c>
      <c r="F14" s="106">
        <v>4.3804999999999996</v>
      </c>
      <c r="G14" s="74">
        <f t="shared" si="0"/>
        <v>8.7609999999999992</v>
      </c>
      <c r="H14" s="93"/>
    </row>
    <row r="15" spans="2:8" x14ac:dyDescent="0.25">
      <c r="B15" s="10" t="s">
        <v>239</v>
      </c>
      <c r="C15" s="93"/>
      <c r="D15" s="8">
        <v>2</v>
      </c>
      <c r="E15" s="93" t="s">
        <v>2</v>
      </c>
      <c r="F15" s="106">
        <v>5.2655000000000003</v>
      </c>
      <c r="G15" s="188">
        <f>D15*F15</f>
        <v>10.531000000000001</v>
      </c>
      <c r="H15" s="93"/>
    </row>
    <row r="16" spans="2:8" x14ac:dyDescent="0.25">
      <c r="G16" t="s">
        <v>249</v>
      </c>
    </row>
    <row r="17" spans="2:7" s="282" customFormat="1" x14ac:dyDescent="0.25">
      <c r="B17" s="283" t="s">
        <v>469</v>
      </c>
      <c r="D17" s="284">
        <v>1</v>
      </c>
      <c r="E17" s="282" t="s">
        <v>2</v>
      </c>
      <c r="F17" s="285">
        <v>22.12</v>
      </c>
      <c r="G17" s="287">
        <f>(F17*0.13)+F17</f>
        <v>24.995600000000003</v>
      </c>
    </row>
  </sheetData>
  <mergeCells count="1"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AA0F-3D62-4378-A630-BAF5FF0E82F4}">
  <dimension ref="B2:F17"/>
  <sheetViews>
    <sheetView tabSelected="1" workbookViewId="0">
      <selection activeCell="F8" sqref="F8"/>
    </sheetView>
  </sheetViews>
  <sheetFormatPr baseColWidth="10" defaultRowHeight="15" x14ac:dyDescent="0.25"/>
  <sheetData>
    <row r="2" spans="2:6" x14ac:dyDescent="0.25">
      <c r="B2" t="s">
        <v>508</v>
      </c>
      <c r="F2" s="66">
        <v>966.58</v>
      </c>
    </row>
    <row r="3" spans="2:6" x14ac:dyDescent="0.25">
      <c r="B3" t="s">
        <v>509</v>
      </c>
      <c r="F3" s="66">
        <v>25</v>
      </c>
    </row>
    <row r="4" spans="2:6" x14ac:dyDescent="0.25">
      <c r="B4" t="s">
        <v>510</v>
      </c>
      <c r="F4" s="66">
        <v>76.5</v>
      </c>
    </row>
    <row r="5" spans="2:6" x14ac:dyDescent="0.25">
      <c r="B5" t="s">
        <v>511</v>
      </c>
      <c r="F5" s="66">
        <v>115</v>
      </c>
    </row>
    <row r="6" spans="2:6" x14ac:dyDescent="0.25">
      <c r="B6" t="s">
        <v>512</v>
      </c>
      <c r="F6" s="66">
        <v>283.89999999999998</v>
      </c>
    </row>
    <row r="7" spans="2:6" x14ac:dyDescent="0.25">
      <c r="B7" t="s">
        <v>513</v>
      </c>
      <c r="F7" s="66">
        <v>55.16</v>
      </c>
    </row>
    <row r="8" spans="2:6" x14ac:dyDescent="0.25">
      <c r="F8" s="66"/>
    </row>
    <row r="13" spans="2:6" x14ac:dyDescent="0.25">
      <c r="B13" t="s">
        <v>514</v>
      </c>
    </row>
    <row r="14" spans="2:6" x14ac:dyDescent="0.25">
      <c r="B14" t="s">
        <v>515</v>
      </c>
      <c r="D14" s="66">
        <v>42.93</v>
      </c>
    </row>
    <row r="15" spans="2:6" x14ac:dyDescent="0.25">
      <c r="B15" t="s">
        <v>516</v>
      </c>
      <c r="D15" s="66">
        <v>25</v>
      </c>
    </row>
    <row r="17" spans="3:4" x14ac:dyDescent="0.25">
      <c r="C17" t="s">
        <v>517</v>
      </c>
      <c r="D17" s="66">
        <f>SUM(D14:D15)</f>
        <v>67.930000000000007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 DE OFERTA</vt:lpstr>
      <vt:lpstr>PUERTAS METALICAS </vt:lpstr>
      <vt:lpstr>SONIA HERRERA</vt:lpstr>
      <vt:lpstr>BELMAN</vt:lpstr>
      <vt:lpstr>ELECTRICOS</vt:lpstr>
      <vt:lpstr>DON JUAN </vt:lpstr>
      <vt:lpstr>HERRAMIENTAS</vt:lpstr>
      <vt:lpstr>GASTOS 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Grados</dc:creator>
  <cp:lastModifiedBy>CARLOS MORATAYA</cp:lastModifiedBy>
  <cp:lastPrinted>2020-04-02T06:53:22Z</cp:lastPrinted>
  <dcterms:created xsi:type="dcterms:W3CDTF">2020-01-19T23:26:53Z</dcterms:created>
  <dcterms:modified xsi:type="dcterms:W3CDTF">2020-05-11T19:35:41Z</dcterms:modified>
</cp:coreProperties>
</file>