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34.59.6.63\Aleph 500\Périodiques\CorrectionCorrespondanceAleph_Sudoc_2020-2022\extractions Sudoc_2022-09\"/>
    </mc:Choice>
  </mc:AlternateContent>
  <bookViews>
    <workbookView xWindow="0" yWindow="0" windowWidth="28800" windowHeight="12330"/>
  </bookViews>
  <sheets>
    <sheet name="notices_060885209_1662996079817" sheetId="1" r:id="rId1"/>
  </sheets>
  <calcPr calcId="0"/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</calcChain>
</file>

<file path=xl/sharedStrings.xml><?xml version="1.0" encoding="utf-8"?>
<sst xmlns="http://schemas.openxmlformats.org/spreadsheetml/2006/main" count="4266" uniqueCount="4223">
  <si>
    <t>Titre</t>
  </si>
  <si>
    <t>Issn</t>
  </si>
  <si>
    <t>Localisations</t>
  </si>
  <si>
    <t>60 millions de consommateurs / Institut national de la consommation</t>
  </si>
  <si>
    <t>1267-8066</t>
  </si>
  <si>
    <t>no. 302 (1997) - no. 315  (1998) [lac.10%] [P425]</t>
  </si>
  <si>
    <t>AAAS observer</t>
  </si>
  <si>
    <t>1043-6936</t>
  </si>
  <si>
    <t>no. 6 (1989) ; no. 8 (1989) [P384]</t>
  </si>
  <si>
    <t>Aarne Karjalainen observatory. Publications</t>
  </si>
  <si>
    <t>no. 1 (1962) - no. 14  (1969) [PO377]</t>
  </si>
  <si>
    <t>Abhandlungen / Bayerische Akademie der Wissenschaften. Mathematisch- Naturwissenschaftliche Klasse</t>
  </si>
  <si>
    <t>0005-6995</t>
  </si>
  <si>
    <t>vol. 30 (1926) - vol. 32  (1928) [P 49(5)]</t>
  </si>
  <si>
    <t>Abhandlungen der Bayerischen Akademie der Wissenschaften. Mathematisch-Physikalische Klasse</t>
  </si>
  <si>
    <t>0176-7038</t>
  </si>
  <si>
    <t>vol. 28 (1919) - vol. 29  (1924) = vol. 28 (1915) - vol. 29  (1922) [P 49(5)]</t>
  </si>
  <si>
    <t>Abhandlungen der Churfurstlich-baierischen Akademie der Wissenschaften</t>
  </si>
  <si>
    <t>2628-3263</t>
  </si>
  <si>
    <t>vol. 1 (1763) - vol. 10  (1776) [P 49(1)]</t>
  </si>
  <si>
    <t>Abhandlungen der Koniglich Bayerischen Akademie der Wissenschaften. Mathematisch-Physikalische Klasse</t>
  </si>
  <si>
    <t>0176-7100</t>
  </si>
  <si>
    <t>vol. 1 (1832) - vol. 27  (1916) = vol. 1 (1829/30) - (1916) [P 49(5)]</t>
  </si>
  <si>
    <t>Abhandlungen der Koniglichen Akademie der Wissenschaften in Berlin</t>
  </si>
  <si>
    <t>(1815) - (1904) = (1804/1811) - (1904) [P44(1)]</t>
  </si>
  <si>
    <t>Abhandlungen der koniglichen Gesellschaft der Wissenschaften zu Gottingen</t>
  </si>
  <si>
    <t>0931-1882</t>
  </si>
  <si>
    <t>vol. 1 (1843) - vol. 38  (1892) [P55]</t>
  </si>
  <si>
    <t>Abhandlungen der Koniglichen Gesellschaft der Wissenschaften zu Gottingen. Philologisch-historische Klasse</t>
  </si>
  <si>
    <t>0931-1971</t>
  </si>
  <si>
    <t>no. 39 (1894) - N.F.  vol. 8  no. 2  (1904) [Lacunes] [P55]</t>
  </si>
  <si>
    <t>Abhandlungen der Koniglichen Gesellschaft der Wissenschaften zu Gottingen. Mathematisch-physikalische Klasse</t>
  </si>
  <si>
    <t>no. 39 (1894) - N.S.  vol. 8  no. 2  (1904) [Lacunes] [P55]</t>
  </si>
  <si>
    <t>Abhandlungen der Koniglich Preussischen Akademie der Wissenschaften. Physikalisch-Mathematische Klasse</t>
  </si>
  <si>
    <t>0233-1977</t>
  </si>
  <si>
    <t>(1908) - (1917) [P44(1)]</t>
  </si>
  <si>
    <t>Abhandlungen der preussischen akademie der wissenschaften. Physikalisch-mathematische klasse</t>
  </si>
  <si>
    <t>0365-5792</t>
  </si>
  <si>
    <t>(1919) - (1929) = (1918) - (1928) [P 44(1)]</t>
  </si>
  <si>
    <t>Abstracts of the papers communicated to the Royal Society of London</t>
  </si>
  <si>
    <t>0365-0855</t>
  </si>
  <si>
    <t>vol. 5 (1851) - vol. 6  (1854) = (1843/50) - (1850/54) [P94]</t>
  </si>
  <si>
    <t>Abstracts of the papers printed in the Philosophical transactions of the Royal Society of London</t>
  </si>
  <si>
    <t>0365-5695</t>
  </si>
  <si>
    <t>vol. 1 (1832) - vol. 4  (1843) = (1800/1814) - (1837/1843) [P94]</t>
  </si>
  <si>
    <t>Account of the operations of the Great trigonometrical survey of India</t>
  </si>
  <si>
    <t>vol. 2 (1879) - vol. 15  (1892) ; vol. 17 (1901) [P1(5)]</t>
  </si>
  <si>
    <t>ACMemberNet</t>
  </si>
  <si>
    <t>1059-1192</t>
  </si>
  <si>
    <t>(oct-1990) ; vol. 35 no. 10 (1992) ; vol. 37 no. 8 (1994) ; vol. 37 no. 11 (1994) [P202(2)]</t>
  </si>
  <si>
    <t>Acta Academiae scientiarum imperialis petropolitanae</t>
  </si>
  <si>
    <t>2587-7712</t>
  </si>
  <si>
    <t>(1778) - (1786) = (1777) - (1782) [P98]</t>
  </si>
  <si>
    <t>Acta astronautica</t>
  </si>
  <si>
    <t>0094-5765</t>
  </si>
  <si>
    <t>vol. 1 no. 1 (1974) - vol. 4  no. 10  (1977) ; vol. 8 no. 11 (1981) - vol. 9  no. 2  (1982) [PA60]</t>
  </si>
  <si>
    <t>Acta Astronomica</t>
  </si>
  <si>
    <t>0001-5237</t>
  </si>
  <si>
    <t>vol. 1 no. 1 (1926) - vol. 71  no. 1  (2021) [Lac. : vol.14(1) ; vol.47(2)] [PA12(2)]</t>
  </si>
  <si>
    <t>Acta Astronomica. Supplementa</t>
  </si>
  <si>
    <t>0567-7270</t>
  </si>
  <si>
    <t>vol. 3 (1959) - vol. 6  (1963) [PA24(2)]</t>
  </si>
  <si>
    <t>Acta Mathematica / Zeitschrift herausgegeben von G. Mittag-Leffler ; Institut Mittag-Leffler</t>
  </si>
  <si>
    <t>0001-5962</t>
  </si>
  <si>
    <t>vol. 1 (1882) - vol. 16  (1893) ; vol. 18 (1894) - vol. 28  (1904) [P86]</t>
  </si>
  <si>
    <t>Actes de la societe scientifique du Chili</t>
  </si>
  <si>
    <t>vol. 1 (1892) - vol. 19  (1909) [Lac. : vol.16] [P108]</t>
  </si>
  <si>
    <t>ADBS informations / Association francaise des documentalistes et des bibliothecaires specialises</t>
  </si>
  <si>
    <t>0153-9132</t>
  </si>
  <si>
    <t>no. 358 (2001) - vol. 391  (2004) [P339]</t>
  </si>
  <si>
    <t>Advances in astronomy and astrophysics</t>
  </si>
  <si>
    <t>0065-2180</t>
  </si>
  <si>
    <t>vol. 1 (1962) - vol. 9  (1972) [PA12(1)]</t>
  </si>
  <si>
    <t>Advances in space science</t>
  </si>
  <si>
    <t>0276-4628</t>
  </si>
  <si>
    <t>vol. 1 (1959) - vol. 2  (1960) [PA76]</t>
  </si>
  <si>
    <t>Advances in space science and technology</t>
  </si>
  <si>
    <t>0065-3365</t>
  </si>
  <si>
    <t>vol. 3 (1961) - vol. 10  (1970) [PA76]</t>
  </si>
  <si>
    <t>Advances in theoretical physics</t>
  </si>
  <si>
    <t>0065-3470</t>
  </si>
  <si>
    <t>vol. 1 (1965) - vol. 2  (1968) [P198]</t>
  </si>
  <si>
    <t>Aerospatiale</t>
  </si>
  <si>
    <t>0065-3780</t>
  </si>
  <si>
    <t>no. 8 (1970) - no. 124  (1982) [Lacunes] [P545]</t>
  </si>
  <si>
    <t>Air &amp; cosmos</t>
  </si>
  <si>
    <t>2425-4207</t>
  </si>
  <si>
    <t>no. 2012 (2006) - no. 2502  (2016) [n.2487 (2016) a n.2493 (2016)] [PO581]</t>
  </si>
  <si>
    <t>Air-Espace Techniques</t>
  </si>
  <si>
    <t>0568-3467</t>
  </si>
  <si>
    <t>no. 3 (1967) - no. 4  (1967) ; no. 62 (1967) ; no. 64 (1968) - no. 67  (1968) ; no. 69 (1969) [P132]</t>
  </si>
  <si>
    <t>Air techniques</t>
  </si>
  <si>
    <t>1631-0225</t>
  </si>
  <si>
    <t>no. 2 (1964) - no. 2  (1967) [P132]</t>
  </si>
  <si>
    <t>Albertiana / Societe internationale Leon Battista Alberti</t>
  </si>
  <si>
    <t>1126-9588</t>
  </si>
  <si>
    <t>no. 1 (1998) ; no. 3 (2000) [P469]</t>
  </si>
  <si>
    <t>Alliage : culture, science, technique / [Association ANAIS]</t>
  </si>
  <si>
    <t>1144-5645</t>
  </si>
  <si>
    <t>no. 29 (1996) - no. 31  (1997) ; no. 80 (2019)-.... [P422]</t>
  </si>
  <si>
    <t>Almanac for computers</t>
  </si>
  <si>
    <t>0191-3867</t>
  </si>
  <si>
    <t>(1984) - (1987) ; (1989) - (1990) [PA74(1)]</t>
  </si>
  <si>
    <t>Almanach der Koeniglichen bayerischen Akademie der Wissenschaften</t>
  </si>
  <si>
    <t>2366-1879</t>
  </si>
  <si>
    <t>(1855) ; (1859) ; (1867) ; (1871) ; (1875) ; (1884) [P110(68)]</t>
  </si>
  <si>
    <t>Almanaque nautico</t>
  </si>
  <si>
    <t>0080-5963</t>
  </si>
  <si>
    <t>(1892) - vol. 169  (1960) [Lac. : vol.141 ; vol.149 ; vol.151] [PA83]</t>
  </si>
  <si>
    <t>American association of variable star observers quarterly report</t>
  </si>
  <si>
    <t>no. 1 (1946) - no. 17  (1950) ; no. 27 (1961) [PO328]</t>
  </si>
  <si>
    <t>American ephemeris and nautical almanac</t>
  </si>
  <si>
    <t>0065-8189</t>
  </si>
  <si>
    <t>(1855) - (1892) = (1852) - (1891) ; (1894) - (1940) = (1891) - (1938) ; (1980) = (1979) [PA74]</t>
  </si>
  <si>
    <t>American journal of mathematics / printed under the auspices of the John Hopkins Unversity</t>
  </si>
  <si>
    <t>0002-9327</t>
  </si>
  <si>
    <t>vol. 11 (1889) - vol. 27  (1905) [P87]</t>
  </si>
  <si>
    <t>American journal of science</t>
  </si>
  <si>
    <t>0002-9599</t>
  </si>
  <si>
    <t>3eS. vol. 21 no. 121 (1881) - vol. 49  no. 294  (1895) ; 4eS. vol. 1 no. 1 (1896) - vol. 22  (1906) [P108(4)]</t>
  </si>
  <si>
    <t>Anais da Academia Brasileira de Ciencias</t>
  </si>
  <si>
    <t>0001-3765</t>
  </si>
  <si>
    <t>vol. 65 (1993) - vol. 70  (1998) [Lacunes] [P472]</t>
  </si>
  <si>
    <t>Anais do Observatorio Astronomico da Universidade de Coimbra</t>
  </si>
  <si>
    <t>0870-2853</t>
  </si>
  <si>
    <t>vol. 10 (1947) - vol. 16  (1975) = (1938) - (1975) ; (1986) = (1979) [PO330]</t>
  </si>
  <si>
    <t>Anais do observatorio do Infante D. Luiz. Observacoes dos postos meteorologicos</t>
  </si>
  <si>
    <t>(1914) - (1914) = (1909) - (1912) [P110(33)]</t>
  </si>
  <si>
    <t>Anais do Observatorio Infante D. Luis da Faculdade de Sciencias da Universidade de Lisboa</t>
  </si>
  <si>
    <t>0873-3929</t>
  </si>
  <si>
    <t>vol. 49 (1913) - vol. 50  (1913) = (1911) - (1912) [P109(4)]</t>
  </si>
  <si>
    <t>Analele Institutului Meteorologic al Romaniei</t>
  </si>
  <si>
    <t>1010-6200</t>
  </si>
  <si>
    <t>vol. 2 (1888) - vol. 16  (1903) = (1886) - (1900) ; vol. 18 (1907) = (1902) [P111(48)]</t>
  </si>
  <si>
    <t>Anales de la Direcion de Meteorologia</t>
  </si>
  <si>
    <t>1669-7995</t>
  </si>
  <si>
    <t>vol. 18 no. 1 (1930) - vol. 18  no. 2  (1930) ; vol. 19 no. 1 (1931) [P111(45)]</t>
  </si>
  <si>
    <t>Anales de la Oficina Meteorologica Argentina</t>
  </si>
  <si>
    <t>1669-8002</t>
  </si>
  <si>
    <t>vol. 8 (1890) - vol. 14  (1901) ; vol. 16 (1905) [P111(41)]</t>
  </si>
  <si>
    <t>Anales del Instituto y Observatorio de Marina. Seccion 2a. Observaciones meteorologicas, magneticas y sismicas</t>
  </si>
  <si>
    <t>1135-9900</t>
  </si>
  <si>
    <t>(1923) - (1924) = (1920) - (1921) [P111(46)]</t>
  </si>
  <si>
    <t>Anales del Instituto y Observatorio de Marina de San Fernando. Seccion 2a. Observaciones meteorologicas, magneticas y seismicas</t>
  </si>
  <si>
    <t>1135-9889</t>
  </si>
  <si>
    <t>(1900) - (1907) = (1899) - (1906) [P111(46)]</t>
  </si>
  <si>
    <t>Anales del Instituto y Observatorio de Marina de San Fernando. Seccion 2a. Observaciones meteorologicas y magneticas</t>
  </si>
  <si>
    <t>1135-9870</t>
  </si>
  <si>
    <t>(1892) - (1899) = (1891) - (1898) [P111(46)]</t>
  </si>
  <si>
    <t>Anales del Instituto y Observatorio de Marina de San Fernando. Seccion 2a. Observaciones meteorologicas, magneticas y sismicas</t>
  </si>
  <si>
    <t>1135-9897</t>
  </si>
  <si>
    <t>(1908) - (1913) = (1907) - (1912) [P111(46)]</t>
  </si>
  <si>
    <t>Annalen der K. K. Universitats-Sternwarte in Wien</t>
  </si>
  <si>
    <t>1022-5218</t>
  </si>
  <si>
    <t>vol. 1 (1821) - vol. 20  (1837) ; vol. 1 (1841) - vol. 14  (1851) ; vol. 1 (1851) - vol. 29  (1880) [PO51]</t>
  </si>
  <si>
    <t>Annalen der Kaiserlichen Universitats-Sternwarte in Strassburg</t>
  </si>
  <si>
    <t>vol. 1 (1896) - vol. 4  (1911) [PO132]</t>
  </si>
  <si>
    <t>Annalen der Physik</t>
  </si>
  <si>
    <t>0003-3804</t>
  </si>
  <si>
    <t>(1824) - (1928) [P82 et P82(3)]</t>
  </si>
  <si>
    <t>Annalen der Physik und Chemie. Erganzungsband</t>
  </si>
  <si>
    <t>vol. 1 (1842) - vol. 8  (1878) [P82(2)]</t>
  </si>
  <si>
    <t>Annalen der Sternwarte in Leiden</t>
  </si>
  <si>
    <t>1389-5680</t>
  </si>
  <si>
    <t>no. 1 (1868) - no. 9  (1915) [PO162]</t>
  </si>
  <si>
    <t>Annalen der Universitats-Sternwarte Wien</t>
  </si>
  <si>
    <t>0342-4030</t>
  </si>
  <si>
    <t>4eS. vol. 2 (1884) - vol. 31  no. 4  (1976) [Lacunes] [PO51]</t>
  </si>
  <si>
    <t>Annalen van de Bosscha-Sterrenwacht</t>
  </si>
  <si>
    <t>0853-4365</t>
  </si>
  <si>
    <t>vol. 1 (1933) - vol. 8  (1935) [Lacunes] [PO88]</t>
  </si>
  <si>
    <t>Annalen van de Sterrewacht te Leiden</t>
  </si>
  <si>
    <t>0169-8990</t>
  </si>
  <si>
    <t>vol. 10 (1913) - vol. 12  no. 2  (1919) ; vol. 13 (1921) - vol. 22  (1962) [PO162]</t>
  </si>
  <si>
    <t>Annales / Observatoire Royal de Belgique</t>
  </si>
  <si>
    <t>0373-4099</t>
  </si>
  <si>
    <t>(1834) - (1970) [PO150]</t>
  </si>
  <si>
    <t>Annales climatologiques de l'Observatoire de Ksara</t>
  </si>
  <si>
    <t>0373-7861</t>
  </si>
  <si>
    <t>(1958) - (1962) = (1957) - (1961) [P110(37)]</t>
  </si>
  <si>
    <t>Annales d'astrophysique</t>
  </si>
  <si>
    <t>0365-0499</t>
  </si>
  <si>
    <t>vol. 1 no. 1 (1938) - vol. 31  no. 6  (1968) [PA38]</t>
  </si>
  <si>
    <t>Annales d'astrophysique. Supplement</t>
  </si>
  <si>
    <t>0517-8487</t>
  </si>
  <si>
    <t>no. 2 (1957) - no. 8  (1959) [PA38(2)]</t>
  </si>
  <si>
    <t>Annales de chimie : Recueil de memoires concernant la chimie et les arts qui en dependent</t>
  </si>
  <si>
    <t>0003-3936</t>
  </si>
  <si>
    <t>vol. 1 (1790) - vol. 96  (1815) [P69]</t>
  </si>
  <si>
    <t>Annales de chimie et de physique</t>
  </si>
  <si>
    <t>0365-1444</t>
  </si>
  <si>
    <t>2eS. vol. 1 (1816) - 5eS.  vol. 27  (1882) ; 5eS. vol. 30 (1883) - 8eS.  vol. 30  (1913) [P69]</t>
  </si>
  <si>
    <t>Annales de geophysique</t>
  </si>
  <si>
    <t>0003-4029</t>
  </si>
  <si>
    <t>vol. 18 no. 1 (1962) - vol. 19  no. 1  (1963) ; vol. 19 no. 3 (1963) - vol. 25  no. 4  (1969) [P157]</t>
  </si>
  <si>
    <t>Annales de l'institut de physique du globe de l'Universite de Paris et du Bureau central de magnetisme terrestre</t>
  </si>
  <si>
    <t>0365-3390</t>
  </si>
  <si>
    <t>vol. 1 (1922) - vol. 35  (1969) = (1915/1921) - (1962/1964) [P181]</t>
  </si>
  <si>
    <t>Annales de l'Observatoire astronomique, magnetique et meteorologique de Toulouse</t>
  </si>
  <si>
    <t>0994-6047</t>
  </si>
  <si>
    <t>no. 1 (1880) - no. 8  (1912) = (1873/78) - (1898/1905) [PO136]</t>
  </si>
  <si>
    <t>Annales de l'Observatoire astronomique d'Alger</t>
  </si>
  <si>
    <t>1111-0996</t>
  </si>
  <si>
    <t>vol. 1 no. 1 (1963) - vol. 5  no. 2  (1979) [PO393]</t>
  </si>
  <si>
    <t>Annales de l'Observatoire astronomique de l'Universite imperiale de Kharkow</t>
  </si>
  <si>
    <t>1029-9874</t>
  </si>
  <si>
    <t>vol. 1 (1904) ; vol. 3 (1912) [PO6]</t>
  </si>
  <si>
    <t>Annales de l'Observatoire astronomique de Moscou</t>
  </si>
  <si>
    <t>1029-9890</t>
  </si>
  <si>
    <t>2eS vol. 2 (1890) - vol. 8  (1929) [lacunes] [PO 2]</t>
  </si>
  <si>
    <t>Annales de l'Observatoire astronomique de Tokyo. Appendice</t>
  </si>
  <si>
    <t>no. 33 (1932) - no. 37  (1933) ; no. 39 (1933) - no. 50  (1933) ; no. 52 (1936) - no. 54  (1936) [PO92(1)]</t>
  </si>
  <si>
    <t>Annales de l'Observatoire astronomique de Tokyo</t>
  </si>
  <si>
    <t>1eS. vol. 1 (1889) - vol. 5  no. 2  (1911) ; vol. 5  - no. 4  (1921) [PO92]</t>
  </si>
  <si>
    <t>Annales de l'Observatoire astronomique de Zo-Se, Chine</t>
  </si>
  <si>
    <t>1004-9738</t>
  </si>
  <si>
    <t>vol. 1 (1907) - vol. 22  (1939) [Lacunes] [PO118]</t>
  </si>
  <si>
    <t>Annales de l'Observatoire astronomique et meteorologique de Toulouse</t>
  </si>
  <si>
    <t>0994-6039</t>
  </si>
  <si>
    <t>no. 9 (1914) - no. 32  (1968) [Lac. : no.18 ; no.27] [PO136]</t>
  </si>
  <si>
    <t>Annales de l'Observatoire d'astronomie physique de Paris sis Parc de Meudon</t>
  </si>
  <si>
    <t>1249-7851</t>
  </si>
  <si>
    <t>vol. 1 (1896) - vol. 4  (1910) ; vol. 5 no. 1 (1912) [PO127]</t>
  </si>
  <si>
    <t>Annales de l'Observatoire de Besancon. Astronomie et geophysique</t>
  </si>
  <si>
    <t>0373-5109</t>
  </si>
  <si>
    <t>NS. vol. 1 (1934) - vol. 8  no. 5  (1968) [PO131]</t>
  </si>
  <si>
    <t>Annales de l'Observatoire de Bordeaux</t>
  </si>
  <si>
    <t>1248-4407</t>
  </si>
  <si>
    <t>vol. 1 (1885) - vol. 10  no. 2  (1901) ; vol. 11 (1904) ; no. 13 (1907) [PO135]</t>
  </si>
  <si>
    <t>Annales de l'Observatoire de Bruxelles</t>
  </si>
  <si>
    <t>1374-1365</t>
  </si>
  <si>
    <t>(1834) - (1877) [PO158]</t>
  </si>
  <si>
    <t>Annales de l'Observatoire de Kiew</t>
  </si>
  <si>
    <t>1029-9882</t>
  </si>
  <si>
    <t>no. 1 (1879) - no. 4  (1893) [PO400]</t>
  </si>
  <si>
    <t>Annales de l'observatoire de Ksara. Observations</t>
  </si>
  <si>
    <t>(1921) - (1939) [P110(35)]</t>
  </si>
  <si>
    <t>Annales de l'Observatoire de Ksara. Observations. Section magnetique</t>
  </si>
  <si>
    <t>1018-3043</t>
  </si>
  <si>
    <t>(1930) - (1937) [P110(36)]</t>
  </si>
  <si>
    <t>Annales de l'Observatoire de Moscou</t>
  </si>
  <si>
    <t>1029-9904</t>
  </si>
  <si>
    <t>1eS, vol. 1 (1874) - vol. 10  (1884) [PO2]</t>
  </si>
  <si>
    <t>Annales de l'Observatoire de Nice</t>
  </si>
  <si>
    <t>2015-7479</t>
  </si>
  <si>
    <t>vol. 1 (1899) - vol. 10  (1905) ; vol. 12 (1908) - vol. 14  (1911) [PO129 PO534 A2341]</t>
  </si>
  <si>
    <t>Annales de l'Observatoire de Paris. Section de Meudon</t>
  </si>
  <si>
    <t>1249-786X</t>
  </si>
  <si>
    <t>vol. 6 no. 1 (1928) - vol. 9  (1945) [PO127]</t>
  </si>
  <si>
    <t>Annales de l'Observatoire de Strasbourg</t>
  </si>
  <si>
    <t>1149-8862</t>
  </si>
  <si>
    <t>vol. 1 (1926) - vol. 6  no. 2  (1964) [PO132]</t>
  </si>
  <si>
    <t>Annales de l'Observatoire imperial de Paris / publ. U-J Le Verrier</t>
  </si>
  <si>
    <t>2015-7487</t>
  </si>
  <si>
    <t>no. 1 (1855) - vol. 5  (1859) [PO125]</t>
  </si>
  <si>
    <t>Annales de l'Observatoire imperial de Paris. Memoires</t>
  </si>
  <si>
    <t>2015-7495</t>
  </si>
  <si>
    <t>no. 6 (1861) - no. 32  (1925) [PO125]</t>
  </si>
  <si>
    <t>Annales de l'Observatoire imperial de Paris. Observations</t>
  </si>
  <si>
    <t>2022-8635</t>
  </si>
  <si>
    <t>vol. 1 (1858) - (1910) = (1892) ; (1899) - (1911) = (1897) - (1893) [PO124]</t>
  </si>
  <si>
    <t>Annales de l'Observatoire Imperial de Rio de Janeiro</t>
  </si>
  <si>
    <t>0103-8494</t>
  </si>
  <si>
    <t>vol. 1 (1882) - vol. 4  (1889) [PO79]</t>
  </si>
  <si>
    <t>Annales de l'Observatoire magnetique de Copenhague</t>
  </si>
  <si>
    <t>1396-5379</t>
  </si>
  <si>
    <t>(1893) = (1892) ; (1900) - (1901) = (1895/96) - (1897/98) [PA42]</t>
  </si>
  <si>
    <t>Annales de l'Observatoire meteorologique de l'Universite imperiale a Odessa</t>
  </si>
  <si>
    <t>1729-6447</t>
  </si>
  <si>
    <t>(1895) - (1898) = (1894) - (1897) ; (1906) - (1907) = (1904) - (1906) [P110(57)]</t>
  </si>
  <si>
    <t>Annales de l'Observatoire meteorologique du Mont Blanc / publiees sous la dir. de J. Vallot</t>
  </si>
  <si>
    <t>2023-1792</t>
  </si>
  <si>
    <t>vol. 1 (1893) - vol. 2  (1896) [PO554]</t>
  </si>
  <si>
    <t>Annales de l'Observatoire meteorologique physique et glaciaire du Mont-Blanc</t>
  </si>
  <si>
    <t>2015-7509</t>
  </si>
  <si>
    <t>vol. 3 (1898) - vol. 7  (1917) [PO554]</t>
  </si>
  <si>
    <t>Annales de l'Observatoire municipal : (observatoire de Montsouris), publiees trimestriellement sous la direction des chefs de service.</t>
  </si>
  <si>
    <t>2015-0407</t>
  </si>
  <si>
    <t>vol. 6 (1905) [Volume range en monographie] [A000836]</t>
  </si>
  <si>
    <t>Annales de l'Observatoire national d'Athenes / publiees par Demetrius Eginitis</t>
  </si>
  <si>
    <t>vol. 1 (1896) - vol. 12  (1932) [PO91]</t>
  </si>
  <si>
    <t>Annales de l'Observatoire physique central Nicolas.  Supplement</t>
  </si>
  <si>
    <t>1727-7043</t>
  </si>
  <si>
    <t>(1902) = (1900) ; (1904) - (1908) = (1902) - (1905) [111(23)P]</t>
  </si>
  <si>
    <t>Annales de l'Observatoire royal de Belgique. Physique du globe</t>
  </si>
  <si>
    <t>1377-4484</t>
  </si>
  <si>
    <t>N.S. vol. 1 (1904) - vol. 2  (1904) ; vol. 4 no. 1 (1908) [P0158(4)]</t>
  </si>
  <si>
    <t>Annales de l'Observatoire royal de Belgique. troisieme serie</t>
  </si>
  <si>
    <t>3eS. vol. 1 no. 1 (1921) - vol. 10  no. 3  (1969) [Lac. : vol.6(3)] [PO158(3)]</t>
  </si>
  <si>
    <t>Annales de l'Observatoire royal de Bruxelles. Astronomie : publiees aux frais de l'Etat</t>
  </si>
  <si>
    <t>2466-6602</t>
  </si>
  <si>
    <t>vol. 1 (1878) - no. 14  (1920) [Lacunes] [PO158(2)]</t>
  </si>
  <si>
    <t>Annales de l'Observatoire royal de Bruxelles [puis de Belgique]. Annales meteorologiques</t>
  </si>
  <si>
    <t>2eS. no. 1 (1881) - no. 4  (1895) ; vol. 5 (1901) - vol. 20  no. 3  (1907) [lac.] [PO158(1)]</t>
  </si>
  <si>
    <t>Annales de l'Universite de Paris / publiees par la Societe des amis de l'Universite</t>
  </si>
  <si>
    <t>0041-9176</t>
  </si>
  <si>
    <t>vol. 3 no. 2 (1928) - vol. 38  no. 4  (1968) [+ 2 nos speciaux 1967, 1968] [Lac. : Nos : 6(1928) ; 1-2(1929) ; 4-5(1930) ; 6(1931) ; 4(1934) ; n.4(1938) ; 2(1940)-4(1961) ; 1-2(1967) ; 3(1968)] [P111]</t>
  </si>
  <si>
    <t>Annales de la Faculte des sciences de l'Universite de Toulouse pour les sciences mathematiques et les sciences physiques / publiees sous les auspices du Ministere de l'Instruction Publique</t>
  </si>
  <si>
    <t>0240-2955</t>
  </si>
  <si>
    <t>2eS. vol. 1 (1899) - vol. 10  (1908) ; 3eS. vol. 1 (1909) - vol. 7  (1915) [P89]</t>
  </si>
  <si>
    <t>Annales de la Faculte des sciences de Marseille</t>
  </si>
  <si>
    <t>0365-2386</t>
  </si>
  <si>
    <t>vol. 1 (1891) - vol. 26  (1930) [Lac. : vol.10 ; vol. 15] [P77]</t>
  </si>
  <si>
    <t>Annales de la faculte des sciences de marseille. Serie in 8</t>
  </si>
  <si>
    <t>2eS vol. 1 (1921) - vol. 21  (1952) [P115]</t>
  </si>
  <si>
    <t>Annales de la Faculte des sciences de Toulouse pour les sciences mathematiques et les sciences physiques / publiees par un comite de redaction compose des professeurs de mathematiques, de physique et de chimie de la Faculte</t>
  </si>
  <si>
    <t>0996-0481</t>
  </si>
  <si>
    <t>1eS. vol. 1 (1887) - vol. 12  (1898) [P89]</t>
  </si>
  <si>
    <t>Annales de la fondation Louis de Broglie</t>
  </si>
  <si>
    <t>0182-4295</t>
  </si>
  <si>
    <t>vol. 14 no. 4 (1989) - vol. 16  no. 4  (1991) [P492]</t>
  </si>
  <si>
    <t>Annales de la Societe des lettres, sciences et arts des Alpes-Maritimes : declaree d'utilite publique par decret du 25 aout 1879</t>
  </si>
  <si>
    <t>1150-0387</t>
  </si>
  <si>
    <t>vol. 1 (1865) - vol. 10  (1885) [P26]</t>
  </si>
  <si>
    <t>Annales de physique ..</t>
  </si>
  <si>
    <t>0003-4169</t>
  </si>
  <si>
    <t>9eS. vol. 1 (1914) - 11eS.  vol. 12  (1939) [P69(2)]</t>
  </si>
  <si>
    <t>Annales des services techniques d'hygiene de la ville de Paris : comptes-rendus des travaux de...  / Prefecture du Departement de la Seine, Direction de l'hygiene, du travail et de la prevoyance sociale</t>
  </si>
  <si>
    <t>2015-9412</t>
  </si>
  <si>
    <t>vol. 1 (1921) - vol. 6  (1925) [P111(7)]</t>
  </si>
  <si>
    <t>Annales des telecommunications</t>
  </si>
  <si>
    <t>0003-4347</t>
  </si>
  <si>
    <t>vol. 41 no. 11 (1986) - vol. 42  no. 2  (1987) ; vol. 42 no. 7 (1987) - vol. 46  no. 2  (1991) [P496]</t>
  </si>
  <si>
    <t>Annales du Bureau central meteorologique de France. 4. Meteorologie generale</t>
  </si>
  <si>
    <t>2020-6283</t>
  </si>
  <si>
    <t>(1880) - (1887) = (1878) - (1885) [P111(29)]</t>
  </si>
  <si>
    <t>Annales du Bureau central meteorologique de France. 1. Memoires</t>
  </si>
  <si>
    <t>2020-6313</t>
  </si>
  <si>
    <t>(1888) - (1918) = (1886) - (1912) [P111(28)]</t>
  </si>
  <si>
    <t>Annales du Bureau central meteorologique de France. 1. Etude des orages en France et memoires divers</t>
  </si>
  <si>
    <t>2020-6305</t>
  </si>
  <si>
    <t>(1879) - (1885) = (1878) - (1885) [P111(24)]</t>
  </si>
  <si>
    <t>Annales du Bureau central meteorologique de France. 2. Observations</t>
  </si>
  <si>
    <t>2020-6275</t>
  </si>
  <si>
    <t>(1888) - (1925) = (1886) - (1918/20) [P111(27)]</t>
  </si>
  <si>
    <t>Annales du Bureau central meteorologique de France. 2. Bulletin des observations francaises et revue climatologique</t>
  </si>
  <si>
    <t>2020-6291</t>
  </si>
  <si>
    <t>(1880) - (1889) = (1878) - (1885) [P111(26)]</t>
  </si>
  <si>
    <t>Annales du Bureau central meteorologique de France. 3. Pluies en France</t>
  </si>
  <si>
    <t>2020-6267</t>
  </si>
  <si>
    <t>(1880) - (1926) = (1877) - (1918) [P111(25)]</t>
  </si>
  <si>
    <t>Annales du Bureau des longitudes</t>
  </si>
  <si>
    <t>1245-5539</t>
  </si>
  <si>
    <t>vol. 1 (1877) - vol. 12  (1949) [PO122]</t>
  </si>
  <si>
    <t>Annales du Service meteorologique de l'Indochine</t>
  </si>
  <si>
    <t>1017-3870</t>
  </si>
  <si>
    <t>(1930) - (1933) = (1928) - (1931/33) [P105(3)]</t>
  </si>
  <si>
    <t>Annales francaises de chronometrie</t>
  </si>
  <si>
    <t>0365-2149</t>
  </si>
  <si>
    <t>1eS vol. 1 no. 1 (1931) - 2eS  vol. 18  no. 4  (1964) [Lacunes dans la 1eS.] [PO339]</t>
  </si>
  <si>
    <t>Annales geophysicae</t>
  </si>
  <si>
    <t>0755-0685</t>
  </si>
  <si>
    <t>vol. 1 no. 1 (1983) ; vol. 1 no. 4 (1983) - vol. 1  no. 6  (1983) [P418]</t>
  </si>
  <si>
    <t>Annales Scientifiques de l'Ecole Normale Superieure : publiees sous les auspices du Ministre de l'Instruction publique / fonde par M. L. Pasteur</t>
  </si>
  <si>
    <t>0012-9593</t>
  </si>
  <si>
    <t>1eS vol. 1 (1864) - 3eS  vol. 75  (1958) [Lac. : 3eS vol.56(4)] [P46]</t>
  </si>
  <si>
    <t>Annales scientifiques de l'Universite de Besancon. Climatologie</t>
  </si>
  <si>
    <t>0409-2368</t>
  </si>
  <si>
    <t>no. 57 (1951) - no. 58  (1952) ; no. 61 (1946) = (1945) ; no. 69 (1954) = (1953) [PO130(3)]</t>
  </si>
  <si>
    <t>Annali dell'Istituto e Museo di storia della scienza di Firenze</t>
  </si>
  <si>
    <t>0391-3341</t>
  </si>
  <si>
    <t>vol. 1 no. 1 (1977) - vol. 10  no. 1  (1985) [Lac. : vol.4 ; vol.8(1)] [P468]</t>
  </si>
  <si>
    <t>Annali dell'Ufficio centrale di meteorologia italiana</t>
  </si>
  <si>
    <t>1721-0712</t>
  </si>
  <si>
    <t>2eS. vol. 2 (1882) - vol. 5  (1885) = (1880) - (1883) [P106(3)]</t>
  </si>
  <si>
    <t>Annali dell'Ufficio centrale meteorologico e geodinamico italiano</t>
  </si>
  <si>
    <t>1721-0739</t>
  </si>
  <si>
    <t>vol. 7 no. 2 (1888) - vol. 37  no. 1  (1920) [Lacunes] [P106(3)]</t>
  </si>
  <si>
    <t>Annali dell'Ufficio centrale meteorologico italiano</t>
  </si>
  <si>
    <t>1721-0720</t>
  </si>
  <si>
    <t>2eS. vol. 6 (1886) - vol. 7  no. 1  (1887) = (1884) - (1885) [P106(3)]</t>
  </si>
  <si>
    <t>Annali delle Universita toscane</t>
  </si>
  <si>
    <t>1125-9930</t>
  </si>
  <si>
    <t>vol. 1 (1846) - vol. 25  (1905) [P88]</t>
  </si>
  <si>
    <t>Annali idrografici</t>
  </si>
  <si>
    <t>vol. 8 (1913) - vol. 9  (1915) = (1911/12) - (1913/14) [P13]</t>
  </si>
  <si>
    <t>Annals of the Astronomical Observatory of Harvard College</t>
  </si>
  <si>
    <t>1933-866X</t>
  </si>
  <si>
    <t>vol. 1 (1856) - vol. 110  no. 8  (1944) ; vol. 112 (1949) - vol. 120  (1957) [lac.] [PO57]</t>
  </si>
  <si>
    <t>Annals of the Astrophysical Observatory of the Smithsonian Institution</t>
  </si>
  <si>
    <t>1059-5600</t>
  </si>
  <si>
    <t>no. 1 (1900) - no. 7  (1954) [PO310]</t>
  </si>
  <si>
    <t>Annals of the Bosscha Observatory</t>
  </si>
  <si>
    <t>0853-4357</t>
  </si>
  <si>
    <t>vol. 9 no. 2 (1958) [PO88]</t>
  </si>
  <si>
    <t>Annals of the Cape observatory</t>
  </si>
  <si>
    <t>vol. 1 no. 1 (1898) - vol. 23  (1968) [lac.] [PO89]</t>
  </si>
  <si>
    <t>Annals of the Dearborn Observatory of Northwestern University</t>
  </si>
  <si>
    <t>1061-6853</t>
  </si>
  <si>
    <t>vol. 1 (1915) - vol. 3  (1935) ; vol. 4 (1943) - vol. 7  no. 3  (1958) [PO72]</t>
  </si>
  <si>
    <t>Annals of the Lowell Observatory</t>
  </si>
  <si>
    <t>vol. 1 (1898) - vol. 3  (1905) [PO75]</t>
  </si>
  <si>
    <t>Annals of the New York Academy of sciences</t>
  </si>
  <si>
    <t>0077-8923</t>
  </si>
  <si>
    <t>vol. 1 (1879) ; vol. 4 (1889) - vol. 7  (1894) = (1887/89) - (1892/94) ; vol. 337 (1980) [P121]</t>
  </si>
  <si>
    <t>Annals of the Observatory of Lund</t>
  </si>
  <si>
    <t>1102-6170</t>
  </si>
  <si>
    <t>no. 2 (1931) - no. 4  (1934) ; no. 6 (1937) - no. 18  (1961) [PO164]</t>
  </si>
  <si>
    <t>Annals of the Royal Observatory, Edinburgh</t>
  </si>
  <si>
    <t>0142-9000</t>
  </si>
  <si>
    <t>vol. 1 (1902) - vol. 3  (1910) [PO42]</t>
  </si>
  <si>
    <t>Annals of the Tokyo Astronomical Observatory</t>
  </si>
  <si>
    <t>0082-4704</t>
  </si>
  <si>
    <t>vol. 1 no. 1 (1937) - vol. 22  (1988) [Lacunes] [PO92]</t>
  </si>
  <si>
    <t>Annee avec le CNRS / Centre national de la recherche scientifique ; [dir. publ. Bernard Larrouturou]</t>
  </si>
  <si>
    <t>1776-2154</t>
  </si>
  <si>
    <t>vol. 2004 (2005) - vol. 2007  (2008) [P517]</t>
  </si>
  <si>
    <t>Annuaire / Association des amis de la bibliotheque de mathematiques de Paris-Jussieu</t>
  </si>
  <si>
    <t>0294-8958</t>
  </si>
  <si>
    <t>(1979) [exemplaire range avec les monographies] [002306] OCANI. SLO</t>
  </si>
  <si>
    <t>Annuaire / Institut de France</t>
  </si>
  <si>
    <t>0184-0940</t>
  </si>
  <si>
    <t>(1906) ; (1910) - (1911) [P112(4)]</t>
  </si>
  <si>
    <t>Annuaire ... / Academie des sciences</t>
  </si>
  <si>
    <t>0065-0552</t>
  </si>
  <si>
    <t>(1918) ; vol. 9 (1925) - vol. 15  (1931) ; vol. 17 (1933) ; vol. 19 (1935) - vol. 38  (1955) ; vol. 40 (1957) - vol. 44  (1961) ; vol. 46 (1963) - vol. 54  (1971) ; vol. 57 (1974) - vol. 59  (1975) ; vol. 61 (1978) - vol. 65  (1982) ; vol. 69 (1986) - vol. 73  (1990) ; vol. 75 (1992) ; vol. 77 (1994) ; vol. 79 (1996) [P113]</t>
  </si>
  <si>
    <t>Annuaire ... du Bureau des longitudes</t>
  </si>
  <si>
    <t>0151-0096</t>
  </si>
  <si>
    <t>(1969) - (1975) = (1970) - (1976) [PA95]</t>
  </si>
  <si>
    <t>Annuaire astronomique de l'Observatoire royal de Belgique</t>
  </si>
  <si>
    <t>0770-0202</t>
  </si>
  <si>
    <t>(1901) - (1913) = (1901) - (1912) [PA93]</t>
  </si>
  <si>
    <t>Annuaire astronomique et meteorologique / par Camille Flammarion</t>
  </si>
  <si>
    <t>2609-1623</t>
  </si>
  <si>
    <t>vol. 94 (1958) ; vol. 101 (1965) [PA114]</t>
  </si>
  <si>
    <t>Annuaire de l'Academie royale des sciences, des lettres et des beaux-arts de Belgique</t>
  </si>
  <si>
    <t>0770-190X</t>
  </si>
  <si>
    <t>vol. 12 (1846) - vol. 50  (1884) ; vol. 52 (1886) ; vol. 73 (1907) - vol. 75  (1909) [P110(66)]</t>
  </si>
  <si>
    <t>Annuaire de l'Academie royale des sciences et belles-lettres de Bruxelles</t>
  </si>
  <si>
    <t>0770-836X</t>
  </si>
  <si>
    <t>vol. 2 (1836) - vol. 11  (1845) [P110(66)]</t>
  </si>
  <si>
    <t>Annuaire de l'astronomie francaise</t>
  </si>
  <si>
    <t>0996-8970</t>
  </si>
  <si>
    <t>(1988) [exemplaires ranges avec les monographies] [003319 ] OCANI. SLO</t>
  </si>
  <si>
    <t>Annuaire de l'Institut de physique du globe. Premiere partie. Meteorologie</t>
  </si>
  <si>
    <t>1245-6861</t>
  </si>
  <si>
    <t>(1920) - (1927) = (1919) - (1926) [P110(11)]</t>
  </si>
  <si>
    <t>Annuaire de l'Observatoire de Bruxelles</t>
  </si>
  <si>
    <t>0771-1255</t>
  </si>
  <si>
    <t>vol. 58 (1891) - vol. 67  (1900) [PA93]</t>
  </si>
  <si>
    <t>Annuaire de l'Observatoire royal de Belgique</t>
  </si>
  <si>
    <t>0373-4900</t>
  </si>
  <si>
    <t>(1914) - (1937) = (1913) - (1937) ; (1959) = (1958) ; (1964) - (1982) = (1963) - (1981) [PA93]</t>
  </si>
  <si>
    <t>1370-298X</t>
  </si>
  <si>
    <t>(1938) - (1959) = (1938) - (1958) ; (1964) - (1982) = (1963) - (1981) [PA94]</t>
  </si>
  <si>
    <t>Annuaire du College de France</t>
  </si>
  <si>
    <t>0069-5580</t>
  </si>
  <si>
    <t>vol. 67 (1967) [exemplaire range avec les monographies] [000204] OCANI. SLO</t>
  </si>
  <si>
    <t>Annuaire meteorologique / Institut royal meteorologique de Belgique</t>
  </si>
  <si>
    <t>1370-2971</t>
  </si>
  <si>
    <t>(1901) - (1906) ; (1908) - (1921) = (1908) - (1920) [PA91]</t>
  </si>
  <si>
    <t>Annuaire meteorologique d'Alsace et de Lorraine</t>
  </si>
  <si>
    <t>1169-0011</t>
  </si>
  <si>
    <t>(1919) - (1922) = (1915) - (1916/18) [P102(2)]</t>
  </si>
  <si>
    <t>Annuaire pour l'an... : guide de l'amateur astronomie et meteorologiste / publ. par la Societe belge d'astronomie.</t>
  </si>
  <si>
    <t>1378-4471</t>
  </si>
  <si>
    <t>(1896) - vol. 5  (1900) ; vol. 7 (1902) - vol. 10  (1905) ; vol. 14 (1909) [PA94]</t>
  </si>
  <si>
    <t>Annuaire pour l'an ... publie par le Bureau des longitudes : augmente de notices scientifiques</t>
  </si>
  <si>
    <t>0373-5117</t>
  </si>
  <si>
    <t>(1797) - (1941) = (1796) - (1941) ; (1943) - (1955) ; (1959) - (1960) ; (1962) - (1964) [PA95]</t>
  </si>
  <si>
    <t>Annual report / European Southern Observatory</t>
  </si>
  <si>
    <t>0531-4496</t>
  </si>
  <si>
    <t>vol. 1964 (1965)-.... [PO258]</t>
  </si>
  <si>
    <t>Annual report / Harvard Astronomical Observatory</t>
  </si>
  <si>
    <t>0888-9872</t>
  </si>
  <si>
    <t>(1953) - (1966) [PO211]</t>
  </si>
  <si>
    <t>Annual report / Institute of Astronomy. University of Cambridge</t>
  </si>
  <si>
    <t>0306-0489</t>
  </si>
  <si>
    <t>(1977) - (1992) [PO492]</t>
  </si>
  <si>
    <t>Annual report / American Institute of Physics</t>
  </si>
  <si>
    <t>0569-5686</t>
  </si>
  <si>
    <t>no. 1999 (2000) - no. 2005  (2006) [2002 (2003)] [P459]</t>
  </si>
  <si>
    <t>Annual report / Physikalisch-Meteorologisches Observatorium Davos, World Radiation Center</t>
  </si>
  <si>
    <t>1423-3584</t>
  </si>
  <si>
    <t>vol. 1991 (1992)-.... [1993 (1994) a  1996 (1997)] [PO516]</t>
  </si>
  <si>
    <t>Annual report / Institute of Astronomy, University of Aarhus</t>
  </si>
  <si>
    <t>0909-1661</t>
  </si>
  <si>
    <t>(1978) - (1979) [PO501]</t>
  </si>
  <si>
    <t>Annual report / Kapteyn Astronomical Institute</t>
  </si>
  <si>
    <t>0925-5826</t>
  </si>
  <si>
    <t>no. 1983 (1984) - no. 2006  (2007) [lacune : 2004 (2005)] [PO482]</t>
  </si>
  <si>
    <t>Annual report / Joint Organization for Solar Observations</t>
  </si>
  <si>
    <t>1023-1412</t>
  </si>
  <si>
    <t>(1977) ; (1994) - (1997) [PO508]</t>
  </si>
  <si>
    <t>Annual report / Royal Observatory Edinburgh</t>
  </si>
  <si>
    <t>0309-0108</t>
  </si>
  <si>
    <t>(1974/75) - (1979/80) [PO496]</t>
  </si>
  <si>
    <t>Annual report / Max-Planck-Institut fur Astrophysik</t>
  </si>
  <si>
    <t>0948-9525</t>
  </si>
  <si>
    <t>(1994)-.... [2015] [PO531]</t>
  </si>
  <si>
    <t>Annual report / Vatican Observatory</t>
  </si>
  <si>
    <t>1028-3145</t>
  </si>
  <si>
    <t>(1963) - (1977) ; (1989) ; (1991) - (1993) [PO490]</t>
  </si>
  <si>
    <t>Annual report / University of Thessaloniki. Department of Geodetic Astronomy</t>
  </si>
  <si>
    <t>0259-1375</t>
  </si>
  <si>
    <t>(1967) - (1980) [PO258(D)]</t>
  </si>
  <si>
    <t>Annual Report...</t>
  </si>
  <si>
    <t>1724-0085</t>
  </si>
  <si>
    <t>no. 1988 (1989) - no. 2004  (2003) [1995(1996)-2000(2001)] [PO210] OCANI</t>
  </si>
  <si>
    <t>Annual report ... / Nordic Optical Telescope</t>
  </si>
  <si>
    <t>no. 2003 (2004) - no. 2007  (2008) [PO563]</t>
  </si>
  <si>
    <t>Annual report of the chief signal officer to the Secretary of war</t>
  </si>
  <si>
    <t>(1881) = (1880) ; (1883) = (1882) [P110(70)]</t>
  </si>
  <si>
    <t>Annual report of the director / Mount Wilson and Las Campanas Observatories</t>
  </si>
  <si>
    <t>0732-6130</t>
  </si>
  <si>
    <t>(1969/70) ; (1971/72) - (1980/81) ; (1984/85) - (1985/86) [PO503(1)]</t>
  </si>
  <si>
    <t>Annual report of the director / Mount Wilson and Palomar Observatories</t>
  </si>
  <si>
    <t>1057-4379</t>
  </si>
  <si>
    <t>(1947/48) ; (1961/62) - (1962/63) ; (1964/65) - (1968/69) [PO503(1)]</t>
  </si>
  <si>
    <t>Annual report of the director, Hale Observatories</t>
  </si>
  <si>
    <t>1057-4387</t>
  </si>
  <si>
    <t>(1969/70) - (1971/72) [503(1)]</t>
  </si>
  <si>
    <t>Annual report of the director of the astronomical observatory of Harvard College</t>
  </si>
  <si>
    <t>0888-9880</t>
  </si>
  <si>
    <t>(1914) - (1916) ; (1937) ; (1945) - (1953) [PO211]</t>
  </si>
  <si>
    <t>Annual report of the director of the Department of Meridian Astrometry</t>
  </si>
  <si>
    <t>1060-5185</t>
  </si>
  <si>
    <t>(1916) - (1923) ; (1925) - (1930) [PO503]</t>
  </si>
  <si>
    <t>Annual report of the director of the Mount Wilson Observatory</t>
  </si>
  <si>
    <t>1057-4360</t>
  </si>
  <si>
    <t>(1916) - (1946/47) [lac.25%] [PO503(1)]</t>
  </si>
  <si>
    <t>Annual report of the International Polar Motion Service</t>
  </si>
  <si>
    <t>0074-7432</t>
  </si>
  <si>
    <t>(1968) = (1966) ; (1970) - (1981) = (1968) - (1979) [PO414(1)]</t>
  </si>
  <si>
    <t>Annual report of the Kiso Observatory</t>
  </si>
  <si>
    <t>0915-5392</t>
  </si>
  <si>
    <t>(1988/89) [PO506]</t>
  </si>
  <si>
    <t>Annual report of the National Astronomical Observatory of Japan</t>
  </si>
  <si>
    <t>1346-1192</t>
  </si>
  <si>
    <t>vol. 3 (2000) - vol. 10  (2007) ; vol. 12 (2009)-.... [PO551]</t>
  </si>
  <si>
    <t>Annual report of the Naval Observatory</t>
  </si>
  <si>
    <t>1060-345X</t>
  </si>
  <si>
    <t>(1913) - (1916) ; (1922) ; (1928) ; (1932) [PO511]</t>
  </si>
  <si>
    <t>Annual Report of the Superintendent, Coast and Geodetic Survey to the Secretary of commerce and labor for the fiscal year ended...</t>
  </si>
  <si>
    <t>(1912) - (1919) [P3]</t>
  </si>
  <si>
    <t>Annual report of the superintendent of the coast survey, showing the progress of that work during the year ending...</t>
  </si>
  <si>
    <t>(1852) = (1851) [P3]</t>
  </si>
  <si>
    <t>Annual report of the Weather bureau.</t>
  </si>
  <si>
    <t>(1912) = no. 3 (1908) ; (1913) = no. 1 (1910) [P110(38)]</t>
  </si>
  <si>
    <t>Annual reports of the Astronomical Institutes of Greece</t>
  </si>
  <si>
    <t>0072-7385</t>
  </si>
  <si>
    <t>(1963) - (1981) = (1962) - (1980) [PO499]</t>
  </si>
  <si>
    <t>Annual review of astronomy and astrophysics [Ressource electronique]</t>
  </si>
  <si>
    <t>1545-4282</t>
  </si>
  <si>
    <t>(1963)-....</t>
  </si>
  <si>
    <t>Annual Review of Astronomy and Astrophysics / Leo Goldberg, editor</t>
  </si>
  <si>
    <t>0066-4146</t>
  </si>
  <si>
    <t>vol. 1 (1963) - vol. 53  (2015) [PA194]</t>
  </si>
  <si>
    <t>Annual review of earth and planetary sciences</t>
  </si>
  <si>
    <t>0084-6597</t>
  </si>
  <si>
    <t>vol. 8 (1980) ; vol. 33 (2005) - vol. 43  (2015) [PA188]</t>
  </si>
  <si>
    <t>Annual review of earth and planetary sciences [Ressource electronique]</t>
  </si>
  <si>
    <t>1545-4495</t>
  </si>
  <si>
    <t>(1973)-....</t>
  </si>
  <si>
    <t>Annual review of fluid mechanics</t>
  </si>
  <si>
    <t>0066-4189</t>
  </si>
  <si>
    <t>vol. 1 (1969) - vol. 47  (2015) [P191]</t>
  </si>
  <si>
    <t>Annual review of fluid mechanics.</t>
  </si>
  <si>
    <t>1545-4479</t>
  </si>
  <si>
    <t>(1996)-....</t>
  </si>
  <si>
    <t>Annuario / Osservatorio astrofisico di Catania</t>
  </si>
  <si>
    <t>1720-6294</t>
  </si>
  <si>
    <t>(1927) - (1928) ; (1930) ; (1933) ; (1949) - (1951) ; (1953) [PA103]</t>
  </si>
  <si>
    <t>Annuario / Osservatorio Astrofisico di Arcetri</t>
  </si>
  <si>
    <t>0430-6740</t>
  </si>
  <si>
    <t>(1958) - (1964) = (1957) - (1963) [PA101]</t>
  </si>
  <si>
    <t>Annuario astronomico / Osservatorio astronomico di Trieste</t>
  </si>
  <si>
    <t>1720-6316</t>
  </si>
  <si>
    <t>(1949) = (1948) ; (1965) - (1970) = (1964) - (1970) [PA107]</t>
  </si>
  <si>
    <t>Annuario astronomico / R. Osservatorio astronomico di Pino Torinese</t>
  </si>
  <si>
    <t>1720-6308</t>
  </si>
  <si>
    <t>(1906) - (1919) = (1906) - (1918) ; (1920) - (1923) [PA106]</t>
  </si>
  <si>
    <t>Annuario dell'Osservatorio Astronomico di Capodimonte</t>
  </si>
  <si>
    <t>0373-3068</t>
  </si>
  <si>
    <t>(1966) - (1969) [PA102]</t>
  </si>
  <si>
    <t>Annuario dell'Osservatorio astronomico di Trieste</t>
  </si>
  <si>
    <t>1720-6324</t>
  </si>
  <si>
    <t>(1934) - (1939) = (1933) - (1938) [PA107]</t>
  </si>
  <si>
    <t>Annuario della accademia delle scienze dell'instituto di bologna. Classe di scienze fiziche</t>
  </si>
  <si>
    <t>(1957) - (1963) = (1956/57) - (1962/63) [P111(52)]</t>
  </si>
  <si>
    <t>Annuario della Reale Accademia d'Italia</t>
  </si>
  <si>
    <t>0365-0235</t>
  </si>
  <si>
    <t>vol. 1 (1930) - vol. 9  (1938) = (1930) - (1937) [P110(69)]</t>
  </si>
  <si>
    <t>Annuario della Specola Cidnea</t>
  </si>
  <si>
    <t>0392-2987</t>
  </si>
  <si>
    <t>(1965) - (1995) [PA104]</t>
  </si>
  <si>
    <t>Annuario de Observatorio do Rio de Janeiro</t>
  </si>
  <si>
    <t>1413-3636</t>
  </si>
  <si>
    <t>vol. 6 (1890) - vol. 26  (1910) ; vol. 8 (1892) - vol. 11  (1894) = (1892) - (1895) ; vol. 13 (1896) - vol. 26  (1909) = (1897) - (1909/10) [Lac. : vol.7 ; vol.12] [PA86]</t>
  </si>
  <si>
    <t>Annuario do Imperial Observatorio do Rio de Janeiro</t>
  </si>
  <si>
    <t>1413-361X</t>
  </si>
  <si>
    <t>vol. 1 (1884) - vol. 5  (1889) = (1885) - (1889) [PA86]</t>
  </si>
  <si>
    <t>Anuario / Instituto Geografico Militar</t>
  </si>
  <si>
    <t>0325-5220</t>
  </si>
  <si>
    <t>vol. 1 (1912) - vol. 3  (1914) [P110(55)]</t>
  </si>
  <si>
    <t>Anuario / Observatorio astronomico nacional</t>
  </si>
  <si>
    <t>(1897) - (1900) [PA89]</t>
  </si>
  <si>
    <t>Anuario del Observatorio Astronomico de Madrid</t>
  </si>
  <si>
    <t>0373-5125</t>
  </si>
  <si>
    <t>(1926) - (1989) [Lac. : 1931 ; 1945 ; 1947 ; 1958] [PA85]</t>
  </si>
  <si>
    <t>Anuario del Observatorio Astronomico Nacional</t>
  </si>
  <si>
    <t>0120-2758</t>
  </si>
  <si>
    <t>(1967) - (1980) = (1966) - (1980) [PA90]</t>
  </si>
  <si>
    <t>Anuario del Observatorio astronomico nacional de Santiago</t>
  </si>
  <si>
    <t>(1904) - (1907) ; (1930) ; (1946) [PA89]</t>
  </si>
  <si>
    <t>Anuario del Observatorio astronomico nacional de Tacubaya para el ano de... / formado bajo la direccion del ingeniero Angel Anguiano</t>
  </si>
  <si>
    <t>0185-2841</t>
  </si>
  <si>
    <t>vol. 26 (1905) - vol. 60  (1940) [Lac. : vol.28-vol.29 ; vol.49-vol.51] [PA87]</t>
  </si>
  <si>
    <t>Anuario del Observatorio de La Plata</t>
  </si>
  <si>
    <t>0327-8425</t>
  </si>
  <si>
    <t>(1889) - (1893) [PA88]</t>
  </si>
  <si>
    <t>Anuario del Observatorio de Madrid</t>
  </si>
  <si>
    <t>0210-7619</t>
  </si>
  <si>
    <t>(1909) - (1914) = (1908) - (1913) ; (1916) - (1926) = (1915) - (1925) [PA85]</t>
  </si>
  <si>
    <t>Anuario do Observatorio de Sao Paulo</t>
  </si>
  <si>
    <t>0080-6412</t>
  </si>
  <si>
    <t>(1956) - (1960) = (1955) - (1959) [PA99]</t>
  </si>
  <si>
    <t>Anuario do Observatorio nacional</t>
  </si>
  <si>
    <t>vol. 117 (2001) [PA86]</t>
  </si>
  <si>
    <t>Anuario do Observatorio Nacional do Rio de Janeiro</t>
  </si>
  <si>
    <t>1413-3628</t>
  </si>
  <si>
    <t>vol. 27 (1911) - vol. 55  (1938) [Lac. : vol.51 ; vol.53] [PA86]</t>
  </si>
  <si>
    <t>Anuarul astronomic</t>
  </si>
  <si>
    <t>0256-5277</t>
  </si>
  <si>
    <t>(1980) - (1981) ; (1983) - (1987) ; (1989) ; (1991) - (1997) [PA98]</t>
  </si>
  <si>
    <t>Anuarul Observatorului din BucureÅŸti</t>
  </si>
  <si>
    <t>0068-3086</t>
  </si>
  <si>
    <t>(1966) - (1972) ; (1974) - (1978) [PA98]</t>
  </si>
  <si>
    <t>Apparent places of fundamental stars</t>
  </si>
  <si>
    <t>0174-254X</t>
  </si>
  <si>
    <t>no. 1946 (1945)-.... [PA75]</t>
  </si>
  <si>
    <t>Applied optics</t>
  </si>
  <si>
    <t>0003-6935</t>
  </si>
  <si>
    <t>vol. 1 no. 1 (1962) - vol. 28  no. 36  (1989) [Lacunes : vol.1(5) ; vol.2(5) ; vol.7(5)] [P110(3)]</t>
  </si>
  <si>
    <t>Arabesques / Agence bibliographique de l'enseignement superieur</t>
  </si>
  <si>
    <t>1269-0589</t>
  </si>
  <si>
    <t>no. 31 (2003) - no. 64  (2011) [n.32 (2004) ;  n.43 (2006)] [P506]</t>
  </si>
  <si>
    <t>Archaeoastronomy</t>
  </si>
  <si>
    <t>0142-7253</t>
  </si>
  <si>
    <t>vol. 10 no. 1 (1979) - vol. 27  (2002) [PA70(3)]</t>
  </si>
  <si>
    <t>Archimag : le magazine des nouvelles technologies en documentation et archivage</t>
  </si>
  <si>
    <t>0769-0975</t>
  </si>
  <si>
    <t>vol. 15 (1988) - vol. 48  (1991) ; vol. 50 (1991/92) ; vol. 66 (1993) - vol. 67  (1993) [P431]</t>
  </si>
  <si>
    <t>Archives internationales d'histoire des sciences : publication trimestrielle de l'Union internationale d'histoire des sciences</t>
  </si>
  <si>
    <t>0003-9810</t>
  </si>
  <si>
    <t>no. 13 (1950) - no. 131  (1993) [Lac. : no.14-no.85 ; no.90-no.103 ; no.113-no.117] [P186(5)]</t>
  </si>
  <si>
    <t>Archives neerlandaises des sciences exactes et naturelles. Serie 3 b. Sciences naturelles</t>
  </si>
  <si>
    <t>0365-5032</t>
  </si>
  <si>
    <t>3eS. vol. 1 no. 1 (1911) - vol. 1  no. 2  (1911) [P27]</t>
  </si>
  <si>
    <t>Archives neerlandaises des sciences exactes et naturelles. Serie 3 a. Sciences exactes</t>
  </si>
  <si>
    <t>0365-5024</t>
  </si>
  <si>
    <t>3eS. vol. 1 (1912) - vol. 4  (1918) ; vol. 5 no. 2 (1921) - vol. 8  no. 2  (1925) [P27]</t>
  </si>
  <si>
    <t>Archives Neerlandaises des Sciences Exactes et Naturelles</t>
  </si>
  <si>
    <t>0365-5059</t>
  </si>
  <si>
    <t>1eS. vol. 23 (1889) - vol. 30  (1897) ; 2eS. vol. 1 (1897) - vol. 15  (1911) [P27]</t>
  </si>
  <si>
    <t>Archivist</t>
  </si>
  <si>
    <t>0705-2855</t>
  </si>
  <si>
    <t>vol. 15 no. 6 (1988) - vol. 20  no. 2  (1994) [Lac. : vol.18(3)-vol.18(6) ; vol.19(5) ; vol.19(6)] [P432]</t>
  </si>
  <si>
    <t>Arkiv for astronomi</t>
  </si>
  <si>
    <t>0004-2048</t>
  </si>
  <si>
    <t>vol. 3 no. 4 (1964) - vol. 5  no. 3  (1969) [PA53]</t>
  </si>
  <si>
    <t>Arkiv for fysik</t>
  </si>
  <si>
    <t>0365-2440</t>
  </si>
  <si>
    <t>vol. 29 (1965) - vol. 35  (1969) [P177]</t>
  </si>
  <si>
    <t>Arkiv for matematik, astronomi och fysik / utgivet av K. Svenska Vetenskapsakademien</t>
  </si>
  <si>
    <t>0365-4133</t>
  </si>
  <si>
    <t>vol. 1 (1903) - vol. 11  (1916) [P78]</t>
  </si>
  <si>
    <t>Armagh observatory leaflet</t>
  </si>
  <si>
    <t>vol. 1 no. 1 (1950) - vol. 1  no. 8  (1951) ; vol. 1 no. 46 (1957) - vol. 3  no. 145  (1979) [lac.5%] [PO53]</t>
  </si>
  <si>
    <t>Arthur J. Dyer observatory. Reprints</t>
  </si>
  <si>
    <t>1eS. no. 1 (1950) - no. 63  (1972) ; 2eS. no. 1 (1970) - no. 8  (1972) [Lac : 1eS.n.5 ; 1eS.n.8] [PO116 ; PO116(2)]</t>
  </si>
  <si>
    <t>Artificial Satellites</t>
  </si>
  <si>
    <t>0571-205X</t>
  </si>
  <si>
    <t>vol. 2 no. 1 (1966) - vol. 2  no. 2  (1966) ; vol. 4 no. 1 (1968) - vol. 13  no. 2  (1978) [PA11(3)]</t>
  </si>
  <si>
    <t>Aster</t>
  </si>
  <si>
    <t>0373-6903</t>
  </si>
  <si>
    <t>no. 40 (1952) - no. 149  (1971) [Lacunes] [PA6]</t>
  </si>
  <si>
    <t>AstrofiziÄeskie issledovania</t>
  </si>
  <si>
    <t>0320-9318</t>
  </si>
  <si>
    <t>no. 1 (1970) - no. 34  (1991) [lac.25%] [PO453]</t>
  </si>
  <si>
    <t>Astrofizika</t>
  </si>
  <si>
    <t>0571-7132</t>
  </si>
  <si>
    <t>vol. 1 no. 4 (1965) - vol. 33  no. 3  (1990) [Lacunes] [PA70(12)]</t>
  </si>
  <si>
    <t>Astrometria i astrofizika</t>
  </si>
  <si>
    <t>0582-8198</t>
  </si>
  <si>
    <t>no. 1 (mar-1974) - no. 12  (dec-1980) [PO441]</t>
  </si>
  <si>
    <t>Astronautica acta : journal of the international Academy of astronautics</t>
  </si>
  <si>
    <t>0004-6205</t>
  </si>
  <si>
    <t>vol. 9 (1963) - vol. 18  no. 6  (1973) [PA60]</t>
  </si>
  <si>
    <t>Astronomia : rivista di scienza e cultura</t>
  </si>
  <si>
    <t>1126-9081</t>
  </si>
  <si>
    <t>vol. 1 no. 1 (1979) - vol. 3  no. 10  (1981) [PA31]</t>
  </si>
  <si>
    <t>Astronomia-optika institucio. Informo</t>
  </si>
  <si>
    <t>no. 2 (1946) - no. 155  (1990) [lac.15%] [PO293]</t>
  </si>
  <si>
    <t>Astronomical, Magnetic and meteorological observations</t>
  </si>
  <si>
    <t>1061-3137</t>
  </si>
  <si>
    <t>(1895) - (1899) = (1890) - (1891) [PO55]</t>
  </si>
  <si>
    <t>Astronomical almanac</t>
  </si>
  <si>
    <t>0737-6421</t>
  </si>
  <si>
    <t>(1980)-.... = (1981)-.... [1987 = 1988 ; 2011-2012 = 2012-2013  ;  2015 = 2016] [PA74]</t>
  </si>
  <si>
    <t>Astronomical and magnetical and meteorological observations made at the royal observatory, Greenwich, in the year...</t>
  </si>
  <si>
    <t>(1848) - (1924) [Lac. : 1854-1870 ; 1878 ; 1913] [PO35]</t>
  </si>
  <si>
    <t>Astronomical and meteorological observations</t>
  </si>
  <si>
    <t>1061-3110</t>
  </si>
  <si>
    <t>(1862) - (1885) = (1861) - (1882) [PO55]</t>
  </si>
  <si>
    <t>Astronomical contributions from the University of South Florida at Tampa</t>
  </si>
  <si>
    <t>no. 1 (1964) - no. 108  (1978) [lac.20%] [PO407]</t>
  </si>
  <si>
    <t>Astronomical journal</t>
  </si>
  <si>
    <t>0004-6256</t>
  </si>
  <si>
    <t>vol. 1 no. 1 (1849) - vol. 148  no. 6  (2014) [PA39]</t>
  </si>
  <si>
    <t>Astronomical journal [Ressource electronique]</t>
  </si>
  <si>
    <t>1538-3881</t>
  </si>
  <si>
    <t>vol. 115 (1998)-....</t>
  </si>
  <si>
    <t>Astronomical notes</t>
  </si>
  <si>
    <t>(1958) - (1968) [PO175]</t>
  </si>
  <si>
    <t>Astronomical observations / United States Naval Observatory</t>
  </si>
  <si>
    <t>1061-2742</t>
  </si>
  <si>
    <t>vol. 1 (1846) - vol. 3  (1853) = (1845) - (1847) ; vol. 5 (1859) - (1867) = (1849/50) - (1851/52) [PO55]</t>
  </si>
  <si>
    <t>Astronomical observations made at the observatory of Cambridge</t>
  </si>
  <si>
    <t>1358-4065</t>
  </si>
  <si>
    <t>vol. 1 (1829) - vol. 24  no. 1  (1908) ; vol. 25 (1919) [PO39]</t>
  </si>
  <si>
    <t>Astronomical observations made at the Radcliffe Observatory</t>
  </si>
  <si>
    <t>vol. 1 (1842) - (1867) = (1840) - (1867) [PO50]</t>
  </si>
  <si>
    <t>Astronomical observations made at the Royal Observatory, Edinburgh</t>
  </si>
  <si>
    <t>0142-9027</t>
  </si>
  <si>
    <t>vol. 1 (1838) - vol. 15  (1886) = (1834/35) - (1878/86) [PO40]</t>
  </si>
  <si>
    <t>Astronomical papers</t>
  </si>
  <si>
    <t>0097-7055</t>
  </si>
  <si>
    <t>vol. 1 (1882) - vol. 23  no. 1  (1986) [Lac. : col. interrompue entr 1918 et 1948 + lacunes] [PO58]</t>
  </si>
  <si>
    <t>Astronomical register</t>
  </si>
  <si>
    <t>vol. 1 (1864) - vol. 24  (1886) = (1863) - (1886) [PO441(9)]</t>
  </si>
  <si>
    <t>Astronomical results from observations made at the royal observatory, greenwich</t>
  </si>
  <si>
    <t>(1953) - (1960) = (1939) - (1955) [PO36]</t>
  </si>
  <si>
    <t>AstronomiÄeskij cirkular</t>
  </si>
  <si>
    <t>0236-2457</t>
  </si>
  <si>
    <t>no. 1541 (1989) - no. 1555  (1993) [Lac. :no.1549 ; no.1552] [PO352]</t>
  </si>
  <si>
    <t>AstronomiÄeskij cirkular, izdavaemyj Buro astronomiÄeskih soobÅenij Akademii nauk SSSR</t>
  </si>
  <si>
    <t>0373-191X</t>
  </si>
  <si>
    <t>no. 95 (1950) - no. 1541  (1989) [lac.30%] [PO352]</t>
  </si>
  <si>
    <t>AstronomiÄeskij eÅ¾egodnik SSSR na ... god</t>
  </si>
  <si>
    <t>0205-4590</t>
  </si>
  <si>
    <t>(1947) - (1953) = (1946) - (1950) ; (1961) - (1962) = (1959) - (1960) [PA108]</t>
  </si>
  <si>
    <t>AstronomiÄeskij vestnik</t>
  </si>
  <si>
    <t>0320-930X</t>
  </si>
  <si>
    <t>vol. 19 no. 2 (1985) - vol. 28  no. 6  (1994) [Lac. : vol.21(2) ; vol.23(3)-vol.23(4) ; vol.27(1)-vol.27(2) ; vol.28(3)] [PA68]</t>
  </si>
  <si>
    <t>AstronomiÄeskij Å¾urnal</t>
  </si>
  <si>
    <t>0004-6299</t>
  </si>
  <si>
    <t>vol. 1 no. 2 (1924) - vol. 71  no. 4  (1994) [lac5%] [PA35]</t>
  </si>
  <si>
    <t>Astronomie</t>
  </si>
  <si>
    <t>0991-8817</t>
  </si>
  <si>
    <t>vol. 1 (1883) - vol. 13  (1894) = (1882) - (1894) [PA20(2)]</t>
  </si>
  <si>
    <t>Astronomie : revue mensuelle d'astronomie, de meteorologie et de physique du globe et bulletin de la Societe astronomique de France</t>
  </si>
  <si>
    <t>0004-6302</t>
  </si>
  <si>
    <t>(1911) - vol. 119  (jun-2005) ; vol. 119 (oct-2005)-.... [P577]</t>
  </si>
  <si>
    <t>Astronomieskij bjulleten' / Bjuro naunych nabljudenij Russkogo obestva ljubetelej mirovedenija</t>
  </si>
  <si>
    <t>2308-6882</t>
  </si>
  <si>
    <t>no. 10 (1925) - no. 18  (1927) ; no. 23 (1928) - no. 27  (1930) [PA45(3)]</t>
  </si>
  <si>
    <t>Astronomijos observatorijos biuletenis, Vilniaus universitetas</t>
  </si>
  <si>
    <t>no. 1 (1960) - no. 20  (1967) ; no. 22 (1968) - no. 40  (1974) [PO358]</t>
  </si>
  <si>
    <t>Astronomische Abhandlungen als Erg"anzungshefte zu den "Astronomischen Nachrichten"</t>
  </si>
  <si>
    <t>no. 3 (1902) ; no. 5 (1904) - no. 6  (1904) [PO251]</t>
  </si>
  <si>
    <t>Astronomische Abhandlungen der Hamburger Sternwarte</t>
  </si>
  <si>
    <t>0374-0196</t>
  </si>
  <si>
    <t>vol. 1 (1909) - vol. 3  no. 2  (1937) ; vol. 4 no. 2 (1937) - vol. 5  no. 4  (1940) [PO267]</t>
  </si>
  <si>
    <t>Astronomische Arbeiten der osterreichischen Gradmessungs-Commission</t>
  </si>
  <si>
    <t>1726-2186</t>
  </si>
  <si>
    <t>(1891) ; (1895) [P110(51)]</t>
  </si>
  <si>
    <t>Astronomische Arbeiten des K. K. Gradmessungs-Bureau</t>
  </si>
  <si>
    <t>1726-216X</t>
  </si>
  <si>
    <t>vol. 1 (1889) - vol. 2  (1890) ; vol. 5 (1893) - vol. 14  (1907) [P110(50)]</t>
  </si>
  <si>
    <t>Astronomische beobachtungen an der kaiserlichkoniglich stern warte zu prag</t>
  </si>
  <si>
    <t>(1882) - (1912) = (1884) - (1905/09) [PO84]</t>
  </si>
  <si>
    <t>Astronomische Beobachtungen auf der Grossherzoglichen Sternwarte zu Mannheim / angestellt und herausgegeben von Dr. E. Schonfeld</t>
  </si>
  <si>
    <t>vol. 1 (1862) - vol. 3  (1879) [Exemplaire range avec les monographies] [A000539] OCANI. MEZO</t>
  </si>
  <si>
    <t>Astronomische Beobachtungen auf der Koniglichen Sternwarte zu Berlin</t>
  </si>
  <si>
    <t>vol. 1 (1840) - vol. 2  (1844) [Range en monographie dans le fonds ancien] [A001273]</t>
  </si>
  <si>
    <t>Astronomische magnetische und meteorologische Beobachtungen an der k. k. Sternwarte zu Prag im Jahre ...</t>
  </si>
  <si>
    <t>1805-2401</t>
  </si>
  <si>
    <t>(1884) = (1883) [monographie dans le fonds ancien] [A000796]</t>
  </si>
  <si>
    <t>Astronomische Mitteilungen der Eidgenossischen Sternwarte Zurich</t>
  </si>
  <si>
    <t>1019-3383</t>
  </si>
  <si>
    <t>no. 146 (1945) - vol. 26  no. 376  (1980) [PO181]</t>
  </si>
  <si>
    <t>Astronomische Mitteilungen der Sternwarte der Georg-Augustus-Universitats</t>
  </si>
  <si>
    <t>no. 7 (1905) ; no. 13 (1906) [PO197(1)]</t>
  </si>
  <si>
    <t>Astronomische Mitteilungen Wien</t>
  </si>
  <si>
    <t>0257-9782</t>
  </si>
  <si>
    <t>no. 1 (1969) - no. 26  (1980) [PO277(2)]</t>
  </si>
  <si>
    <t>Astronomische Mittheilungen</t>
  </si>
  <si>
    <t>1019-3375</t>
  </si>
  <si>
    <t>no. 67 (1886) - no. 145  (1945) [lac.30%] [PO181]</t>
  </si>
  <si>
    <t>Astronomische Nachrichten</t>
  </si>
  <si>
    <t>0004-6337</t>
  </si>
  <si>
    <t>vol. 1 no. 1 (1833) - vol. 329  no. 5  (2008) [Lacunes] [PA14]</t>
  </si>
  <si>
    <t>Astronomischer Jahresbericht</t>
  </si>
  <si>
    <t>0948-0803</t>
  </si>
  <si>
    <t>vol. 1 (1899) - vol. 68  (1968) [PA70(8)]</t>
  </si>
  <si>
    <t>Astronomische Rundschau</t>
  </si>
  <si>
    <t>1330-1594</t>
  </si>
  <si>
    <t>vol. 1 no. 1 (1899) - vol. 7  no. 64  (1905) ; vol. 7 no. 66 (1905) - vol. 8  no. 76  (1906) [PO441(8)]</t>
  </si>
  <si>
    <t>Astronomisches Jahrbuch oder Ephemeriden...</t>
  </si>
  <si>
    <t>(1776) - (1783) = (1774) - (1780) [PA70]</t>
  </si>
  <si>
    <t>Astronomisch-geodatische Arbeiten. 1. Ordnung / PreuÃŸisches Geodatisches Institut</t>
  </si>
  <si>
    <t>(1887) = (1885/1886) ; (1889) - (1890) ; (1904) ; (1906) - (1907) ; (1910) [P7(1)]</t>
  </si>
  <si>
    <t>Astronomisch-geodatische Arbeiten in den Jahren... : Bestimmung der Langendifferenzen... / herausgegeben vom Konigl. Preussischen Geodatischen Institut</t>
  </si>
  <si>
    <t>(1875) = (1873/1874) ; (1878) = (1877) ; (1885) = (1883/1884) ; (1912) = (1911) [P7(2)]</t>
  </si>
  <si>
    <t>Astronomisch-geodatische Arbeiten in der Schweiz</t>
  </si>
  <si>
    <t>0257-1730</t>
  </si>
  <si>
    <t>vol. 10 (1907) - vol. 16  (1921) [P8]</t>
  </si>
  <si>
    <t>Astronomisch-geodatischen Arbeiten des K. und K. Militar-geographischen Institutes in Wien</t>
  </si>
  <si>
    <t>1726-2178</t>
  </si>
  <si>
    <t>vol. 1 (1871) - vol. 22  (1908) [Lac. : vol.7 ; vol.10 ; vol.11 ; vol.21] [P17(1)]</t>
  </si>
  <si>
    <t>Astronomisch-Geodatisches Jahrbuch / hrsg. vom Astronomischen Rechen-Institut in Heidelberg</t>
  </si>
  <si>
    <t>2510-9146</t>
  </si>
  <si>
    <t>(1951) - (1957) = (1950) - (1956) [PA109]</t>
  </si>
  <si>
    <t>Astronomiska iakttagelser och undersokningar anstalda pa Stockholms Observatorium</t>
  </si>
  <si>
    <t>vol. 1 (1880) - vol. 4  (1891) ; vol. 8 no. 29 (1903) - vol. 11  no. 65  (1934) [lac.] [PO157(1)]</t>
  </si>
  <si>
    <t>Astronomiskais kalendÄrs</t>
  </si>
  <si>
    <t>0235-750X</t>
  </si>
  <si>
    <t>(1958) - (1990) [Lac. : 1964-1972 ; 1985] [PA78]</t>
  </si>
  <si>
    <t>Astronomy</t>
  </si>
  <si>
    <t>0091-6358</t>
  </si>
  <si>
    <t>vol. 16 no. 2 (1988) - vol. 22  no. 7  (1994) [lac.5%] [PA141]</t>
  </si>
  <si>
    <t>Astronomy &amp; astrophysics. Supplement series</t>
  </si>
  <si>
    <t>0365-0138</t>
  </si>
  <si>
    <t>vol. 1 (1970) - vol. 147  no. 3  (2000) [PA73(2)]</t>
  </si>
  <si>
    <t>Astronomy and astrophysics. Special supplement.</t>
  </si>
  <si>
    <t>vol. 1 (1970) [PA73(2)]</t>
  </si>
  <si>
    <t>Astronomy and astrophysics : a European journal</t>
  </si>
  <si>
    <t>0004-6361</t>
  </si>
  <si>
    <t>vol. 1 (1969) - vol. 560  (2014) [PO441(2)]</t>
  </si>
  <si>
    <t>Astronomy and astro-physics</t>
  </si>
  <si>
    <t>1067-8603</t>
  </si>
  <si>
    <t>vol. 12 (1893) - vol. 13  (1894) [PA10(2)]</t>
  </si>
  <si>
    <t>Astronomy and astrophysics abstracts</t>
  </si>
  <si>
    <t>0067-0022</t>
  </si>
  <si>
    <t>vol. 1 (1969) - vol. 72  (2000) = (1969) - (1999) [PA70(9)]</t>
  </si>
  <si>
    <t>Astronomy and astrophysics review</t>
  </si>
  <si>
    <t>0935-4956</t>
  </si>
  <si>
    <t>vol. 1 no. 1 (1989) - vol. 23  no. 4  (2015) [vol. 6(4) ; vol.7(3) ; vol.7(4) ; vol. 14] [PA143]</t>
  </si>
  <si>
    <t>Astronomy and geophysics</t>
  </si>
  <si>
    <t>1366-8781</t>
  </si>
  <si>
    <t>vol. 38 no. 1 (1997)-.... [PA13]</t>
  </si>
  <si>
    <t>Astronomy reports</t>
  </si>
  <si>
    <t>1063-7729</t>
  </si>
  <si>
    <t>vol. 37 no. 1 (1993) - vol. 50  no. 12  (2006) [PA36]</t>
  </si>
  <si>
    <t>Astroparticle physics</t>
  </si>
  <si>
    <t>0927-6505</t>
  </si>
  <si>
    <t>vol. 6 no. 1 (1996)-.... [PA151]</t>
  </si>
  <si>
    <t>Astrophysical journal</t>
  </si>
  <si>
    <t>0004-637X</t>
  </si>
  <si>
    <t>vol. 1 (1895) - vol. 797  no. 2  (2014) [Lacunes] [PA11]</t>
  </si>
  <si>
    <t>Astrophysical journal. Supplement series</t>
  </si>
  <si>
    <t>0067-0049</t>
  </si>
  <si>
    <t>vol. 1 no. 1 (1954) - vol. 215  no. 2  (2014) [ Lac : vol.169(2) ; vol.173(2) ; vol.204-vol.206] [PA12]</t>
  </si>
  <si>
    <t>Astrophysical letters</t>
  </si>
  <si>
    <t>0004-6388</t>
  </si>
  <si>
    <t>vol. 1 (1967) - vol. 25  (1987) [lac. vol. 14 no. 2(1973) -vol. 15 no. 2 (1973)  ; vol. 24 no. 2 (1984)] [PA65]</t>
  </si>
  <si>
    <t>Astrophysical letters &amp; communications</t>
  </si>
  <si>
    <t>0888-6512</t>
  </si>
  <si>
    <t>vol. 26 no. 1 (1987) - vol. 27  no. 6  (1990) ; vol. 28 no. 2 (1991) - vol. 28  no. 5  (1992) [PA65]</t>
  </si>
  <si>
    <t>Astrophysics</t>
  </si>
  <si>
    <t>0571-7256</t>
  </si>
  <si>
    <t>vol. 1 no. 1 (1965) - vol. 21  no. 1  (1985) [PA67]</t>
  </si>
  <si>
    <t>Astrophysics and space science</t>
  </si>
  <si>
    <t>0004-640X</t>
  </si>
  <si>
    <t>vol. 1 no. 1 (1968) - vol. 274  no. 4  (2000) [PA66]</t>
  </si>
  <si>
    <t>Astrosurf magazine</t>
  </si>
  <si>
    <t>1768-6504</t>
  </si>
  <si>
    <t>no. 12 (2005) - no. 94  (2018) [Lac. : no.18-no.23 ; no.59 ; no.61 ; no.85] [PO582]</t>
  </si>
  <si>
    <t>Atlas meteorologique : d'apres, vingt-deux stations francaises / par G. Eiffel</t>
  </si>
  <si>
    <t>2020-5740</t>
  </si>
  <si>
    <t>(1908) - (1913) = (1907) - (1912) [P111(43)]</t>
  </si>
  <si>
    <t>Atmospheriques</t>
  </si>
  <si>
    <t>1295-2168</t>
  </si>
  <si>
    <t>no. 10 (2001) - no. 34  (2007) [Lacunes : n. 11 a n.24 ; n.28 a n.29] [P505]</t>
  </si>
  <si>
    <t>Atomes</t>
  </si>
  <si>
    <t>0365-7515</t>
  </si>
  <si>
    <t>no. 245 (1967) - no. 272  (1970) [Lac. : no.246-no.249 ; no.251 ; no.253-no.255 ; no.257-no.260] [P169]</t>
  </si>
  <si>
    <t>Atomic data and nuclear data tables</t>
  </si>
  <si>
    <t>0092-640X</t>
  </si>
  <si>
    <t>vol. 14 no. 3 (1974) - vol. 57  no. 2  (1994) [Lacunes] [P504]</t>
  </si>
  <si>
    <t>Atti dell'Accademia delle scienze dell'Istituto di Bologna. Classe di scienze fisiche. Rendiconti</t>
  </si>
  <si>
    <t>0365-0057</t>
  </si>
  <si>
    <t>11eS vol. 1 (1954) - vol. 9  (1962) ; vol. 10 (1963) - 12eS  vol. 3  (1968) [P111(21)]</t>
  </si>
  <si>
    <t>Atti della Accademia delle Scienze dell'Istituto di Bologna. Classe di scienze fisiche. Memorie</t>
  </si>
  <si>
    <t>0515-2143</t>
  </si>
  <si>
    <t>1eS. vol. 1 (1954) - 2eS.  vol. 3  (1966) [P110(60)]</t>
  </si>
  <si>
    <t>Atti della R. Accademia dei Lincei. Rendiconti</t>
  </si>
  <si>
    <t>1124-500X</t>
  </si>
  <si>
    <t>4eS. vol. 7 (1991) [P75(1)]</t>
  </si>
  <si>
    <t>Atti della R. Accademia dei Lincei. Rendiconto dell'adunanza solenne</t>
  </si>
  <si>
    <t>1127-7165</t>
  </si>
  <si>
    <t>(1892) ; (1894) - vol. 2  (1914) ; vol. 3 (1916) ; vol. 3 (1919) - (1920) [P75(2)]</t>
  </si>
  <si>
    <t>Atti della R. Accademia dei Lincei. Rendiconti della Classe di scienze fisiche, matematiche e naturali</t>
  </si>
  <si>
    <t>0001-4435</t>
  </si>
  <si>
    <t>(1892) - (1920) [P75(1)]</t>
  </si>
  <si>
    <t>Atti della R. Accademia Nazionale dei Lincei. Rendiconti della Classe di scienze fisiche, matematiche e naturali</t>
  </si>
  <si>
    <t>1124-5042</t>
  </si>
  <si>
    <t>5eS vol. 29 (1920) - 6eS.  vol. 29  no. 12  (1939) [lacunes] [P75(1)]</t>
  </si>
  <si>
    <t>Atti della R. Accademia Nazionale dei Lincei. Rendiconti delle adunanze solenni</t>
  </si>
  <si>
    <t>1127-7173</t>
  </si>
  <si>
    <t>(1920) - vol. 4  no. 5  (1933) ; vol. 4 no. 7 (1935) - vol. 4  no. 8  (1936) [P75(2)]</t>
  </si>
  <si>
    <t>Atti della Reale Accademia delle scienze di Torino : pubblicati dagli accademici segretari delle due classi</t>
  </si>
  <si>
    <t>1122-1364</t>
  </si>
  <si>
    <t>vol. 1 (1866) - vol. 41  no. 10  (1906) [Lac. : vol.34(6)-vol.34(7) ; vol.41(4)-vol.41(5)] [P37(4)]</t>
  </si>
  <si>
    <t>Aus dem Archiv der deutschen Seewarte und des Marineobservatoriums</t>
  </si>
  <si>
    <t>vol. 1 (1878) - vol. 10  (1888) = (1878) - (1887) [P10]</t>
  </si>
  <si>
    <t>Australian journal of physics</t>
  </si>
  <si>
    <t>0004-9506</t>
  </si>
  <si>
    <t>vol. 19 no. 1 (1966) - vol. 47  no. 6  (1994) [P175]</t>
  </si>
  <si>
    <t>Australian monthly weather report and meteorological abstracts / Meteorology of Australia. Commonwealth Bureau of Meteorology ; published with the Authority of the Minister of Home Affairs under the direction of H. A. Hunt,...</t>
  </si>
  <si>
    <t>1447-2562</t>
  </si>
  <si>
    <t>vol. 1 no. 1 (1910) - vol. 3  no. 11  (1915) ; vol. 4 no. 6 (1917) - vol. 4  no. 9  (1918) [P110(40)]</t>
  </si>
  <si>
    <t>Beiblatter zu den Annalen der Physik</t>
  </si>
  <si>
    <t>0375-846X</t>
  </si>
  <si>
    <t>vol. 1 (1877) - vol. 30  (1906) [P82(2)]</t>
  </si>
  <si>
    <t>Beobachtungen angestellt am Astrophysicalischen Observatorium in O Gyalla in Ungarn</t>
  </si>
  <si>
    <t>0200-9242</t>
  </si>
  <si>
    <t>vol. 1 (1879) - vol. 6  (1884) ; vol. 9 (1888) - vol. 16  (1894) [PO83]</t>
  </si>
  <si>
    <t>Beobachtungen der Kaiserlichen Universitats-Sternwarte Dorpat</t>
  </si>
  <si>
    <t>1736-0072</t>
  </si>
  <si>
    <t>vol. 9 (1842) - vol. 18  (1891) [PO1]</t>
  </si>
  <si>
    <t>Beobachtungen der Kaiserlichen Universitats-Sternwarte zu Jurjew (vormals Dorpat)</t>
  </si>
  <si>
    <t>1736-0080</t>
  </si>
  <si>
    <t>vol. 19 (1893) - vol. 20  (1899) [PO1]</t>
  </si>
  <si>
    <t>Beobachtungs-Ergebnisse der Koniglichen Sternwarte zu Berlin</t>
  </si>
  <si>
    <t>0323-7923</t>
  </si>
  <si>
    <t>vol. 1 (1881) - no. 16  (1914) [PO94]</t>
  </si>
  <si>
    <t>Beobachtungs-Zirkular der astronomischen Nachrichten</t>
  </si>
  <si>
    <t>vol. 1 no. 1 (1919) - vol. 15  no. 50  (1933) ; vol. 20 (1938) - vol. 23  (1941) [PO378]</t>
  </si>
  <si>
    <t>Bericht uber die Arbeiten der Konigl. Baierischen Akademie der Wissenschaften in Munchen</t>
  </si>
  <si>
    <t>(1824) - (1825) = (1823) - (1825) [P49(6)]</t>
  </si>
  <si>
    <t>Bericht uber die Arbeiten der Mathematisch-Physikalischen Classe der Konigl. Bayrischen Akademie des Wissen-schaften</t>
  </si>
  <si>
    <t>vol. 1 (1807) - vol. 4  (1811) [P49(6)]</t>
  </si>
  <si>
    <t>Bericht uber die Tatigkeit des Bundesamtes fur Kartographie und Geodasie / Bundesamt fur Kartographie und Geodasie</t>
  </si>
  <si>
    <t>2366-4231</t>
  </si>
  <si>
    <t>no. 2000 (2001) - no. 2009  (2010) [P521]</t>
  </si>
  <si>
    <t>Bericht uber die Tatigkeit des Institut fur Angewandte Geodasie im Jahre...</t>
  </si>
  <si>
    <t>(1969) - (1972) = (1968) - (1971) [P327]</t>
  </si>
  <si>
    <t>Berkeley reprints</t>
  </si>
  <si>
    <t>no. 1 (1950) - no. 364  (1966) [lac.5%] [PO106]</t>
  </si>
  <si>
    <t>Berliner astronomisches Jahrbuch fur..</t>
  </si>
  <si>
    <t>(1830) - no. 170  (1945) = (1828) - (1943) ; no. 172 (1947) - no. 183  (1958) = (1947) - (1956) [PA70]</t>
  </si>
  <si>
    <t>Bibliographie, documentation, terminologie</t>
  </si>
  <si>
    <t>0006-1433</t>
  </si>
  <si>
    <t>vol. 2 no. 1 (1962) - vol. 14  no. 6  (1974) [lac. :  vol. 3 no. 1 (1963)  ; vol. 5 no. 1 (1965)  ; vol. 6 no. 4 (1966)] [P130]</t>
  </si>
  <si>
    <t>Bibliographie scientifique francaise. 1e section. Sciences mathematiques et physiques</t>
  </si>
  <si>
    <t>2021-0698</t>
  </si>
  <si>
    <t>vol. 18 no. 1 (1921) - vol. 41  (1950) = (1921) - no. 1  (1942) [P109(3)]</t>
  </si>
  <si>
    <t>Bibliographie scientifique francaise. 2e section. Sciences naturelles et biologiques</t>
  </si>
  <si>
    <t>2021-0701</t>
  </si>
  <si>
    <t>vol. 18 no. 1 (1921) - vol. 41  (1950) = (1921) - no. 6  (1942) [P109]</t>
  </si>
  <si>
    <t>Bibliography and program notes on close binaries</t>
  </si>
  <si>
    <t>1017-0634</t>
  </si>
  <si>
    <t>no. 23 (1974) - no. 24  (1974) ; no. 26 (1975) ; no. 28 (1977) ; no. 30 (1978) ; no. 32 (1979) [PA125]</t>
  </si>
  <si>
    <t>Bibliography and program notes on eclipsing binaries</t>
  </si>
  <si>
    <t>0067-7124</t>
  </si>
  <si>
    <t>no. 19 (1971) - no. 21  (1972) [PA125]</t>
  </si>
  <si>
    <t>Bibliotheca historico-naturalis physico-chemica et mathematica, oder, Systematisch geordnete Uebersicht der in Deutschland und dem Auslande auf dem Gebiete der gesammten Naturwissenschaften und der Mathematik neu erschienen Bucher</t>
  </si>
  <si>
    <t>vol. 1 (1851) - vol. 8  (1858) ; vol. 13 (1863) - vol. 37  (1887) [P22]</t>
  </si>
  <si>
    <t>Bilan social / Centre national de la recherche scientifique</t>
  </si>
  <si>
    <t>1169-8969</t>
  </si>
  <si>
    <t>vol. 1990 (1991) - vol. 2005  (2006) [lacunes  : 1992 ; 1993 ; 1996 ;1998 ; 2000] [P516]</t>
  </si>
  <si>
    <t>Biographical memoirs / National Academy of sciences of the United States of America</t>
  </si>
  <si>
    <t>0077-2933</t>
  </si>
  <si>
    <t>vol. 7 (1910) - vol. 9  (1920) ; vol. 12 (1929) - vol. 20  (1939) [P107]</t>
  </si>
  <si>
    <t>BIOP Bulletin interieur de l'Observatoire de Paris Meudon</t>
  </si>
  <si>
    <t>0988-9884</t>
  </si>
  <si>
    <t>no. 10 (1969) - no. 1609  (2007) [Lacunes] [PO425]</t>
  </si>
  <si>
    <t>Biuleteni / Abastumnis astropizikuri observatoria. Mta Qanobili</t>
  </si>
  <si>
    <t>0258-7327</t>
  </si>
  <si>
    <t>no. 1 (1937) - no. 3  (1938) ; no. 10 (1949) - no. 11  (1950) ; no. 18 (1955) - no. 64  (1988) [PO7]</t>
  </si>
  <si>
    <t>Bjulleten' stancij optiÄeskogo nabljudenija iskusstvennykh sputnikov zemli</t>
  </si>
  <si>
    <t>(1962) - (1971) [PO342]</t>
  </si>
  <si>
    <t>Boletim magnetico do Observatorio Nacional</t>
  </si>
  <si>
    <t>0104-1045</t>
  </si>
  <si>
    <t>(1926) = (1924/25) [PO391(2)]</t>
  </si>
  <si>
    <t>Boletin / Sociedad Astronomica de Mexico</t>
  </si>
  <si>
    <t>0186-0569</t>
  </si>
  <si>
    <t>no. 117 (1911) - no. 145  (1914) [PO479]</t>
  </si>
  <si>
    <t>Boletin astronomico del Observatorio astronomico de Quito. Serie B</t>
  </si>
  <si>
    <t>no. 3 (1969) - no. 4  (1970) [PO434]</t>
  </si>
  <si>
    <t>Boletin astronomico del Observatorio de Madrid</t>
  </si>
  <si>
    <t>0373-7101</t>
  </si>
  <si>
    <t>vol. 1 no. 1 (1932) - vol. 11  no. 5  (1986) [PO212]</t>
  </si>
  <si>
    <t>Boletin de la Asociacion Argentina de Astronomia</t>
  </si>
  <si>
    <t>0571-3285</t>
  </si>
  <si>
    <t>no. 5 (1963) - no. 15  (1970) [PO396]</t>
  </si>
  <si>
    <t>Boletin del Instituto de Tonantzintla</t>
  </si>
  <si>
    <t>0303-7584</t>
  </si>
  <si>
    <t>vol. 1 no. 1 (1973) - vol. 1  no. 5  (1975) ; vol. 2 no. 1 (1976) - vol. 2  no. 3  (1977) [PO417(2)]</t>
  </si>
  <si>
    <t>Boletin del Observatorio Astronomico Nacional de Tacuboya</t>
  </si>
  <si>
    <t>0187-5914</t>
  </si>
  <si>
    <t>no. 5 (1915) - no. 17  (1939) [lac.40%] [PO416]</t>
  </si>
  <si>
    <t>Boletin del Observatorio nacional / publicacion del Observatorio nacional</t>
  </si>
  <si>
    <t>2731-2615</t>
  </si>
  <si>
    <t>vol. 18 no. 1 (1922) - vol. 24  no. 12  (1928) [Lac. : vol.18(12) ; vol.19(10) ; vol.22(2)] [P112(3)]</t>
  </si>
  <si>
    <t>Boletin de los Observatorios Tonantzintla y Tacubaya</t>
  </si>
  <si>
    <t>0082-4879</t>
  </si>
  <si>
    <t>vol. 3 no. 24 (1964) ; vol. 5 no. 34 (1970) ; vol. 6 no. 36 (1971) - vol. 38  (1972) [PO417]</t>
  </si>
  <si>
    <t>Boletines de la Oficina meteorologica argentina</t>
  </si>
  <si>
    <t>no. 1 (1911) - no. 3  (1912) [P111(44)]</t>
  </si>
  <si>
    <t>Boletin mensual / Republica argentina, Ministerio de agricultura de la nacion, Oficina meteorologica nacional</t>
  </si>
  <si>
    <t>1666-1443</t>
  </si>
  <si>
    <t>vol. 1 (1916) - no. 8  (1926) = (1923) [P111(42)]</t>
  </si>
  <si>
    <t>Boletin mensual del Observatorio del Ebro</t>
  </si>
  <si>
    <t>0211-5123</t>
  </si>
  <si>
    <t>vol. 1 no. 1 (1910) - vol. 9  no. 12  (1918) ; vol. 10 no. 2 (1919) - vol. 26  no. 12  (1935) [PO404]</t>
  </si>
  <si>
    <t>Boletin mensual del Observatorio del Ebro. Serie A</t>
  </si>
  <si>
    <t>0366-208X</t>
  </si>
  <si>
    <t>vol. 27 no. 1 (1936) - vol. 27  no. 12  (1936) ; vol. 28 no. 4 (1937) - vol. 28  no. 12  (1937) [PO404]</t>
  </si>
  <si>
    <t>Boletin mensual del Observatorio del Ebro. Serie A, Heliofisica, meteorologia, sismologia</t>
  </si>
  <si>
    <t>1139-1251</t>
  </si>
  <si>
    <t>vol. 31 no. 10 (1943) - vol. 32  no. 3  (1944) ; vol. 34 no. 1 (1946) - vol. 35  no. 12  (1947) [PO404(2)]</t>
  </si>
  <si>
    <t>Boletin ROA</t>
  </si>
  <si>
    <t>1131-5040</t>
  </si>
  <si>
    <t>no. 3 (1988) - no. 11  (1996) [Lacunes] [P0539]</t>
  </si>
  <si>
    <t>BoletÄ±Ìn / Observatorio astronomico municipal de Rosario</t>
  </si>
  <si>
    <t>0302-2277</t>
  </si>
  <si>
    <t>no. 2 (1972) - no. 4  (1974) [PO433]</t>
  </si>
  <si>
    <t>Bollettino del Centro internazionale A. Beltrame di storia dello spazio e del tempo</t>
  </si>
  <si>
    <t>1122-3685</t>
  </si>
  <si>
    <t>no. 1 (1983) - no. 5  (1986) [P437]</t>
  </si>
  <si>
    <t>Bollettino dell'Osservatorio della R. Universita di Torino</t>
  </si>
  <si>
    <t>1120-1258</t>
  </si>
  <si>
    <t>(1876) - (1886) [P37(1)]</t>
  </si>
  <si>
    <t>Bollettino meteorologico ed astronomico del Regio Osservatorio dell'Universita di Torino</t>
  </si>
  <si>
    <t>1120-124X</t>
  </si>
  <si>
    <t>(1868) - (1875) [P37(1)]</t>
  </si>
  <si>
    <t>Bosscha Observatory. Report</t>
  </si>
  <si>
    <t>0373-8469</t>
  </si>
  <si>
    <t>(1957/58) - (1959/60) ; (1962) - (1965) [PO515]</t>
  </si>
  <si>
    <t>British journal for the history of science / published by the British Society for the History of Science</t>
  </si>
  <si>
    <t>0007-0874</t>
  </si>
  <si>
    <t>vol. 12 no. 1 (1979) - vol. 27  no. 4  (1994) = no. 40 (1979) - no. 95  (1994) [P186(6)]</t>
  </si>
  <si>
    <t>Buletinul lunar al observatiunilor meteorologice din Romania</t>
  </si>
  <si>
    <t>1222-4901</t>
  </si>
  <si>
    <t>vol. 8 (1900) - vol. 16  (1907) [Lac. vol. 13] [P110(34)]</t>
  </si>
  <si>
    <t>Buletinul observatiunilor meteorologice din Romania</t>
  </si>
  <si>
    <t>1222-6491</t>
  </si>
  <si>
    <t>vol. 4 (1896) = (1895) [P110(34)]</t>
  </si>
  <si>
    <t>BulletenÊ¹ Instituta astrofiziki</t>
  </si>
  <si>
    <t>0321-4885</t>
  </si>
  <si>
    <t>no. 24 (1958) - no. 58  (1971) ; no. 63 (1974) - no. 65  (1975) ; no. 71 (1982) - no. 80  (1989) [PO13]</t>
  </si>
  <si>
    <t>BulletenÊ¹ Instituta teoretiÄeskoj astronomii</t>
  </si>
  <si>
    <t>0002-3302</t>
  </si>
  <si>
    <t>(1947) - (1980) [PO349]</t>
  </si>
  <si>
    <t>BulletenÊ¹ Komissii po kometam i meteoram AstronomiÄeskogo soveta AN SSSR</t>
  </si>
  <si>
    <t>0366-0915</t>
  </si>
  <si>
    <t>no. 1 (1957) - no. 12  (1965) [PO344]</t>
  </si>
  <si>
    <t>BulletenÊ¹ TaÅ¡kentskoÇ° astronomiÄeskoÇ° observatorii</t>
  </si>
  <si>
    <t>vol. 1 no. 2 (1934) - vol. 2  no. 17  (1943) ; vol. 2 no. 20 (1948) [PO16]</t>
  </si>
  <si>
    <t>Bulletin / Commonwealth Bureau of Meteorology, Melbourne</t>
  </si>
  <si>
    <t>1447-2589</t>
  </si>
  <si>
    <t>vol. 3 (1909) - vol. 24  (1938) [lacunes : vol.9 ; vol.11-vol.12 ; vol.14 ; vol.16-vol.18 ; vol.21] [P110(41)]</t>
  </si>
  <si>
    <t>Bulletin / American Astronomical Society</t>
  </si>
  <si>
    <t>0002-7537</t>
  </si>
  <si>
    <t>vol. 1 no. 1 (1969) - vol. 22  no. 1  (1990) ; vol. 22 no. 3 (1990)-.... [PA119]</t>
  </si>
  <si>
    <t>Bulletin / International Council on Archives</t>
  </si>
  <si>
    <t>0252-9785</t>
  </si>
  <si>
    <t>no. 31 (1988) - no. 46  (1996) [428(3)]</t>
  </si>
  <si>
    <t>Bulletin / American Association of Variable Star Observers</t>
  </si>
  <si>
    <t>0516-9518</t>
  </si>
  <si>
    <t>no. 28 (1965) - no. 29  (1966) ; no. 32 (1969) - no. 33  (1970) [PO328]</t>
  </si>
  <si>
    <t>Bulletin / Royal Astronomical Society of Canada</t>
  </si>
  <si>
    <t>1187-1571</t>
  </si>
  <si>
    <t>vol. 1 no. 1 (1991) - vol. 6  no. 6  (1996) [Lac. : vol.4(4)-vol.4(6) ; vol.5(1) ; vol.5(4) ; vol.6(3)] [PA49(1)]</t>
  </si>
  <si>
    <t>Bulletin / Societe francaise d'histoire des sciences et des techniques</t>
  </si>
  <si>
    <t>0292-3653</t>
  </si>
  <si>
    <t>no. 2 (1981) - no. 23  (1988) [Lac : no.4 ; no.8 ; no.9 ; no.12 ; no.18-no.20] [P439]</t>
  </si>
  <si>
    <t>Bulletin / European Southern Observatory</t>
  </si>
  <si>
    <t>0071-3104</t>
  </si>
  <si>
    <t>(1966) - (1975) [PO364]</t>
  </si>
  <si>
    <t>Bulletin / Lowell Observatory</t>
  </si>
  <si>
    <t>0024-7057</t>
  </si>
  <si>
    <t>vol. 1 no. 1 (1903) - vol. 8  no. 166  (1980) [lac.1%] [PO76]</t>
  </si>
  <si>
    <t>Bulletin / International Council on Archives, Committee on Conservation and Restoration, Committee on Archival Reprography</t>
  </si>
  <si>
    <t>0255-3139</t>
  </si>
  <si>
    <t>vol. 1 (1982/83) - vol. 3  (1986) [P428(1)]</t>
  </si>
  <si>
    <t>Bulletin / ADION</t>
  </si>
  <si>
    <t>0249-7522</t>
  </si>
  <si>
    <t>no. 11 (1974) - no. 22  (1984/85) ; no. 24 (1987/88)-.... [PO422]</t>
  </si>
  <si>
    <t>Bulletin / I.C.S.U</t>
  </si>
  <si>
    <t>0018-9057</t>
  </si>
  <si>
    <t>no. 12 (dec-1967) ; no. 22 (dec-1970) - no. 37  (jun-1975) [P158(10)]</t>
  </si>
  <si>
    <t>Bulletin aerologique</t>
  </si>
  <si>
    <t>no. 1 (jan-1931) - no. 13  (jul-1937) [P110(13)]</t>
  </si>
  <si>
    <t>Bulletin annuel / Commission meteorologique departementale du Rhone</t>
  </si>
  <si>
    <t>1156-2218</t>
  </si>
  <si>
    <t>vol. 3 (1933) - vol. 10  (1938) = (1930) - (1931) ; vol. 7 (1936) - vol. 10  (1938) = (1934) - (1937) [Lac. : vol.5-vol.6] [P104(2)]</t>
  </si>
  <si>
    <t>Bulletin annuel / Commission departementale de meteorologie du Rhone</t>
  </si>
  <si>
    <t>1eS. (1883) - (1888) = (1880) - (1884) [P104(2)]</t>
  </si>
  <si>
    <t>Bulletin annuel de l'Office national meteorologique de France</t>
  </si>
  <si>
    <t>1144-1534</t>
  </si>
  <si>
    <t>(1935) - (1936) [P111(32)]</t>
  </si>
  <si>
    <t>Bulletin astronomique. Memoires et varietes</t>
  </si>
  <si>
    <t>0245-9760</t>
  </si>
  <si>
    <t>2eS vol. 1 (1920) - vol. 12  (1946) [PA16]</t>
  </si>
  <si>
    <t>Bulletin astronomique</t>
  </si>
  <si>
    <t>1162-4493</t>
  </si>
  <si>
    <t>no. 1 (1886) - no. 11  (1896) [PO130]</t>
  </si>
  <si>
    <t>Bulletin astronomique. Revue generale des travaux astronomiques</t>
  </si>
  <si>
    <t>0245-9779</t>
  </si>
  <si>
    <t>2eS vol. 1 (1919) - vol. 5  (1923/24) [PA16]</t>
  </si>
  <si>
    <t>Bulletin astronomique / publie sous les auspices de l'Observatoire de Paris</t>
  </si>
  <si>
    <t>0572-7405</t>
  </si>
  <si>
    <t>1eS vol. 1 (1884) - vol. 29  (1912) ; vol. 31 (1914) - vol. 35  (1918) [PA16]</t>
  </si>
  <si>
    <t>0245-9787</t>
  </si>
  <si>
    <t>2eS vol. 13 (1947) - vol. 25  (1965) ; 3eS vol. 1 (1966) - vol. 3  (1968) [PA16]</t>
  </si>
  <si>
    <t>Bulletin Astronomique de l'Observatoire Royal de Belgique</t>
  </si>
  <si>
    <t>0373-0697</t>
  </si>
  <si>
    <t>vol. 1 no. 2 (1931) - vol. 9  no. 3  (1980) [lac.] [PO160]</t>
  </si>
  <si>
    <t>Bulletin chronometrique</t>
  </si>
  <si>
    <t>1164-625X</t>
  </si>
  <si>
    <t>no. 15 (1904) - no. 24  (1914) [PO339]</t>
  </si>
  <si>
    <t>Bulletin climatologique mensuel</t>
  </si>
  <si>
    <t>(1920) - (1921) ; (1923) - (1931) [P102(1)]</t>
  </si>
  <si>
    <t>Bulletin d'information / Centre de donnees stellaires</t>
  </si>
  <si>
    <t>0242-6536</t>
  </si>
  <si>
    <t>no. 1 (1971) - no. 45  (1994) [PO438]</t>
  </si>
  <si>
    <t>Bulletin d'information / Canada-France-Hawaii Telescope Corporation</t>
  </si>
  <si>
    <t>0887-4654</t>
  </si>
  <si>
    <t>no. 2 (1979) ; no. 11 (1984) - no. 35  (1996) ; no. 40 (1999)-.... [lac.1%(1984-1996)] [PO460]</t>
  </si>
  <si>
    <t>Bulletin d'information / Association pour le developpement international de l'observatoire de Nice</t>
  </si>
  <si>
    <t>0004-5861</t>
  </si>
  <si>
    <t>no. 1 (1964) - no. 10  (1973) = (1962/64) [PO422]</t>
  </si>
  <si>
    <t>Bulletin d'information et recueil des actes administratifs de la Prefecture des Alpes-Maritimes</t>
  </si>
  <si>
    <t>0753-0552</t>
  </si>
  <si>
    <t>no. 13 (1974) - no. 15  (1980) [Lacunes] [P455]</t>
  </si>
  <si>
    <t>Bulletin de l'Academie imperiale des sciences de St-Petersbourg [puis] Ð˜Ð·Ð²ÐµÑÑ‚Ð¸Ñ Ð Ð¾ÑÑÐ¸Ð¹ÑÐºÐ¾Ð¹ Ð°ÐºÐ°Ð´ÐµÐ¼Ð¸Ð¸ Ð½Ð°ÑƒÐº</t>
  </si>
  <si>
    <t>1606-6073</t>
  </si>
  <si>
    <t>3eS vol. 1 (1860) - 6eS  vol. 1  (1907) [Lacunes] [P36(1)]</t>
  </si>
  <si>
    <t>Bulletin de l'Institut et Observatoire de physique du globe du Puy-de-Dome</t>
  </si>
  <si>
    <t>0529-9403</t>
  </si>
  <si>
    <t>no. 3 (1931) - no. 8  (1936) = (1931) - (1935/36) [P111(1)]</t>
  </si>
  <si>
    <t>Bulletin de l'Observatoire astronomique de Belgrade</t>
  </si>
  <si>
    <t>0373-3734</t>
  </si>
  <si>
    <t>no. 1 (1936) - no. 132  (1982) [PO182]</t>
  </si>
  <si>
    <t>Bulletin de l'Observatoire Astronomique de Lisbonne</t>
  </si>
  <si>
    <t>0379-9492</t>
  </si>
  <si>
    <t>no. 1 (1931) - no. 18  (1971) [PO337]</t>
  </si>
  <si>
    <t>Bulletin de l'Observatoire Astronomique de Wilno. I, Astronomie</t>
  </si>
  <si>
    <t>1233-3603</t>
  </si>
  <si>
    <t>no. 1 (1921) - no. 21  (1938) [PO357]</t>
  </si>
  <si>
    <t>Bulletin de l'Observatoire de Lyon</t>
  </si>
  <si>
    <t>1247-6919</t>
  </si>
  <si>
    <t>vol. 1 no. 1 (1913) - vol. 13  no. 12  (1931) [Lacunes] [PO133(2)]</t>
  </si>
  <si>
    <t>Bulletin de l'Observatoire de Nice</t>
  </si>
  <si>
    <t>2267-1943</t>
  </si>
  <si>
    <t>no. 1 (avr-1926) - no. 69  (avr-1931) [PO535]</t>
  </si>
  <si>
    <t>Bulletin de l'Observatoire de Talence</t>
  </si>
  <si>
    <t>2020-4760</t>
  </si>
  <si>
    <t>2eS no. 1 (1928) - 3eS  no. 49  (1941) [Lacunes] [P111(2)]</t>
  </si>
  <si>
    <t>Bulletin de la Classe des sciences / Academie royale de Belgique</t>
  </si>
  <si>
    <t>0001-4141</t>
  </si>
  <si>
    <t>no. 1 (1904) - no. 3  (1909) [P45(4)]</t>
  </si>
  <si>
    <t>Bulletin de la Classe physico-mathematique de l'Academie imperiale des sciences de St.-Petersbourg</t>
  </si>
  <si>
    <t>1029-998X</t>
  </si>
  <si>
    <t>vol. 1 no. 1 (1843) - vol. 17  no. 36  (1859) [P36(1)]</t>
  </si>
  <si>
    <t>Bulletin de la Commission meteorologique / Departement des Alpes-Maritimes</t>
  </si>
  <si>
    <t>1167-6590</t>
  </si>
  <si>
    <t>(1981) - (1985) ; (1987) - (1988) [P218]</t>
  </si>
  <si>
    <t>Bulletin de la Commission meteorologique du departement de la Haute-Garonne</t>
  </si>
  <si>
    <t>2022-0928</t>
  </si>
  <si>
    <t>vol. 2 (1909) - vol. 2  (1912) = no. 2 (1907) - no. 5  (1910) [P102(3)]</t>
  </si>
  <si>
    <t>Bulletin de la Section scientifique / Academie roumaine</t>
  </si>
  <si>
    <t>1841-2556</t>
  </si>
  <si>
    <t>vol. 1 (1912) - vol. 22  no. 10  (1939) [Lac. : vol.3-vol.5 ; vol.7-vol.12] [P104]</t>
  </si>
  <si>
    <t>Bulletin de la Societe astronomique de France</t>
  </si>
  <si>
    <t>0991-8825</t>
  </si>
  <si>
    <t>vol. 1 (1888) - vol. 15  (1901) = (1887) - (1901) ; vol. 17 (1903) - (1910) [PA20]</t>
  </si>
  <si>
    <t>Bulletin de la Societe belge d'astronomie. Comptes rendus des seances mensuelles...</t>
  </si>
  <si>
    <t>vol. 1 (1895/96) - vol. 6  (1901) ; vol. 9 (1904) - vol. 13  (1908) [PA17]</t>
  </si>
  <si>
    <t>Bulletin de la societe de geographie</t>
  </si>
  <si>
    <t>1146-7525</t>
  </si>
  <si>
    <t>6eS vol. 19 (1880) - 7eS  vol. 16  (1895) ; 7eS vol. 18 (1897) - vol. 20  (1899) [P21]</t>
  </si>
  <si>
    <t>Bulletin de la Societe francaise de mineralogie et de cristallographie</t>
  </si>
  <si>
    <t>0037-9328</t>
  </si>
  <si>
    <t>vol. 92 no. 1 (1969) - vol. 100  no. 6  (1977) [P205]</t>
  </si>
  <si>
    <t>Bulletin de la Societe francaise de photographie</t>
  </si>
  <si>
    <t>1155-8571</t>
  </si>
  <si>
    <t>1eS vol. 25 no. 1 (1879) - 2eS  vol. 21  no. 24  (1905) [Lacunes] [P43]</t>
  </si>
  <si>
    <t>Bulletin de la Societe francaise de physique</t>
  </si>
  <si>
    <t>0037-9360</t>
  </si>
  <si>
    <t>no. 3 (1970) - no. 107  (1996) [Lacunes] [P376]</t>
  </si>
  <si>
    <t>Bulletin de la Societe internationale des electriciens</t>
  </si>
  <si>
    <t>0366-3302</t>
  </si>
  <si>
    <t>1eS. vol. 1 (1884) - 2eS.  vol. 8  no. 78  (1908) [Lacunes] [P32]</t>
  </si>
  <si>
    <t>Bulletin de la Societe mathematique de France / Societe mathematique de France ; publie avec le concours du CNRS</t>
  </si>
  <si>
    <t>0037-9484</t>
  </si>
  <si>
    <t>vol. 19 (1891) = (1890/91) ; vol. 22 (1894) - vol. 33  (1905) [P91]</t>
  </si>
  <si>
    <t>Bulletin de la Societe neuchateloise de geographie</t>
  </si>
  <si>
    <t>0373-3076</t>
  </si>
  <si>
    <t>vol. 8 (1894) - (1895) [Range en monographie dans le fonds ancien] [A000832]</t>
  </si>
  <si>
    <t>Bulletin de mineralogie</t>
  </si>
  <si>
    <t>0180-9210</t>
  </si>
  <si>
    <t>vol. 101 no. 1 (1978) - vol. 111  no. 6  (1988) [P205]</t>
  </si>
  <si>
    <t>Bulletin de philosophie medievale / edite par la Societe internationale pour l'etude de la philosophie medievale</t>
  </si>
  <si>
    <t>0068-4023</t>
  </si>
  <si>
    <t>no. 36 (1994) - no. 41  (1999) [P573]</t>
  </si>
  <si>
    <t>Bulletin des bibliotheques de France / [publie par la Direction des bibliotheques de France (Ministere de l'Education nationale)]</t>
  </si>
  <si>
    <t>0006-2006</t>
  </si>
  <si>
    <t>(1973) - (1974) [P 352]</t>
  </si>
  <si>
    <t>Bulletin des sciences mathematiques</t>
  </si>
  <si>
    <t>0007-4497</t>
  </si>
  <si>
    <t>2eS. vol. 9 (1885) - vol. 73  (fev-1949) [Lacunes] [P90]</t>
  </si>
  <si>
    <t>Bulletin des sciences mathematiques et astronomiques</t>
  </si>
  <si>
    <t>1155-8431</t>
  </si>
  <si>
    <t>1eS vol. 1 (1870) - vol. 4  (1873) ; vol. 10 (1876) ; 2eS. vol. 1 (1877) - vol. 8  (1884) [P90]</t>
  </si>
  <si>
    <t>Bulletin des seances de la Societe francaise de physique</t>
  </si>
  <si>
    <t>1160-7556</t>
  </si>
  <si>
    <t>(1902) - (1903) ; (1905) - no. 3  (1907) ; no. 5 (1907) - no. 5  (1910) [P122]</t>
  </si>
  <si>
    <t>Bulletin des traductions. 900. Traductions effectuees dans les services et centres francais et canadiens de documentation / Centre national de la recherche scientifique</t>
  </si>
  <si>
    <t>0301-3502</t>
  </si>
  <si>
    <t>(1972) - vol. 21  no. 12  (1973) [P158(13)]</t>
  </si>
  <si>
    <t>Bulletin des traductions effectuees dans les services et centres francais de documentation</t>
  </si>
  <si>
    <t>1149-0179</t>
  </si>
  <si>
    <t>vol. 19 (1971) [P158(13)]</t>
  </si>
  <si>
    <t>Bulletin du Comite international permanent pour l'execution photographique de la carte du ciel</t>
  </si>
  <si>
    <t>1250-1662</t>
  </si>
  <si>
    <t>no. 1 (1888) - vol. 7  no. 2  (1915) [PO121(1)]</t>
  </si>
  <si>
    <t>Bulletin du departement de l'Herault / Comite meteorologique de l'Ouest mediterraneen</t>
  </si>
  <si>
    <t>2022-4583</t>
  </si>
  <si>
    <t>(1874) = (1873) ; (1886) = (1885) ; (1893) - (1907) = (1893) - (1906) [P103(2)]</t>
  </si>
  <si>
    <t>Bulletin geodesique : compte rendu de l'assemblee generale de la Section de geodesie / Union geodesique et geophysique internationale, Section de geodesie</t>
  </si>
  <si>
    <t>no. 19 (1928) - no. 61  (1939) [lac.no34,41,42,45,49,55] [P14]</t>
  </si>
  <si>
    <t>Bulletin horaire du Bureau international de l'heure</t>
  </si>
  <si>
    <t>1010-2264</t>
  </si>
  <si>
    <t>1eS. vol. 1 no. 1 (1922) - 6eS.  vol. 10  (1964) [lac.] [PO144]</t>
  </si>
  <si>
    <t>Bulletin horaire du Bureau international de l'heure...</t>
  </si>
  <si>
    <t>0525-2091</t>
  </si>
  <si>
    <t>Serie D (mar-1940) - (dec-1950) ; Serie E no. 1 (jan-1964) - no. 12  (dec-1954) ; Serie F no. 1 (1955) - no. 24  (1958) ; Serie G no. 1 (1959) - no. 24  (1962) ; Serie J no. 1 (1964) - no. 23  (1967) [ lacune : Serie J n.4 (1964)] [PO144(3) (Serie D) ; PO144(4) (Serie E) ; PO144(5) (Serie F) ; PO144(6) (Serie G) ; PO144(8) (Serie J)]</t>
  </si>
  <si>
    <t>Bulletin mensuel / Observatoire de Tananarive</t>
  </si>
  <si>
    <t>0379-8747</t>
  </si>
  <si>
    <t>vol. 1 no. 1 (1924) - vol. 1  no. 3  (1924) ; vol. 2 (1927) - vol. 5  no. 12  (1930) [P111(3)]</t>
  </si>
  <si>
    <t>Bulletin mensuel de l'Association francaise pour l'avancement des sciences</t>
  </si>
  <si>
    <t>1164-6543</t>
  </si>
  <si>
    <t>(1888) - (1910) = (1887) - (1910) [P29]</t>
  </si>
  <si>
    <t>Bulletin Mensuel de L'Observatoire Magnetique et Meteorologique de Zi-Ka-Wei, Pres Changhai(Chine)</t>
  </si>
  <si>
    <t>1000-9566</t>
  </si>
  <si>
    <t>vol. 18 (1893) = (1892) ; vol. 22 (1899) - vol. 33  (1910) = (1896) - (1907) [P110(17)]</t>
  </si>
  <si>
    <t>Bulletin mensuel de l'Observatoire meteorologique de l'Universite d'Upsala</t>
  </si>
  <si>
    <t>1100-1887</t>
  </si>
  <si>
    <t>vol. 1 (1869) - vol. 80  (1948) [Lac. vol.11-vol.13 ; vol.17 ; vol.18 : vol.75] [P111(40)]</t>
  </si>
  <si>
    <t>Bulletin mensuel de l'Office national meteorologique de France</t>
  </si>
  <si>
    <t>1144-1542</t>
  </si>
  <si>
    <t>(1921) - (1929) ; (1933) - (1934) [P111(33)]</t>
  </si>
  <si>
    <t>Bulletin mensuel de la Societe d'astronomie populaire de Toulouse</t>
  </si>
  <si>
    <t>0037-900X</t>
  </si>
  <si>
    <t>no. 174 (1937) ; no. 212 (1942) - no. 592  (1977) [lac10%] [PA25]</t>
  </si>
  <si>
    <t>Bulletin mensuel du Bureau central meteorologique de France</t>
  </si>
  <si>
    <t>1144-1550</t>
  </si>
  <si>
    <t>(1896) - (1920) [Lacunes] [P111(30)]</t>
  </si>
  <si>
    <t>Bulletin meteorologique</t>
  </si>
  <si>
    <t>0150-7079</t>
  </si>
  <si>
    <t>vol. 1 (1890) - vol. 65  (1950) [Lac. : vol.4 ; vol.37 ;  vol.38 ; vol.50 ; vol.61 ; vol.62] [P101(2)]</t>
  </si>
  <si>
    <t>Bulletin meteorologique annuel du departement des Pyrenees-Orientales</t>
  </si>
  <si>
    <t>2021-197X</t>
  </si>
  <si>
    <t>vol. 32 (1905) - vol. 34  (1905) = (1903) - (1905) ; vol. 38 (1909) - vol. 39  (1910) [P103(1)]</t>
  </si>
  <si>
    <t>Bulletin meteorologique mensuel / Observatoire de Tananarive</t>
  </si>
  <si>
    <t>1727-6918</t>
  </si>
  <si>
    <t>N.S. vol. 6 no. 1 (1930) - vol. 16  no. 12  (1940) [lac.10%] [P111(3)]</t>
  </si>
  <si>
    <t>Bulletin of Astronomical institutes of the Netherlands. Supplement series</t>
  </si>
  <si>
    <t>0365-8910</t>
  </si>
  <si>
    <t>vol. 1 (1966) - vol. 3  (1969) [PA70(11)]</t>
  </si>
  <si>
    <t>Bulletin officiel de l'education nationale / Ministere de l'education nationale (1932-1974)</t>
  </si>
  <si>
    <t>0183-6293</t>
  </si>
  <si>
    <t>suppl no. 16 (1950) ; no. 17 (1960) - no. 6  (1965) [lac.50%] [P105(2)]</t>
  </si>
  <si>
    <t>Bulletin of Solar Phenomena</t>
  </si>
  <si>
    <t>0007-5086</t>
  </si>
  <si>
    <t>vol. 16 no. 1 (1964) - vol. 22  no. 4  (1970) [PO298]</t>
  </si>
  <si>
    <t>Bulletin of the Astronomical Institute. National Observatory of Athens</t>
  </si>
  <si>
    <t>1106-9287</t>
  </si>
  <si>
    <t>no. 3 (1950) - no. 5  (1950) ; no. 2 (1951) ; no. 1 (1952) - no. 2  (1952) ; no. 1 (1953) [PO331]</t>
  </si>
  <si>
    <t>Bulletin of the Astronomical Institutes of Czechoslovakia</t>
  </si>
  <si>
    <t>0004-6248</t>
  </si>
  <si>
    <t>vol. 1 no. 1 (1947) - vol. 42  no. 6  (1991) [Lac : 1,1949(10)-14,1962(12)] [PO441(3)]</t>
  </si>
  <si>
    <t>Bulletin of the Astronomical Institutes of the Netherlands</t>
  </si>
  <si>
    <t>0927-3050</t>
  </si>
  <si>
    <t>vol. 1 (1921) - vol. 20  (1969) [PA70(10)]</t>
  </si>
  <si>
    <t>Bulletin of the Astronomical Society of India</t>
  </si>
  <si>
    <t>0304-9523</t>
  </si>
  <si>
    <t>vol. 14 no. 1 (1986) - vol. 42  no. 4  (2014) [Lac. : vol.23 ; vol.26  ; vol.39(4)-vol.41(2) ; vol. 42(1)] [PA139]</t>
  </si>
  <si>
    <t>Bulletin of the Harvard College Observatory</t>
  </si>
  <si>
    <t>0891-3943</t>
  </si>
  <si>
    <t>no. 501 (1912) - no. 921  (1952) [Lacunes] [PO67]</t>
  </si>
  <si>
    <t>Bulletin pluviometrique : tableaux mernsuels, annuels et carte / Gouvernement general de l'Indochine. Observatoire central de l'Indochine. Service meteorologique.</t>
  </si>
  <si>
    <t>1022-7237</t>
  </si>
  <si>
    <t>(1917) - (1932) = (1916) - (1930) [P105(2)]</t>
  </si>
  <si>
    <t>Bulletin scientifique publie par l'Academie imperiale des sciences de Saint-Petersbourg</t>
  </si>
  <si>
    <t>1029-9971</t>
  </si>
  <si>
    <t>vol. 1 no. 1 (1836) - vol. 10  no. 24  (1842) [P36(1)]</t>
  </si>
  <si>
    <t>Bulletin signaletique. 110. Mathematiques appliquees, informatique, automatique / Centre national de la recherche scientifique</t>
  </si>
  <si>
    <t>0007-5329</t>
  </si>
  <si>
    <t>vol. 32 no. 1 (1971) - vol. 32  no. 12  (1971) [381]</t>
  </si>
  <si>
    <t>Bulletin signaletique. 120. Astronomie. Physique spatiale. Geophysique / Centre national de la recherche scientifique</t>
  </si>
  <si>
    <t>0007-5337</t>
  </si>
  <si>
    <t>vol. 32 no. 1 (1971) - vol. 40  no. 10  (1979) ; vol. 41 no. 1 (1980) - vol. 41  no. 12  (1980) [P381]</t>
  </si>
  <si>
    <t>Bulletin signaletique. 161. Structure de la matiere / Centre national de la recherche scientifique</t>
  </si>
  <si>
    <t>0007-5388</t>
  </si>
  <si>
    <t>vol. 30 no. 1 (1969) - vol. 30  no. 12  (1969) [P381]</t>
  </si>
  <si>
    <t>Bulletin signaletique. 216. Sciences de la terre / Centre national de la recherche scientifique</t>
  </si>
  <si>
    <t>0007-5426</t>
  </si>
  <si>
    <t>vol. 30 no. 1 (1969) - vol. 31  no. 12  (1970) [P381]</t>
  </si>
  <si>
    <t>Bulletin signaletique. 3. Physique 1 / Centre national de la recherche scientifique</t>
  </si>
  <si>
    <t>0181-169X</t>
  </si>
  <si>
    <t>vol. 22 no. 1 (1961) - vol. 29  no. 12  (1968) [P381]</t>
  </si>
  <si>
    <t>Bulletin signaletique. 140. Electricite, electronique / Centre national de la recherche scientifique</t>
  </si>
  <si>
    <t>0181-1754</t>
  </si>
  <si>
    <t>vol. 32 no. 1 (1971) - vol. 32  no. 12  (1971) [P381]</t>
  </si>
  <si>
    <t>Bulletin signaletique. 140. Electrotechnique / Centre national de la recherche scientifique</t>
  </si>
  <si>
    <t>0301-3308</t>
  </si>
  <si>
    <t>vol. 33 no. 1 (1972) - vol. 34  no. 12  (1973) [P381]</t>
  </si>
  <si>
    <t>Bulletin signaletique. 130. Physique 1 / Centre national de la recherche scientifique</t>
  </si>
  <si>
    <t>0398-9259</t>
  </si>
  <si>
    <t>Bulletin signaletique. 120. Astronomie et astrophysique, physique du globe / Centre national de la recherche scientifique</t>
  </si>
  <si>
    <t>0181-172X</t>
  </si>
  <si>
    <t>Bulletin signaletique. 221. Gitologie, economie miniere / Centre national de la recherche scientifique</t>
  </si>
  <si>
    <t>0300-9270</t>
  </si>
  <si>
    <t>Bulletin signaletique. 11. Sciences de la terre / Centre national de la recherche scientifique</t>
  </si>
  <si>
    <t>0532-3681</t>
  </si>
  <si>
    <t>Bulletin signaletique. 130. Physique / Centre national de la recherche scientifique</t>
  </si>
  <si>
    <t>0007-5345</t>
  </si>
  <si>
    <t>vol. 32 no. 1 (1971) - vol. 34  no. 12  (1973) [P381]</t>
  </si>
  <si>
    <t>Bulletin signaletique. 216. Geologie, paleontologie / Centre national de la recherche scientifique</t>
  </si>
  <si>
    <t>0223-4394</t>
  </si>
  <si>
    <t>Bulletin signaletique. 223. Roches sedimentaires, geologie marine</t>
  </si>
  <si>
    <t>0300-9297</t>
  </si>
  <si>
    <t>Bulletin signaletique. 160. Physique de l'etat condense / Centre national de la recherche scientifique</t>
  </si>
  <si>
    <t>0301-3332</t>
  </si>
  <si>
    <t>vol. 34 no. 2 (1973) - vol. 34  no. 12  (1973) [P381]</t>
  </si>
  <si>
    <t>Bulletin signaletique. 120. Astronomie et astrophysique, rayons cosmiques, meteorites, physique du globe</t>
  </si>
  <si>
    <t>0181-1738</t>
  </si>
  <si>
    <t>vol. 31 no. 1 (1970) - vol. 31  no. 12  (1970) [P381]</t>
  </si>
  <si>
    <t>Bulletin signaletique. 210. Mineralogie, geochimie, geologie extra-terrestre, petrographie / Centre national de la recherche scientifique</t>
  </si>
  <si>
    <t>0223-4408</t>
  </si>
  <si>
    <t>vol. 32 no. 1 (1971) - vol. 32  no. 12  (1971) [Â£381]</t>
  </si>
  <si>
    <t>Bulletin signaletique. 120. Geophysique externe, astronomie et astrophysique / Centre national de la recherche scientifique</t>
  </si>
  <si>
    <t>0240-849X</t>
  </si>
  <si>
    <t>vol. 42 no. 1 (1981) - vol. 44  no. 10  (1983) [P381]</t>
  </si>
  <si>
    <t>Bulletin signaletique. 220. Mineralogie, geochimie, geologie extra-terrestre / Centre national de la recherche scientifique</t>
  </si>
  <si>
    <t>0300-9262</t>
  </si>
  <si>
    <t>Bulletin signaletique. 150. Physique et technologie nucleaires / Centre national de la recherche scientifique</t>
  </si>
  <si>
    <t>0007-5361</t>
  </si>
  <si>
    <t>Bulletin signaletique. 210. Sciences de la terre / Centre national de la recherche scientifique</t>
  </si>
  <si>
    <t>0007-540X</t>
  </si>
  <si>
    <t>Bulletin signaletique. 214. Sciences de la terre / Centre national de la recherche scientifique</t>
  </si>
  <si>
    <t>0007-5418</t>
  </si>
  <si>
    <t>Bulletin signaletique. 5. Physique nucleaire / Centre national de la recherche scientifique</t>
  </si>
  <si>
    <t>0181-1681</t>
  </si>
  <si>
    <t>Bulletin signaletique. 2. Astronomie et astrophysique, physique du globe / Centre national de la recherche scientifique</t>
  </si>
  <si>
    <t>0181-1711</t>
  </si>
  <si>
    <t>vol. 22 no. 1 (1961) - vol. 24  no. 2  (1963) ; vol. 24 no. 5 (1963) - vol. 29  no. 12  (1968) [P381]</t>
  </si>
  <si>
    <t>Bulletin signaletique. 145. Electronique / Centre national de la recherche scientifique</t>
  </si>
  <si>
    <t>0301-3316</t>
  </si>
  <si>
    <t>(1972) - (1973) [P 200]</t>
  </si>
  <si>
    <t>Bulletin signaletique. 214. Geologie appliquee / Centre national de la recherche scientifique</t>
  </si>
  <si>
    <t>0223-4440</t>
  </si>
  <si>
    <t>Bulletin signaletique. 225. Tectonique / Centre national de la recherche scientifique</t>
  </si>
  <si>
    <t>0300-9319</t>
  </si>
  <si>
    <t>Bulletin signaletique. 140. Physique 2 / Centre national de la recherche scientifique</t>
  </si>
  <si>
    <t>0007-5353</t>
  </si>
  <si>
    <t>Bulletin signaletique. 1. Mathematiques pures et appliquees / Centre national de la recherche scientifique</t>
  </si>
  <si>
    <t>0181-1703</t>
  </si>
  <si>
    <t>Bulletin signaletique. 110. Informatique, automatique, recherche operationnelle, gestion / Centre national de la recherche scientifique</t>
  </si>
  <si>
    <t>0301-3537</t>
  </si>
  <si>
    <t>Bulletin signaletique. 6. Structure de la matiere / Centre national de la recherche scientifique</t>
  </si>
  <si>
    <t>0532-3657</t>
  </si>
  <si>
    <t>Bulletin signaletique. 227. Paleontologie / Centre national de la recherche scientifique</t>
  </si>
  <si>
    <t>0300-9335</t>
  </si>
  <si>
    <t>Bulletin signaletique. 161. Structure de l'etat condense. Cristallographie / Centre national de la recherche scientifique</t>
  </si>
  <si>
    <t>0304-1298</t>
  </si>
  <si>
    <t>vol. 37 no. 1 (1976) - vol. 42  no. 12  (1981) [P381]</t>
  </si>
  <si>
    <t>Bulletin signaletique. 150. Physique, chimie et technologie nucleaires</t>
  </si>
  <si>
    <t>0181-1673</t>
  </si>
  <si>
    <t>vol. 31 no. 1 (1969) - vol. 34  no. 12  (1973) [P381]</t>
  </si>
  <si>
    <t>Bulletin signaletique. 222. Roches cristallines / Centre national de la recherche scientifique</t>
  </si>
  <si>
    <t>0300-9289</t>
  </si>
  <si>
    <t>Bulletin signaletique. 224. Stratigraphie, geologie regionale, geologie generale / Centre national de la recherche scientifique</t>
  </si>
  <si>
    <t>0300-9300</t>
  </si>
  <si>
    <t>Bulletin signaletique. 226. Hydrologie, geologie de l'ingenieur, formations superficielles / Centre national de la recherche scientifique</t>
  </si>
  <si>
    <t>0300-9327</t>
  </si>
  <si>
    <t>Bulletin signaletique. 160. Physique des solides et des liquides, physique atomique et moleculaire, spectroscopie / Centre national de la recherche scientifique</t>
  </si>
  <si>
    <t>0221-0096</t>
  </si>
  <si>
    <t>vol. 32 no. 1 (1971) - vol. 33  no. 12  (1972) [P381]</t>
  </si>
  <si>
    <t>Bulletin signaletique. 160. Structure de la matiere / Centre national de la recherche scientifique</t>
  </si>
  <si>
    <t>0007-537X</t>
  </si>
  <si>
    <t>Bulletin signaletique. 4. Physique 2 / Centre national de la recherche scientifique</t>
  </si>
  <si>
    <t>0181-1746</t>
  </si>
  <si>
    <t>Bulletin signaletique. 110. Mathematiques pures et appliquees / Centre national de la recherche scientifique</t>
  </si>
  <si>
    <t>0399-1644</t>
  </si>
  <si>
    <t>Bulletin signaletique des telecommunications</t>
  </si>
  <si>
    <t>0007-5302</t>
  </si>
  <si>
    <t>vol. 42 no. 2 (1987) - vol. 45  no. 12  (1990) [Lac. : vol.42(3) ; vol.42(4) ; vol.42(6) ; vol.43(12)] [P495]</t>
  </si>
  <si>
    <t>Bulletin technique Zeiss</t>
  </si>
  <si>
    <t>0176-9634</t>
  </si>
  <si>
    <t>no. 12 (1954) - no. 46  (1962) [lacno21,27,30,35] [P128]</t>
  </si>
  <si>
    <t>Cahier / Seminaire d'histoire des mathematiques de Toulouse</t>
  </si>
  <si>
    <t>0758-8372</t>
  </si>
  <si>
    <t>no. 1 (1980) - no. 9  (1986) [P436]</t>
  </si>
  <si>
    <t>Cahiers Clairaut</t>
  </si>
  <si>
    <t>0758-234X</t>
  </si>
  <si>
    <t>no. 1 (1978)-.... [lacunes :  n.89 (2000) ; n.114 (2006) ; n.152 (2015)] [PA136]</t>
  </si>
  <si>
    <t>Cahiers d'histoire des mathematiques de Toulouse</t>
  </si>
  <si>
    <t>0764-9991</t>
  </si>
  <si>
    <t>no. 10 (1987) [P436]</t>
  </si>
  <si>
    <t>Cahiers de l'analyse des donnees / Laboratoire de statistique de l'Universite Pierre et Marie Curie, Association pour le developpement et la diffusion de l'analyse des donnees</t>
  </si>
  <si>
    <t>0339-3097</t>
  </si>
  <si>
    <t>no. 1 (1977) - no. 4  (1977) [P445]</t>
  </si>
  <si>
    <t>Cahiers de physique</t>
  </si>
  <si>
    <t>0366-5291</t>
  </si>
  <si>
    <t>no. 1 (jun-1941) - no. 208  (dec-1967) [Lac. : no.192 ; no.193 ; no.195-no.201] [P158(9)]</t>
  </si>
  <si>
    <t>Cahiers du Seminaire d'epistemologie et d'histoire des sciences</t>
  </si>
  <si>
    <t>0994-7884</t>
  </si>
  <si>
    <t>no. 6 (1980) - no. 10  (1980) ; no. 13 (1982) - no. 19  ; no. 22 (1991) - no. 24  (1993) [P403]</t>
  </si>
  <si>
    <t>Calendario del R. Osservatorio astronomico di Roma sul Campidoglio</t>
  </si>
  <si>
    <t>1590-8348</t>
  </si>
  <si>
    <t>vol. 3 (1927) - vol. 15  (1937) [PA105]</t>
  </si>
  <si>
    <t xml:space="preserve">Calendario del R. Osservatorio e Museo astronomico di Roma </t>
  </si>
  <si>
    <t>1590-8356</t>
  </si>
  <si>
    <t>vol. 16 (1938) - vol. 18  (1940) [PA105]</t>
  </si>
  <si>
    <t>Calendrier-annuaire : pour 19..  / Observatoire de Zi-ka-wei</t>
  </si>
  <si>
    <t>(1922) - (1926) = (1921) - (1925) ; (1928) = (1927) [PA96]</t>
  </si>
  <si>
    <t>Canadian journal of physics</t>
  </si>
  <si>
    <t>0008-4204</t>
  </si>
  <si>
    <t>vol. 44 no. 1 (1966) - vol. 72  no. 12  (1994) [P176]</t>
  </si>
  <si>
    <t>Carlsberg meridian catalogue La Palma</t>
  </si>
  <si>
    <t>1132-7502</t>
  </si>
  <si>
    <t>no. 1 (1985) - no. 3  (1987) ; no. 6 (1992) - no. 9  (1997) [PO461]</t>
  </si>
  <si>
    <t>Carnets de science : la revue du CNRS / directeur de la publication Antoine Petit</t>
  </si>
  <si>
    <t>2497-7152</t>
  </si>
  <si>
    <t>no. 1 (2016)-.... OCANI. SLO</t>
  </si>
  <si>
    <t>Cartes synoptiques de l'activite solaire</t>
  </si>
  <si>
    <t>1290-0230</t>
  </si>
  <si>
    <t>vol. 8 (1998) = (1990/91)-.... [PO128]</t>
  </si>
  <si>
    <t>Cartes synoptiques de la chromosphere solaire et catalogues des filaments et des centres d'activite</t>
  </si>
  <si>
    <t>0373-7713</t>
  </si>
  <si>
    <t>vol. 4 (1962) - vol. 7  (1991) = (1957/59) - (1988/89) [PO128]</t>
  </si>
  <si>
    <t>Catalogue mensuel des traductions effectuees dans les services et centres francais de documentation</t>
  </si>
  <si>
    <t>0398-9240</t>
  </si>
  <si>
    <t>vol. 10 (1962) - vol. 15  no. 1  (1967) [P 147]</t>
  </si>
  <si>
    <t>Catalogue photographique du ciel. Coordonnees rectilignes / Observatoire de Bordeaux</t>
  </si>
  <si>
    <t>2023-6123</t>
  </si>
  <si>
    <t>vol. 1 (1905) - vol. 7  (1934) [monographies dans le fonds ancien] [A001208(A)  a A001208(G)]</t>
  </si>
  <si>
    <t>Celestial mechanics</t>
  </si>
  <si>
    <t>0008-8714</t>
  </si>
  <si>
    <t>vol. 1 no. 1 (1969) - vol. 8  no. 1  (1973) ; vol. 8 no. 3 (1973) - vol. 45  no. 4  (1988/89) [PA80]</t>
  </si>
  <si>
    <t>Celestial mechanics &amp; dynamical astronomy</t>
  </si>
  <si>
    <t>0923-2958</t>
  </si>
  <si>
    <t>vol. 46 no. 1 (1989) - vol. 129  no. 4  (2017) [Lacunes] [PA80]</t>
  </si>
  <si>
    <t>Central European astrophysical bulletin</t>
  </si>
  <si>
    <t>1845-8319</t>
  </si>
  <si>
    <t>vol. 30 no. 1 (2006) - vol. 40  no. 1  (2016) [lac : vol.35 ; vol. 39 et no.2 de chaque vol.] [PO464]</t>
  </si>
  <si>
    <t>Central-Zeitung fur Optik und Mechanik</t>
  </si>
  <si>
    <t>0366-5771</t>
  </si>
  <si>
    <t>vol. 2 no. 5 (1881) - vol. 15  no. 6  (1894) [Lacunes] [P68]</t>
  </si>
  <si>
    <t>Character figures of solar phenomena / International Astronomical Union</t>
  </si>
  <si>
    <t>0250-023X</t>
  </si>
  <si>
    <t>no. 1 (1932) - no. 4  (1939) = (1923/28) - (1934/38) [PO360]</t>
  </si>
  <si>
    <t>Chiffres / revue de l'association francaise de calcul et de traitement de l'information</t>
  </si>
  <si>
    <t>0245-9922</t>
  </si>
  <si>
    <t>vol. 1 (1958) - vol. 5  no. 3  (1962) [P552]</t>
  </si>
  <si>
    <t>Ciel et espace</t>
  </si>
  <si>
    <t>0373-9139</t>
  </si>
  <si>
    <t>no. 136 (1973)-.... [lacunes] [PA144]</t>
  </si>
  <si>
    <t>Ciel et espace. Numero special</t>
  </si>
  <si>
    <t>1255-2828</t>
  </si>
  <si>
    <t>no. 1 (1989)-.... [Lac. : 1eS. : no.2H  ; no.5H  ; 2e S. : no.1H  a no.7H  ; no.10H  ; no.11H  ; no.16H] [PO585]</t>
  </si>
  <si>
    <t>Ciel et terre</t>
  </si>
  <si>
    <t>0009-6709</t>
  </si>
  <si>
    <t>vol. 9 (mar-1887) - vol. 110  no. 6  (1994) [Lacunes] [PA18]</t>
  </si>
  <si>
    <t>Circolari della stazione astronomica internazionale di latitudine Carloforte. Cagliari. Serie B</t>
  </si>
  <si>
    <t>0392-8179</t>
  </si>
  <si>
    <t>no. 7 (1974) - no. 12  (1987) [PO449(3)]</t>
  </si>
  <si>
    <t>Circolari della stazione astronomica internazionale di latitudine Carloforte. Cagliari. Serie C</t>
  </si>
  <si>
    <t>0392-8187</t>
  </si>
  <si>
    <t>no. 1 (1981) - no. 11  (1987) ; no. 13 (1989) ; no. 15 (1991) - no. 16  (1991) [PO449(4)]</t>
  </si>
  <si>
    <t>Circolari della Stazione astronomica internazionale di latitudine Carloforte. Cagliari. Serie A</t>
  </si>
  <si>
    <t>0392-8160</t>
  </si>
  <si>
    <t>no. 3 (1975) - no. 7  (1981) = (1974) - (1980) ; no. 9 (1983) - no. 17  (1991) = (1982) - (1990) [PO449(2)]</t>
  </si>
  <si>
    <t>Circulaire D / Bureau international de l'heure</t>
  </si>
  <si>
    <t>0525-2105</t>
  </si>
  <si>
    <t>no. 14 (1968) - no. 46  (1970) [lac.40%] [PO145]</t>
  </si>
  <si>
    <t>Circulaire d'information / Union astronomique internationale, Commission des etoiles doubles</t>
  </si>
  <si>
    <t>1018-3515</t>
  </si>
  <si>
    <t>no. 35 (1965) - no. 40  (1966) [n.36 ; n.38 a n.39]</t>
  </si>
  <si>
    <t>Circular / Astronomical Latitude Observatory Borowiec</t>
  </si>
  <si>
    <t>0208-9432</t>
  </si>
  <si>
    <t>(1975) - no. 157  (1981) ; no. 160 (1981) - no. 186  (1988) [PO426]</t>
  </si>
  <si>
    <t>Circular / Central Bureau for Astronomical Telegrams, International Astronomical Union</t>
  </si>
  <si>
    <t>0081-0304</t>
  </si>
  <si>
    <t>no. 1 (1922) - no. 6800  (1997) [On-line a partir de 1998] [Lacunes] [PA34]</t>
  </si>
  <si>
    <t>Circular / Harvard College Observatory</t>
  </si>
  <si>
    <t>0891-3560</t>
  </si>
  <si>
    <t>no. 51 (1905) - no. 434  (1939) ; no. 450 (1947) - no. 457  (1951) [lac.1% en (1905-1939)] [PO68]</t>
  </si>
  <si>
    <t>Circular / Astronomical Latitude Station Borowiec</t>
  </si>
  <si>
    <t>0867-6674</t>
  </si>
  <si>
    <t>no. 97 (1968) ; no. 100 (1968) - (1974) [PO426]</t>
  </si>
  <si>
    <t>Circulars / South African Astronomical Observatory</t>
  </si>
  <si>
    <t>0376-7884</t>
  </si>
  <si>
    <t>no. 6 (1981) - no. 14  (1990) [PO184(2)]</t>
  </si>
  <si>
    <t>Cirkular Shemahinskoj astrofiziÄeskoj observatorii</t>
  </si>
  <si>
    <t>0135-0420</t>
  </si>
  <si>
    <t>no. 1 (1971) - vol. 68  (1981) [Lacunes] [PO432]</t>
  </si>
  <si>
    <t>Cirkular TaÅ¡kentskoj astronomiÄeskoj observatorii</t>
  </si>
  <si>
    <t>0258-3437</t>
  </si>
  <si>
    <t>no. 1 (1936) - no. 160  (1944) ; no. 217 (1949) - no. 240  (1951) ; no. 272 (1954) - no. 347  (1966) [PO26]</t>
  </si>
  <si>
    <t>Cirkuljar AstronomiÄeskoj observatorii</t>
  </si>
  <si>
    <t>no. 10 (1952) ; no. 16 (1957) - no. 1957  ; no. 20 (1959) - no. 26  (1963) [PO25]</t>
  </si>
  <si>
    <t>Cirkuljar AstronomiÄeskoj observatorii Kievskogo gosudarstvennogo universiteta imeni T.G. Å evÄenko</t>
  </si>
  <si>
    <t>vol. 69 (1959) - vol. 71  (1962) [PO11(1)]</t>
  </si>
  <si>
    <t>Classical and quantum gravity : an international journal of gravity, geometry of field theories, supergravity, cosmology</t>
  </si>
  <si>
    <t>0264-9381</t>
  </si>
  <si>
    <t>vol. 1 no. 5 (1984) - vol. 1  no. 6  (1984) ; vol. 19 no. 1 (2002)-.... [P185(1)]</t>
  </si>
  <si>
    <t>Clichotheque / Observatoire de Haute-Provence</t>
  </si>
  <si>
    <t>0373-3866</t>
  </si>
  <si>
    <t>vol. 1 no. 1 (1967) - vol. 14  no. 2  (1980) ; vol. 15 no. 1 (1981) - vol. 17  no. 3  (1983) [PO444]</t>
  </si>
  <si>
    <t>Climatologie aeronautique</t>
  </si>
  <si>
    <t>2016-6877</t>
  </si>
  <si>
    <t>(1925) - (1926) ; no. 2 (1927) ; (1929) - (1930) ; (1934) - (1936) [P110(53)]</t>
  </si>
  <si>
    <t>Climatologie comtoise et jurassienne</t>
  </si>
  <si>
    <t>0150-6811</t>
  </si>
  <si>
    <t>no. 1 (1955) - no. 31  (1957) [PO130(2)]</t>
  </si>
  <si>
    <t>CNES magazine</t>
  </si>
  <si>
    <t>1283-9817</t>
  </si>
  <si>
    <t>no. 5 (1999) - no. 64  (2015) [lacunes : n.6-n.18 ; n.23 ; n.25-n.29 ; n.33-n.34 ; n.51-n.52 ; n.54] [P415(8)]</t>
  </si>
  <si>
    <t>CNRS international magazine / [publisher Bernard Larrouturou]</t>
  </si>
  <si>
    <t>1778-1442</t>
  </si>
  <si>
    <t>no. 1 (2006) - no. 28  (2013) [lacunes : n.13 ; n.16 a n.19 ; n.21 a n.25] [P512]</t>
  </si>
  <si>
    <t>Collection de memoires relatifs a la physique</t>
  </si>
  <si>
    <t>1160-7572</t>
  </si>
  <si>
    <t>1eS. vol. 1 (1884) - no. 5  (1891) ; 2eS. vol. 1 (1905) - (1906) [P123]</t>
  </si>
  <si>
    <t>Commentarii Academiae scientiarum imperialis petropolitanae</t>
  </si>
  <si>
    <t>2686-7079</t>
  </si>
  <si>
    <t>vol. 1 (1726) - vol. 14  (1751) [P96]</t>
  </si>
  <si>
    <t>Commentarii Societatis regiae scientiarum Gottingensis ad annum...</t>
  </si>
  <si>
    <t>2698-9468</t>
  </si>
  <si>
    <t>vol. 1 (1752) - vol. 4  (1755) = (1751) - (1754) [P52]</t>
  </si>
  <si>
    <t>Commentationes Pontificiae Accademiae Scientiarum</t>
  </si>
  <si>
    <t>0370-2111</t>
  </si>
  <si>
    <t>vol. 1 no. 1 (1937) - vol. 1  no. 5  (1937) ; vol. 1 no. 7 (1937) [P471]</t>
  </si>
  <si>
    <t>Commentationes Societatis Regiae Scientiarum Gottingensis</t>
  </si>
  <si>
    <t>0342-4057</t>
  </si>
  <si>
    <t>vol. 1 (1779) - vol. 16  (1808) = (1778) - (1804/1808) [P52]</t>
  </si>
  <si>
    <t>Commentationes Societatis Regiae Scientiarum Gottingensis recentiores</t>
  </si>
  <si>
    <t>0931-1912</t>
  </si>
  <si>
    <t>vol. 1 (1811) - vol. 8  (1841) = (1808) - (1832/1837) [P52]</t>
  </si>
  <si>
    <t>Comments on astrophysics</t>
  </si>
  <si>
    <t>0146-2970</t>
  </si>
  <si>
    <t>vol. 6 no. 4 (1976) - vol. 18  no. 6  (1997) [Lac. : vol.6(5)-vol.6(6) ; vol.16(5) ; vol.18(1)-vol.18(2)] [PA11(4)]</t>
  </si>
  <si>
    <t>Comments on astrophysics and space physics</t>
  </si>
  <si>
    <t>0010-2679</t>
  </si>
  <si>
    <t>vol. 1 no. 1 (1969) - vol. 3  no. 6  (1971) ; vol. 4 no. 2 (1972) - vol. 6  no. 3  (1976) [PA72]</t>
  </si>
  <si>
    <t>Comments on nuclear and particle physics</t>
  </si>
  <si>
    <t>0010-2709</t>
  </si>
  <si>
    <t>vol. 1 no. 1 (1967) ; vol. 1 no. 5 (1967) - vol. 5  no. 6  (1972) [P491]</t>
  </si>
  <si>
    <t>Communications</t>
  </si>
  <si>
    <t>2952-6809</t>
  </si>
  <si>
    <t>no. 1 (1968) - no. 89  (1981) [lac.2%] [PO409]</t>
  </si>
  <si>
    <t>Communications de l'Observatoire Royal de Belgique</t>
  </si>
  <si>
    <t>0779-2123</t>
  </si>
  <si>
    <t>vol. 1 no. 1 (1948) - vol. 1  no. 19  (1950) ; vol. 1 no. 21 (1950) - vol. 10  no. 250  (1966) [PO159]</t>
  </si>
  <si>
    <t>Communications from the David Dunlap Observatory, University of Toronto</t>
  </si>
  <si>
    <t>0070-2919</t>
  </si>
  <si>
    <t>no. 1 (1938) - no. 438  (1974) [Lacunes] [PO436]</t>
  </si>
  <si>
    <t>Communications from the Konkoly Observatory of the Hungarian Academy of Sciences</t>
  </si>
  <si>
    <t>0238-2091</t>
  </si>
  <si>
    <t>vol. 8 no. 75 (1981) - vol. 13  no. 104  (2006) [vol.12,n.100] [PO276]</t>
  </si>
  <si>
    <t>Communications from the Royal Observatory, Edinburgh</t>
  </si>
  <si>
    <t>0142-8977</t>
  </si>
  <si>
    <t>no. 18 (1960) - no. 87  (1970) [lac.10%] [PO41(2)]</t>
  </si>
  <si>
    <t>Communications from the University Observatory, Oxford</t>
  </si>
  <si>
    <t>1359-4850</t>
  </si>
  <si>
    <t>no. 1 (1933) - no. 36  (1952) [lac.20%] [PO48]</t>
  </si>
  <si>
    <t>Communications of the ACM [Ressource electronique]</t>
  </si>
  <si>
    <t>1557-7317</t>
  </si>
  <si>
    <t>(2010)-.... [Acces controle par IP adresses]</t>
  </si>
  <si>
    <t>Communications of the ACM / Association for Computing machinery</t>
  </si>
  <si>
    <t>0001-0782</t>
  </si>
  <si>
    <t>vol. 12 no. 1 (1969) - vol. 62  no. 3  (2019) [Abon. interrompu de 1995 a 2002 + lacunes] [P 202]</t>
  </si>
  <si>
    <t>Communications of the European Southern Observatory</t>
  </si>
  <si>
    <t>0531-450X</t>
  </si>
  <si>
    <t>no. 1 (1962) - no. 7  (1966) [PO301]</t>
  </si>
  <si>
    <t>Communications to the National Academy of Sciences</t>
  </si>
  <si>
    <t>1063-3022</t>
  </si>
  <si>
    <t>no. 110 (1932) - no. 111  (1933) ; no. 113 (1934) - no. 122  (1938) [PO546]</t>
  </si>
  <si>
    <t>Complex systems</t>
  </si>
  <si>
    <t>0891-2513</t>
  </si>
  <si>
    <t>vol. 1 no. 1 (1987) - vol. 10  no. 6  (1996) [P186(4)]</t>
  </si>
  <si>
    <t>Compte-rendu / Commission meteorologique du departement de Vaucluse</t>
  </si>
  <si>
    <t>2024-0279</t>
  </si>
  <si>
    <t>(1891) ; (1893) [P105(1)]</t>
  </si>
  <si>
    <t>Compte-rendu de l'activite du GRGS</t>
  </si>
  <si>
    <t>1283-4645</t>
  </si>
  <si>
    <t>(1997) - (1998) = (1996) - (1997) [P186(8)]</t>
  </si>
  <si>
    <t>Comptes rendus. Physique / Academie des sciences (France)</t>
  </si>
  <si>
    <t>1631-0705</t>
  </si>
  <si>
    <t>vol. 3 no. 3 (2002)-.... [P100(11)]</t>
  </si>
  <si>
    <t>Comptes rendus de l'Academie des sciences. Serie 2.b. Mecanique, physique, chimie, astronomie</t>
  </si>
  <si>
    <t>1251-8069</t>
  </si>
  <si>
    <t>vol. 318 no. 1 (1994) - vol. 325  no. 12  (1997) [P100(8)]</t>
  </si>
  <si>
    <t>Comptes rendus de l'Academie des sciences. Serie 2. Sciences de la terre et des planetes</t>
  </si>
  <si>
    <t>1251-8050</t>
  </si>
  <si>
    <t>vol. 318 no. 1 (1994)-.... [P100(8)]</t>
  </si>
  <si>
    <t>Comptes rendus de l'Academie des sciences. Serie 1. Mathematique</t>
  </si>
  <si>
    <t>0764-4442</t>
  </si>
  <si>
    <t>(1983) - vol. 325  no. 12  (1997) [P100(8)]</t>
  </si>
  <si>
    <t>Comptes rendus de l'Academie des sciences. Serie 2. Mecanique, physique, chimie, sciences de l'univers, sciences de la Terre</t>
  </si>
  <si>
    <t>0764-4450</t>
  </si>
  <si>
    <t>(1984) - vol. 317  no. 12  (1993) [P100(8)]</t>
  </si>
  <si>
    <t>Comptes rendus de l'Academie des Sciences. Serie generale. La vie des sciences</t>
  </si>
  <si>
    <t>0762-0969</t>
  </si>
  <si>
    <t>vol. 1 no. 1 (1984) - vol. 12  no. 1  (1995) [Lac. : vol.2(5) ; vol.6(4)] [P100(9)]</t>
  </si>
  <si>
    <t>Comptes-rendus de la... session / Association francaise pour l'avancement des sciences</t>
  </si>
  <si>
    <t>2269-014X</t>
  </si>
  <si>
    <t>(1873) - (1887) = (1872) - (1886) [P29]</t>
  </si>
  <si>
    <t>Comptes rendus des seances de l'Academie des sciences. Serie 1. Mathematique</t>
  </si>
  <si>
    <t>0249-6291</t>
  </si>
  <si>
    <t>vol. 292 no. 1 (1981) - (1983) [P100(8)]</t>
  </si>
  <si>
    <t>Comptes rendus des seances de l'Academie des sciences. Serie 2. Mecanique-physique, Chimie, Sciences de l'univers, Sciences de la Terre</t>
  </si>
  <si>
    <t>0750-7623</t>
  </si>
  <si>
    <t>Comptes-rendus des seances de la Commission permanente de l'association geodesique internationale pour la mesure des degres en Europe</t>
  </si>
  <si>
    <t>2309-7957</t>
  </si>
  <si>
    <t>(1875) - (1912) [P2]</t>
  </si>
  <si>
    <t>Comptes-rendus des seances de la conference geodesique internationale pour la mesure des degres en Europe...</t>
  </si>
  <si>
    <t>2309-7965</t>
  </si>
  <si>
    <t>(1875) - (1913) = (1875) - (1912) [Lac. : 1885(1884)-1888(1887) ; 1896(1895)] [P2]</t>
  </si>
  <si>
    <t>Comptes rendus des seances de la Societe de geographie et de la commission centrale</t>
  </si>
  <si>
    <t>1146-7533</t>
  </si>
  <si>
    <t>(1883) - (1896) = (1882) - (1896) [P21]</t>
  </si>
  <si>
    <t>Comptes-rendus des seminaires de l'Observatoire de Nice</t>
  </si>
  <si>
    <t>2492-9514</t>
  </si>
  <si>
    <t>vol. 1 (1981/82) - vol. 4  (1984/85) [le volume 3 est range en monographie cote :  W63] [PO142(7) ] OCANI</t>
  </si>
  <si>
    <t>Comptes rendus des travaux de la Faculte des sciences</t>
  </si>
  <si>
    <t>0366-807X</t>
  </si>
  <si>
    <t>1eS vol. 1 no. 1 (1941) - vol. 1  no. 8  (1943) [P115(2)]</t>
  </si>
  <si>
    <t>Comptes rendus du Congres des societes savantes de Paris et des departements. Section des sciences</t>
  </si>
  <si>
    <t>0755-2505</t>
  </si>
  <si>
    <t>(1952) - (1960) = (1950) - (1959) [P28]</t>
  </si>
  <si>
    <t>Comptes rendus du Congres national des societes savantes. Section des sciences</t>
  </si>
  <si>
    <t>0300-8010</t>
  </si>
  <si>
    <t>(1962) - (1966) = (1961) - (1965) ; (1969/70) - (1970/71) = (1967) - (1969) [P28]</t>
  </si>
  <si>
    <t>Comptes rendus hebdomadaires des seances de l'Academie des sciences. Serie A. Sciences mathematiques</t>
  </si>
  <si>
    <t>0302-8429</t>
  </si>
  <si>
    <t>vol. 278 no. 1 (1974) - vol. 279  no. 26  (1974) [P100(8)]</t>
  </si>
  <si>
    <t>Comptes rendus hebdomadaires des seances de l'Academie des sciences</t>
  </si>
  <si>
    <t>0001-4036</t>
  </si>
  <si>
    <t>vol. 1 (1835) - vol. 261  no. 25  (1965) [P100(8)]</t>
  </si>
  <si>
    <t>Comptes rendus hebdomadaires des seances de l'Academie des sciences. Series A et B. Sciences mathematiques</t>
  </si>
  <si>
    <t>0151-0509</t>
  </si>
  <si>
    <t>vol. 280 no. 1 (1975) - vol. 291  no. 13  (1980) [P100(8)]</t>
  </si>
  <si>
    <t>Comptes rendus hebdomadaires des seances de l'Academie des sciences. Series A et B. Sciences mathematiques et Sciences physiques</t>
  </si>
  <si>
    <t>0997-4482</t>
  </si>
  <si>
    <t>vol. 262 no. 1 (1966) - vol. 277  no. 24  (1973) [P100(8)]</t>
  </si>
  <si>
    <t>Computational methods and function theory</t>
  </si>
  <si>
    <t>1617-9447</t>
  </si>
  <si>
    <t>vol. 2 no. 1 (2002) - vol. 13  no. 4  (2013) [P483]</t>
  </si>
  <si>
    <t>Computer abstracts</t>
  </si>
  <si>
    <t>0010-4469</t>
  </si>
  <si>
    <t>vol. 9 (1965) - vol. 25  no. 12  (1981) [P158(4)]</t>
  </si>
  <si>
    <t>Computer Bulletin</t>
  </si>
  <si>
    <t>0010-4531</t>
  </si>
  <si>
    <t>vol. 8 no. 4 (1965) - vol. 12  no. 8  (1968) ; vol. 13 no. 1 (1969) - vol. 16  no. 12  (1972) [P158(3)]</t>
  </si>
  <si>
    <t>Computer graphics and image processing</t>
  </si>
  <si>
    <t>0146-664X</t>
  </si>
  <si>
    <t>vol. 5 no. 2 (1976) - vol. 20  no. 4  (1982) [P386]</t>
  </si>
  <si>
    <t>Computer journal</t>
  </si>
  <si>
    <t>0010-4620</t>
  </si>
  <si>
    <t>vol. 7 no. 4 (1965) - vol. 27  no. 4  (1984) [Lac. : vol.11(4)-vol.11(12) ; vol.14(3) ; vol.26(2)] [P158(2)]</t>
  </si>
  <si>
    <t>Computer news</t>
  </si>
  <si>
    <t>0010-4647</t>
  </si>
  <si>
    <t>vol. 9 no. 1 (1965) - vol. 24  no. 3  (1980) [lac. : vol. 17 (no.3 ; no.7 ; no.11) ; vol. 18 (no.1-no.4 ; no.6)] [P158(5)]</t>
  </si>
  <si>
    <t>Computer physics communications</t>
  </si>
  <si>
    <t>0010-4655</t>
  </si>
  <si>
    <t>vol. 1 no. 1 (1969) - vol. 34  no. 4  (1985) [P415(7)]</t>
  </si>
  <si>
    <t>Computer vision, graphics, and image processing</t>
  </si>
  <si>
    <t>0734-189X</t>
  </si>
  <si>
    <t>vol. 21 no. 1 (1983) - vol. 28  no. 3  (1984) [P386]</t>
  </si>
  <si>
    <t>Comunicacoes do Observatorio astronomico da Universidade de Coimbra</t>
  </si>
  <si>
    <t>no. 6 (1970) - no. 15  (1973) ; no. 17 (1975) - no. 24  (1978) [PO395]</t>
  </si>
  <si>
    <t>Comunicazione della Specola vaticana</t>
  </si>
  <si>
    <t>no. 1 (1937) - no. 70  (1978) [lac. : no. 12 ; no. 24] [PO216]</t>
  </si>
  <si>
    <t>Conferenze dell'Osservatorio Astronomico di Milano-merate. Serie 1</t>
  </si>
  <si>
    <t>0373-9198</t>
  </si>
  <si>
    <t>no. 2 (1961) - no. 12  (1971) [PO229]</t>
  </si>
  <si>
    <t>Connaissance des temps</t>
  </si>
  <si>
    <t>1256-561X</t>
  </si>
  <si>
    <t>(1904) = (1902) ; (1909) - (1918) = (1908) - (1916) [PA84]</t>
  </si>
  <si>
    <t>0181-3048</t>
  </si>
  <si>
    <t>(1979) - (1995) = (1980) - (1996) ; (1997) - (2003) = (1998) - (2004) [PA112]</t>
  </si>
  <si>
    <t>Connaissance des temps ou des mouvements celestes a l'usage des astronomes et des navigateurs ...</t>
  </si>
  <si>
    <t>0181-3056</t>
  </si>
  <si>
    <t>(1804) - (1978) = (1805/1806) - (1979) [PA112]</t>
  </si>
  <si>
    <t>Contribuciones geofisicas / Observatorio Astronomico. Universidad Nacional de La Plata</t>
  </si>
  <si>
    <t>0328-0098</t>
  </si>
  <si>
    <t>vol. 1 no. 1 (1926) - vol. 1  no. 2  (1926) ; vol. 2 no. 2 (1928) - vol. 4  no. 4  (1934) [P110(32)]</t>
  </si>
  <si>
    <t>Contributi astrofisici - Osservatorio astrofisico di Catania</t>
  </si>
  <si>
    <t>no. 1 (1933) - no. 72  (1951) ; no. 74 (1952) - no. 80  (1955) [PO233]</t>
  </si>
  <si>
    <t>Contributi astronomici della R. Specola di Brera</t>
  </si>
  <si>
    <t>no. 1 (1923) - no. 37  (1937) [lac.18%] [PO226]</t>
  </si>
  <si>
    <t>Contributi astronomici della R. Specola di Merate</t>
  </si>
  <si>
    <t>no. 1 (1924) - no. 25  (1937) [lac.15%] [PO227]</t>
  </si>
  <si>
    <t>Contributi astronomici - Osservatorio astronomico di Capodimonte</t>
  </si>
  <si>
    <t>vol. 1 no. 1 (1913) - vol. 6  no. 8  (1969) [lac.] [PO239]</t>
  </si>
  <si>
    <t>Contributi - Consiglio nazionale delle ricerche. Laboratorio di astrofisica</t>
  </si>
  <si>
    <t>(1965) - (1972) [PO245]</t>
  </si>
  <si>
    <t>Contributi dell'Osservatorio Astrofisico dell'Universita di Padova in Asiago</t>
  </si>
  <si>
    <t>0373-6334</t>
  </si>
  <si>
    <t>vol. 1 no. 6 (1947) - no. 270  (1972) [lac.] [PO244]</t>
  </si>
  <si>
    <t>Contributi dell'Osservatorio Astronomico di Milano-merate</t>
  </si>
  <si>
    <t>0373-5168</t>
  </si>
  <si>
    <t>N.S. vol. 1 no. 24 (1947) - no. 424  (1980) [lac.2%] [PO228]</t>
  </si>
  <si>
    <t>Contributi dell'Osservatorio astronomico di Torino, Pino-Torinese</t>
  </si>
  <si>
    <t>2388-5963</t>
  </si>
  <si>
    <t>NS. no. 1 (1944) - no. 161  (1980) [lac.3%] [PO199]</t>
  </si>
  <si>
    <t>Contribution / Kitt Peak National Observatory</t>
  </si>
  <si>
    <t>0075-6253</t>
  </si>
  <si>
    <t>no. 1 (1959) - no. 559  (1973) [lac.5%] [PO295]</t>
  </si>
  <si>
    <t>Contribution / Lindheimer astronomical research center</t>
  </si>
  <si>
    <t>no. 52 (1967) - no. 58  (1968) [PO73]</t>
  </si>
  <si>
    <t>Contributions / Cerro Tololo inter-American observatory</t>
  </si>
  <si>
    <t>no. 1 (1964) - no. 126  (1972) [PO295(2)]</t>
  </si>
  <si>
    <t>Contributions and observations from the People's observatory of Prague</t>
  </si>
  <si>
    <t>vol. 1 no. 1 (1963) ; vol. 2 no. 10 (1964) ; vol. 2 no. 12 (1964) - vol. 8  no. 25  (1973) [PO308]</t>
  </si>
  <si>
    <t>Contributions de l'Institut d'astrophysique de Paris. Serie B</t>
  </si>
  <si>
    <t>2024-2956</t>
  </si>
  <si>
    <t>no. 1 (1946) - no. 384  (1970) [lac.8%] [PO140(5)]</t>
  </si>
  <si>
    <t>Contributions from the Armagh observatory</t>
  </si>
  <si>
    <t>1eS. vol. 1 no. 1 (1941) - vol. 4  no. 104  (1980) ; 4eS. no. 1 (1966) - no. 7  (1972) [Lacunes] [PO54]</t>
  </si>
  <si>
    <t>Contributions from the Astronomical department of the University of Thessaloniki</t>
  </si>
  <si>
    <t>no. 14 (1964) - no. 18  (1965) [PO386]</t>
  </si>
  <si>
    <t>Contributions from the Astronomical Institute of the Charles University Prague</t>
  </si>
  <si>
    <t>1211-3735</t>
  </si>
  <si>
    <t>no. 1 (1949) - no. 3  (1950) [PO302(2)]</t>
  </si>
  <si>
    <t>Contributions from the Bosscha Observatory</t>
  </si>
  <si>
    <t>0373-8450</t>
  </si>
  <si>
    <t>no. 7 (1960) - no. 19  (1963) ; no. 22 (1963) - no. 41  (1968) [ + no4 et 5 sans date] [PO383]</t>
  </si>
  <si>
    <t>Contributions from the Dearborn observatory</t>
  </si>
  <si>
    <t>no. 1 (1949) - no. 51  (1967) [lac.10%] [PO73]</t>
  </si>
  <si>
    <t>Contributions from the Department of Geodetic Astronomy / University of Thessaloniki</t>
  </si>
  <si>
    <t>0258-4123</t>
  </si>
  <si>
    <t>no. 1 (1967) - no. 30  (1980) ; no. 34 (1980) - no. 48  (1982) [PO386(2)]</t>
  </si>
  <si>
    <t>Contributions from the Dominion Astrophysical Observatory</t>
  </si>
  <si>
    <t>1189-3761</t>
  </si>
  <si>
    <t>vol. 1 no. 1 (1946) - vol. 9  no. 400  (1979) [Lac. : no.348] [PO326]</t>
  </si>
  <si>
    <t>Contributions from the Dominion Observatory</t>
  </si>
  <si>
    <t>1189-377X</t>
  </si>
  <si>
    <t>vol. 4 no. 7 (1962) - no. 285  (1969) [lac.] [PO326]</t>
  </si>
  <si>
    <t>Contributions from the Dunsink Observatory</t>
  </si>
  <si>
    <t>0418-1573</t>
  </si>
  <si>
    <t>no. 1 (1951) - no. 14  (1976) [PO46]</t>
  </si>
  <si>
    <t>Contributions from the Earth physics branch</t>
  </si>
  <si>
    <t>no. 301 (1970) - no. 517  (1974) [lac.] [PO326]</t>
  </si>
  <si>
    <t>Contributions from the Institute of astrophysics and Kwasan observatory /  university of Kyoto</t>
  </si>
  <si>
    <t>vol. 4 no. 189 (1970) [PO435]</t>
  </si>
  <si>
    <t>Contributions from the Konkoly Observatory</t>
  </si>
  <si>
    <t>0324-2587</t>
  </si>
  <si>
    <t>vol. 2 no. 20 (1949) [PO276]</t>
  </si>
  <si>
    <t>Contributions from the Kwasan and Hida Observatories / University of Kyoto</t>
  </si>
  <si>
    <t>0388-2349</t>
  </si>
  <si>
    <t>vol. 5 no. 202 (1972) - vol. 5  no. 246  (1980) [lac.] [PO435]</t>
  </si>
  <si>
    <t>Contributions from the Lick Observatory</t>
  </si>
  <si>
    <t>0457-7833</t>
  </si>
  <si>
    <t>1eS. no. 3 (1893) - no. 5  (1895) ; 2eS. no. 32 (1951) - vol. 11  no. 464  (1991) [PO71]</t>
  </si>
  <si>
    <t>Contributions from the McDonald Observatory, Fort Davis, Texas</t>
  </si>
  <si>
    <t>1062-8045</t>
  </si>
  <si>
    <t>1eS. no. 2 (1936) - no. 450  (1970) ; 2eS. no. 1 (1962) - no. 30  (1970) [PO102]</t>
  </si>
  <si>
    <t>Contributions from the Mount Wilson Observatory</t>
  </si>
  <si>
    <t>0898-1892</t>
  </si>
  <si>
    <t>no. 1 (1905) - no. 760  (1949) [lacunes] [PO101]</t>
  </si>
  <si>
    <t>Contributions from the Nizamiah observatory</t>
  </si>
  <si>
    <t>no. 2 (1964) - no. 4  (1969) ; no. 19 (1987) [PO371]</t>
  </si>
  <si>
    <t>Contributions from the Princeton University of Observatory</t>
  </si>
  <si>
    <t>1063-5807</t>
  </si>
  <si>
    <t>no. 1 (1911) - no. 3  (1915) ; no. 12 (1931) - no. 14  (1933) ; no. 16 (1935) - no. 26  (1952) [PO65]</t>
  </si>
  <si>
    <t>Contributions from the Wroclaw astronomical observatory / Polska Akademia Nauk, Komitet astronomii</t>
  </si>
  <si>
    <t>no. 1 (1948) - no. 18  (1975) [PO286]</t>
  </si>
  <si>
    <t>Contributions of the Astronomical Observatory Skalnate Pleso</t>
  </si>
  <si>
    <t>1335-1842</t>
  </si>
  <si>
    <t>no. 19 (1990)-.... [vol.38,n.2] [PO430] OCANI</t>
  </si>
  <si>
    <t>Contributions of the Louisiana state university observatory</t>
  </si>
  <si>
    <t>2832-0352</t>
  </si>
  <si>
    <t>vol. 1 no. 1 (1964) - no. 149  (1979) [lac.] [PO368]</t>
  </si>
  <si>
    <t>Contributions of the Observatory of New Mexico state university</t>
  </si>
  <si>
    <t>0884-7029</t>
  </si>
  <si>
    <t>vol. 1 no. 1 (1967) - vol. 1  no. 4  (1976) [PO309]</t>
  </si>
  <si>
    <t>Contributions of the Steward observatory of the University of Arizona</t>
  </si>
  <si>
    <t>no. 42 (1962) - no. 85  (1967) [lac.2%] [PO111]</t>
  </si>
  <si>
    <t>Contributi scientifici / Osservatorio astronomico di Capodimonte</t>
  </si>
  <si>
    <t>NS no. 1 (1956) - no. 14  (1958) ; no. 16 (1960) - no. 27  (1965) [PO238]</t>
  </si>
  <si>
    <t>Contributi Scientifici / Osservatorio Astronomico di Roma</t>
  </si>
  <si>
    <t>0373-7209</t>
  </si>
  <si>
    <t>NS no. 30 (1930) - no. 250  (1958) [Lacunes] [PO220(2)]</t>
  </si>
  <si>
    <t>Contributo / Osservatorio Astrofisico di Arcetri</t>
  </si>
  <si>
    <t>0430-6759</t>
  </si>
  <si>
    <t>vol. 1 no. 1 (1955) - no. 200  (1968) [Lacunes] [PO224]</t>
  </si>
  <si>
    <t>Coolnews [Ressource electronique]</t>
  </si>
  <si>
    <t>1527-9561</t>
  </si>
  <si>
    <t>no. 12 (1996) ; no. 14 (1996) - no. 15  (1996) [PA156]</t>
  </si>
  <si>
    <t>Copernicus : an international journal of astronomy</t>
  </si>
  <si>
    <t>vol. 1 (1881) - vol. 3  (1884) [PO441(7)]</t>
  </si>
  <si>
    <t>CORE : conservation et restauration du patrimoine culturel</t>
  </si>
  <si>
    <t>1277-2550</t>
  </si>
  <si>
    <t>no. 1 (1996) - no. 6  (1998) ; no. 9 (2000) [P443]</t>
  </si>
  <si>
    <t>Cosmos. Les Mondes : revue hebdomadaire des sciences et de leurs applications aux arts et a l'industrie / par M. l'abbe Moigno</t>
  </si>
  <si>
    <t>1954-6297</t>
  </si>
  <si>
    <t>2eS vol. 33 no. 1 (1874) - 3eS  vol. 9  no. 16  (1884) [Lacunes] [P25]</t>
  </si>
  <si>
    <t>Cosnews</t>
  </si>
  <si>
    <t>0133-3313</t>
  </si>
  <si>
    <t>no. 4 (1975) - no. 23  (1985) ; no. 25 (1986) ; no. 28 (1990) - no. 35  (1996) [P433]</t>
  </si>
  <si>
    <t>Courrier du CNRS / Centre national de la recherche scientifique (France)</t>
  </si>
  <si>
    <t>0153-985X</t>
  </si>
  <si>
    <t>no. 3 (1972) - no. 6  (1972) ; no. 8 (1973) - no. 18  (1975) ; no. 34 (1979) ; no. 44 (1982) ; no. 48 (1982) ; no. 74 (1989) - no. 80  (1993) [P413]</t>
  </si>
  <si>
    <t>CRAAG Infos / Centre de Recherche en Astronomie, Astrophysique et Geophysique</t>
  </si>
  <si>
    <t>vol. 51 (2011)-.... [PA187]</t>
  </si>
  <si>
    <t>Current papers in physics</t>
  </si>
  <si>
    <t>0011-3786</t>
  </si>
  <si>
    <t>no. 73 (1969) - no. 396  (1981) [P209]</t>
  </si>
  <si>
    <t>Dados astronomicos para os almanaques</t>
  </si>
  <si>
    <t>0870-3434</t>
  </si>
  <si>
    <t>(1922) - (1923) = (1921) - (1922) [PA92]</t>
  </si>
  <si>
    <t>Denkschriften der Kaiserlichen Akademie der Wissenschaften. Mathematisch-Naturwissenschaftliche Klasse</t>
  </si>
  <si>
    <t>1013-8978</t>
  </si>
  <si>
    <t>vol. 1 (1850) - vol. 74  (1904) ; vol. 77 (1905) [P81]</t>
  </si>
  <si>
    <t>Denkschriften der Kaiserlichen Akademie der Wissenschaften, in Wien. Philosophisch-historische Klasse</t>
  </si>
  <si>
    <t>0257-4543</t>
  </si>
  <si>
    <t>Denkschriften der Koniglichen Akademie der Wissenschaften zu Munchen</t>
  </si>
  <si>
    <t>vol. 1 (1809) - vol. 7  (1824) = (1808) - (1821/1822) [P49(4)]</t>
  </si>
  <si>
    <t>Deutsche Geodatische Kommission bei der Bayerischen Akademie der Wissenschaften. Reihe. E, Geschichte und Entwicklung der Geodasie</t>
  </si>
  <si>
    <t>0065-5341</t>
  </si>
  <si>
    <t>no. 142 (1978) ; no. 175 (1986) ; no. 189 (1996) [P329(4)]</t>
  </si>
  <si>
    <t>Deutsche Geodatische Kommission bei der Bayerischen Akademie der Wissenschaften. Reihe A, Hohere Geodasie</t>
  </si>
  <si>
    <t>0065-5309</t>
  </si>
  <si>
    <t>no. 77 (jan-1974) - no. 89  (1979) [Lac. : no.79-no.84 ; no.86-no.88] [P329(1)]</t>
  </si>
  <si>
    <t>Deutsche Geodatische Kommission bei der Bayerischen Akademie der Wissenschaften. Reihe A, Theoretische Geodasie</t>
  </si>
  <si>
    <t>0938-2836</t>
  </si>
  <si>
    <t>no. 92 (1981) [P329(1)]</t>
  </si>
  <si>
    <t>Deutsche Geodatische Kommission bei der Bayerischen Akademie der Wissenschaften. Reihe B, Angewandte Geodasie</t>
  </si>
  <si>
    <t>0065-5317</t>
  </si>
  <si>
    <t>no. 129 (1966) - no. 306  (1997) [Lacunes] [P329(2)]</t>
  </si>
  <si>
    <t>Deutsche Geodatische Kommission bei der Bayerischen Akademie der Wissenschaften. Reihe C, Dissertationen</t>
  </si>
  <si>
    <t>0065-5325</t>
  </si>
  <si>
    <t>no. 237 (1978) - no. 495  (1998) [Lacunes] [P329(3)]</t>
  </si>
  <si>
    <t>Deutsche Mechaniker Zeitung</t>
  </si>
  <si>
    <t>(1898) ; (1900) - (1904) ; (1914) - (1916) [P71]</t>
  </si>
  <si>
    <t>Deutsches meteorologisches Jahrbuch</t>
  </si>
  <si>
    <t>(1896) - (1900) = (1895) - (1899) ; (1909) - (1913) = (1908) - (1911) [P111(35)]</t>
  </si>
  <si>
    <t>Deutsches meteorologisches Jahrbuch .... Teil II. Monats- und Jahresergebnisse</t>
  </si>
  <si>
    <t>vol. 2 (1937) = (1935) [P111(39)]</t>
  </si>
  <si>
    <t>Deutsches meteorologisches Jahrbuch .... Teil III. Niederschlagsbeobachtungen</t>
  </si>
  <si>
    <t>vol. 3 (1936) = (1934) ; vol. 3 no. 5 (1937) ; vol. 3 no. 7 (1937) ; vol. 3 no. 11 (1938) [P111(37)]</t>
  </si>
  <si>
    <t>Deutsches meteorologisches Jahrbuch .... Freie Hansestadt Bremen</t>
  </si>
  <si>
    <t>(1912) - (1914) = (1911) - (1913) ; (1925) = (1924) [P111(36)]</t>
  </si>
  <si>
    <t>Deutsches meteorologisches Jahrbuch .... Teil V. Aerologische Beobachtungen</t>
  </si>
  <si>
    <t>vol. 5 no. 2 (1936) - vol. 5  no. 10  (1939) [Lacunes] [P111(38)]</t>
  </si>
  <si>
    <t>Deutsche uberseeische meteorologische Beobachtungen</t>
  </si>
  <si>
    <t>vol. 1 (1887) - vol. 13  (1905) [P110(28)]</t>
  </si>
  <si>
    <t>Diario di astronomia nautica per l'anno ... / Remo C. Grillo, Sergio Filippini ; Comune di Brescia, Assessorato alla cultura, Civici musei di scienze, Specola astronomica Cidnea</t>
  </si>
  <si>
    <t>1721-3339</t>
  </si>
  <si>
    <t>(1993) - (1995) [PA12(3)]</t>
  </si>
  <si>
    <t>Documents pour l'histoire du vocabulaire scientifique / GRECO, Histoire du vocabulaire scientifique</t>
  </si>
  <si>
    <t>0240-8716</t>
  </si>
  <si>
    <t>no. 1 (1980) ; no. 5 (1983) - no. 9  (1989) [P435]</t>
  </si>
  <si>
    <t>Doklady Akademii nauk SSSR</t>
  </si>
  <si>
    <t>0002-3264</t>
  </si>
  <si>
    <t>vol. 59 no. 2 (1948) - vol. 64  no. 6  (1949) [Lac. : 59,1948(10)-63,1948(6) ; 64,1949(2)-64,1949(3) ; 64,1949(5)] [P120]</t>
  </si>
  <si>
    <t>Doklady physics</t>
  </si>
  <si>
    <t>1028-3358</t>
  </si>
  <si>
    <t>vol. 43 no. 1 (1998) - vol. 45  no. 12  (2000) [P210]</t>
  </si>
  <si>
    <t>Dudley Observatory reports</t>
  </si>
  <si>
    <t>0070-7449</t>
  </si>
  <si>
    <t>no. 1 (1968) - no. 16  (1982) [PO447]</t>
  </si>
  <si>
    <t>Dunsink observatory. Annual report</t>
  </si>
  <si>
    <t>(1951) ; (1955) - (1972/73) [PO45(2)]</t>
  </si>
  <si>
    <t>Dunsink observatory. Reprints</t>
  </si>
  <si>
    <t>no. 1 (1950) - vol. 99  (1977) [lac.50%] [PO47]</t>
  </si>
  <si>
    <t>Dunsink Observatory publications</t>
  </si>
  <si>
    <t>0070-7643</t>
  </si>
  <si>
    <t>vol. 1 no. 1 (1960) - vol. 1  no. 7  (1975) [PO45]</t>
  </si>
  <si>
    <t>E.S.A. bulletin</t>
  </si>
  <si>
    <t>0376-4265</t>
  </si>
  <si>
    <t>no. 46 (1986) - no. 64  (1990) [lac.50%] [PO470]</t>
  </si>
  <si>
    <t>Earth, moon, and planets</t>
  </si>
  <si>
    <t>0167-9295</t>
  </si>
  <si>
    <t>vol. 30 no. 1 (1984) - vol. 89  no. 4  (2006) [PA11(2)]</t>
  </si>
  <si>
    <t>Efemerides astronomicas</t>
  </si>
  <si>
    <t>0870-1199</t>
  </si>
  <si>
    <t>(1889) - (1897) ; (1903) ; (1907) - (1982) ; (1984) - (1996) ; (1998) - (2001) [PA82]</t>
  </si>
  <si>
    <t>0080-5971</t>
  </si>
  <si>
    <t>vol. 170 (1961)-.... [lac. : vol.193 ;  vol.212-vol.215 ; vol.219] [PA83]</t>
  </si>
  <si>
    <t>Efemerides astronomicas / Observatorio Nacional</t>
  </si>
  <si>
    <t>0101-935X</t>
  </si>
  <si>
    <t>vol. 93 (1976) ; vol. 95 (1978) ; vol. 110 (1994) ; vol. 112 (1996) - vol. 114  (1998) [PA86]</t>
  </si>
  <si>
    <t>Effemeridi astronomiche ad uso dei naviganti per l'anno...</t>
  </si>
  <si>
    <t>1125-0437</t>
  </si>
  <si>
    <t>(1918) - (1922) = (1917) - (1921) ; (1924) - (1934) = (1923) - (1933) [PA100]</t>
  </si>
  <si>
    <t>Electricite : revue scientifique illustree</t>
  </si>
  <si>
    <t>2020-2504</t>
  </si>
  <si>
    <t>vol. 1 no. 1 (1876) - vol. 13  no. 52  (1889) [P31]</t>
  </si>
  <si>
    <t>Electro calcul</t>
  </si>
  <si>
    <t>1250-5129</t>
  </si>
  <si>
    <t>no. 1 (1965) - no. 2  (1965) ; no. 5 (1965) - no. 6  (1965) ; no. 3 (1966) [P158(6)]</t>
  </si>
  <si>
    <t>Electro calcul et automatisme</t>
  </si>
  <si>
    <t>0013-4570</t>
  </si>
  <si>
    <t>no. 3 (1967) [P58(6)]</t>
  </si>
  <si>
    <t>Electronic engineering</t>
  </si>
  <si>
    <t>0013-4902</t>
  </si>
  <si>
    <t>(1976) - (1977) [P 365]</t>
  </si>
  <si>
    <t>Electronique</t>
  </si>
  <si>
    <t>0013-5240</t>
  </si>
  <si>
    <t>vol. 67 (1967) - vol. 105  (fev-1971) [P211(2)]</t>
  </si>
  <si>
    <t>Electronique : le mensuel des ingenieurs de conception</t>
  </si>
  <si>
    <t>1157-1152</t>
  </si>
  <si>
    <t>no. 176 (2007)-.... [P415(6)]</t>
  </si>
  <si>
    <t>Electronique &amp; applications industrielles</t>
  </si>
  <si>
    <t>0398-1851</t>
  </si>
  <si>
    <t>(1977)-.... [P 167]</t>
  </si>
  <si>
    <t>Electronique &amp; microelectronique industrielles</t>
  </si>
  <si>
    <t>0046-175X</t>
  </si>
  <si>
    <t>(1971) - (1976) [P 167]</t>
  </si>
  <si>
    <t>Electronique industrielle</t>
  </si>
  <si>
    <t>0013-5259</t>
  </si>
  <si>
    <t>(1967) - (1968) [P 167]</t>
  </si>
  <si>
    <t>0244-903X</t>
  </si>
  <si>
    <t>NS no. 26 (1982) - no. 46  (1983) [P167]</t>
  </si>
  <si>
    <t>Electronique international</t>
  </si>
  <si>
    <t>1779-6911</t>
  </si>
  <si>
    <t>no. 640 (2007)-.... [P415(6)]</t>
  </si>
  <si>
    <t>ElectroniqueS</t>
  </si>
  <si>
    <t>2107-4089</t>
  </si>
  <si>
    <t>no. 1 (2010) - no. 69  (2016) [P415(6)]</t>
  </si>
  <si>
    <t>Elektor</t>
  </si>
  <si>
    <t>0308-308X</t>
  </si>
  <si>
    <t>(1980) - (1983) [P381]</t>
  </si>
  <si>
    <t>Elektor electronics</t>
  </si>
  <si>
    <t>0268-4519</t>
  </si>
  <si>
    <t>vol. 103 (1987)-.... [P381]</t>
  </si>
  <si>
    <t>Elementaire</t>
  </si>
  <si>
    <t>1774-4563</t>
  </si>
  <si>
    <t>no. 1 (2005) - no. 3  (2006) [P520]</t>
  </si>
  <si>
    <t>Endeavour : a review of the progress of science and technology in the service of mankind</t>
  </si>
  <si>
    <t>0160-9327</t>
  </si>
  <si>
    <t>vol. 21 no. 81 (1962) - vol. 35  no. 126  (1976) ; NS vol. 1 no. 1 (1977) - vol. 1  no. 2  (1977) [P168]</t>
  </si>
  <si>
    <t>Energie atomique</t>
  </si>
  <si>
    <t>0423-1147</t>
  </si>
  <si>
    <t>vol. 20 no. 1 (1966) - vol. 25  no. 6  (1968) [P156]</t>
  </si>
  <si>
    <t>En petit Comite</t>
  </si>
  <si>
    <t>1620-3089</t>
  </si>
  <si>
    <t>no. 1 (2000) - no. 25  (2009) [lac. : n.2-6 ; n.8-13 ; n.15 ;  n. 23-n.24] [P486]</t>
  </si>
  <si>
    <t>Enquetes et documents relatifs a l'enseignement superieur</t>
  </si>
  <si>
    <t>2016-8802</t>
  </si>
  <si>
    <t>vol. 1 (1883) - vol. 130  (1936) [Lacunes] [P18]</t>
  </si>
  <si>
    <t>Enseignement mathematique / organe officiel de la Commission internationale de l'enseignement mathematique</t>
  </si>
  <si>
    <t>0013-8584</t>
  </si>
  <si>
    <t>(1899) - vol. 6  (1904) [P105]</t>
  </si>
  <si>
    <t>Enseignement superieur : Bulletin trimestriel de la federation des syndicats autonomes de l'Enseignement superieur</t>
  </si>
  <si>
    <t>0339-0357</t>
  </si>
  <si>
    <t>no. 10 (1955) - no. 27  (1960) [Lac. : no.11 ; no.14 ; no.18 ; no.23-no.26] [P150]</t>
  </si>
  <si>
    <t>Eos</t>
  </si>
  <si>
    <t>0096-3941</t>
  </si>
  <si>
    <t>vol. 72 no. 1 (1991) - vol. 98  no. 8  (2017) [Lacunes] [P415(9)]</t>
  </si>
  <si>
    <t>Ephemerides ...</t>
  </si>
  <si>
    <t>1162-9819</t>
  </si>
  <si>
    <t>(1980) - (1983) [PA21]</t>
  </si>
  <si>
    <t>Ephemerides astronomiques : connaissance des temps</t>
  </si>
  <si>
    <t>2259-4191</t>
  </si>
  <si>
    <t>(2004) - (2017) = (2005) - (2018) [PA112]</t>
  </si>
  <si>
    <t>Ephemerides astronomiques ...</t>
  </si>
  <si>
    <t>1169-0437</t>
  </si>
  <si>
    <t>(1984) ; (1988) - (1992) ; (1994) - (2003) [PA95]</t>
  </si>
  <si>
    <t>Ephemerides des satellites de Mars, Jupiter, Saturne et Uranus</t>
  </si>
  <si>
    <t>1161-2002</t>
  </si>
  <si>
    <t>(1985) = (1984) [PA112(3)]</t>
  </si>
  <si>
    <t>Ephemerides nautiques / Bureau des longitudes, Institut de mecanique celeste et de calcul des ephemerides</t>
  </si>
  <si>
    <t>1161-2169</t>
  </si>
  <si>
    <t>(1932) - (1933) ; (1938) - (1939) ; (1942) - (1968) ; (1970) - (1979) [PA84]</t>
  </si>
  <si>
    <t>Ergebnisse der Magnetischen Beobachtungen in Potsdam</t>
  </si>
  <si>
    <t>(1905) - (1907) = (1901) - (1902) [PA44]</t>
  </si>
  <si>
    <t>ESA annual report / European space agency</t>
  </si>
  <si>
    <t>0258-025X</t>
  </si>
  <si>
    <t>(1980) [PO470(2)]</t>
  </si>
  <si>
    <t>ESA journal</t>
  </si>
  <si>
    <t>0379-2285</t>
  </si>
  <si>
    <t>vol. 11 no. 3 (1987) [PO470]</t>
  </si>
  <si>
    <t>ESF communications</t>
  </si>
  <si>
    <t>0293-082X</t>
  </si>
  <si>
    <t>no. 45 (2003) - no. 46  (2004) [P489]</t>
  </si>
  <si>
    <t>ESO scientific report</t>
  </si>
  <si>
    <t>1017-1541</t>
  </si>
  <si>
    <t>no. 1 (1984) - no. 7  (1989) ; no. 9 (1991) - no. 16  (1995) ; no. 19 (2000) [PO364]</t>
  </si>
  <si>
    <t>Europe &amp; astronomy</t>
  </si>
  <si>
    <t>0775-7824</t>
  </si>
  <si>
    <t>vol. 1 no. 1 (1987) - vol. 4  no. 2  (1990) [Lacunes] [PA12(5)]</t>
  </si>
  <si>
    <t>European astronomical society newsletter</t>
  </si>
  <si>
    <t>no. 17 (1999) - no. 18  (1999) ; no. 21 (2001) - no. 22  (2001) [PA173]</t>
  </si>
  <si>
    <t>European journal of mechanics. B. Fluids : formerly Journal de mecanique theorique et appliquee</t>
  </si>
  <si>
    <t>0997-7546</t>
  </si>
  <si>
    <t>vol. 8 no. 1 (1989) - vol. 13  no. 6  (1994) [P371(5)]</t>
  </si>
  <si>
    <t>European journal of mechanics. A. Solids : formerly Journal de mecanique theorique et appliquee</t>
  </si>
  <si>
    <t>0997-7538</t>
  </si>
  <si>
    <t>vol. 8 no. 1 (1989) - vol. 13  no. 6  (1994) [P371(3)]</t>
  </si>
  <si>
    <t>European physical journal. Special topics</t>
  </si>
  <si>
    <t>1951-6355</t>
  </si>
  <si>
    <t>vol. 166 (2009) - vol. 222  no. 6  (2013) [Lacunes] [P124(6)]</t>
  </si>
  <si>
    <t>European Physical Journal H. Historical Perspectives on Contemporary Physics</t>
  </si>
  <si>
    <t>2102-6459</t>
  </si>
  <si>
    <t>vol. 35 no. 1 (2010) [P124(9)]</t>
  </si>
  <si>
    <t>Europhysics letters</t>
  </si>
  <si>
    <t>0295-5075</t>
  </si>
  <si>
    <t>vol. 1 no. 1 (1986)-.... [P214(2)]</t>
  </si>
  <si>
    <t>Europhysics news</t>
  </si>
  <si>
    <t>0531-7479</t>
  </si>
  <si>
    <t>vol. 26 no. 2 (1995) - vol. 27  no. 6  (1996) [P419]</t>
  </si>
  <si>
    <t>Experimental astronomy</t>
  </si>
  <si>
    <t>0922-6435</t>
  </si>
  <si>
    <t>vol. 1 no. 1 (1989) - vol. 6  no. 4  (1995) ; vol. 7 no. 2 (1997) - vol. 16  no. 2  (2003) [PA142]</t>
  </si>
  <si>
    <t>Experimentelle Technik der Physik</t>
  </si>
  <si>
    <t>0014-4924</t>
  </si>
  <si>
    <t>(1976) - (1981) [P 367]</t>
  </si>
  <si>
    <t>EÅ¾ednevnye efemeridy izbrannyh malyh planet na ... god / Akademiia nauk SSSR, Institut teoreticheskoi astronomii</t>
  </si>
  <si>
    <t>1994-6333</t>
  </si>
  <si>
    <t>(1985) = (1986) ; (1995) - (1999) = (1996) - (2000) [PA 77(1)]</t>
  </si>
  <si>
    <t>EÅ¾egodnikÂ· magnito-meteorologiÄeskoj observatorii Imperatorskago Novorossijskago universiteta</t>
  </si>
  <si>
    <t>1727-2025</t>
  </si>
  <si>
    <t>(1910) - vol. 1913  = (1908) - (1911/12) [P111(22)]</t>
  </si>
  <si>
    <t>Fiches techniques / Observatoire de Haute-Provence</t>
  </si>
  <si>
    <t>0750-7100</t>
  </si>
  <si>
    <t>no. 1 (1973) - no. 3  (1981) [PO451]</t>
  </si>
  <si>
    <t>Fizika plazmy</t>
  </si>
  <si>
    <t>0367-2921</t>
  </si>
  <si>
    <t>vol. 11 (1986) - (1994) [P370]</t>
  </si>
  <si>
    <t>0134-5052</t>
  </si>
  <si>
    <t>vol. 11 no. 3 (1985) - vol. 20  no. 12  (1994) [Lacunes] [P370]</t>
  </si>
  <si>
    <t>Flash : quoi de neuf ? / Conseil international des archives</t>
  </si>
  <si>
    <t>1815-137X</t>
  </si>
  <si>
    <t>no. 1 (2003) - no. 7  (2005) [lac. n. 2-3 ; n.5-6] [P507]</t>
  </si>
  <si>
    <t>Fluid dynamics research</t>
  </si>
  <si>
    <t>0169-5983</t>
  </si>
  <si>
    <t>vol. 4 no. 1 (1988) - vol. 27  no. 6  (2000) [P186(7)]</t>
  </si>
  <si>
    <t>Foglio meteorico mensile</t>
  </si>
  <si>
    <t>1590-0495</t>
  </si>
  <si>
    <t>no. 2 (1919) - (1927) = (1918) - (1927) [P110(25)]</t>
  </si>
  <si>
    <t>Forschungsberichte der Kommission Observatorium Wendelstein der Bayerischen Akademie der Wissenschaften</t>
  </si>
  <si>
    <t>0515-9016</t>
  </si>
  <si>
    <t>no. 3 (1954) - no. 11  (1954) ; no. 13 (1954) - no. 22  (1959) ; no. 24 (1960) - no. 26  (1961) [PO272]</t>
  </si>
  <si>
    <t>Fortschritte der Physik im Jahre ...</t>
  </si>
  <si>
    <t>vol. 1 (1845) - vol. 74  (1918) [P57]</t>
  </si>
  <si>
    <t>Fundamenta scientiae</t>
  </si>
  <si>
    <t>0160-7847</t>
  </si>
  <si>
    <t>vol. 1 no. 1 (1980) - vol. 10  no. 1  (1986) [P379]</t>
  </si>
  <si>
    <t>Gazette astronomique</t>
  </si>
  <si>
    <t>0374-3241</t>
  </si>
  <si>
    <t>vol. 32 no. 361 (1950) - vol. 43  no. 486  (1963) [Lac. : no.439-no.441 ; no.481-no.483] [PA26]</t>
  </si>
  <si>
    <t>Gazette astronomique. Memoires</t>
  </si>
  <si>
    <t>0779-9292</t>
  </si>
  <si>
    <t>no. 2 (1969) = (1968/69) [PA26]</t>
  </si>
  <si>
    <t>Gelehrte Anzeigen / herausgegeben von Mitgliedern der Koniglich-Bayerische Akademie der Wissenschaften zu Munchen</t>
  </si>
  <si>
    <t>2627-2881</t>
  </si>
  <si>
    <t>vol. 1 (1835) - vol. 50  (1860) [P49(7)]</t>
  </si>
  <si>
    <t>Geminifocus</t>
  </si>
  <si>
    <t>1930-9740</t>
  </si>
  <si>
    <t>no. 25 (jun-2005) - (dec-2011) ; (jan-2015)-.... [PO566]</t>
  </si>
  <si>
    <t>Gemini Observatory newsletter</t>
  </si>
  <si>
    <t>no. 28 (dec-2004) - no. 29  (dec-2004) [PO566]</t>
  </si>
  <si>
    <t>Generalbericht uber die Mittelleuropaeische Gradmessung...</t>
  </si>
  <si>
    <t>(1864) - (1875) = (1863) - (1874) [P2]</t>
  </si>
  <si>
    <t>General relativity and gravitation</t>
  </si>
  <si>
    <t>0001-7701</t>
  </si>
  <si>
    <t>vol. 34 no. 1 (2002) - vol. 38  no. 12  (2006) [P189(4)]</t>
  </si>
  <si>
    <t>General report / Survey of India</t>
  </si>
  <si>
    <t>(1879) - (1938) [Lac. : 1923] [P1(1) et P1(3)]</t>
  </si>
  <si>
    <t>Geodezja i Kartografia / Polska Akademia Nauk, Komitet Geodezji</t>
  </si>
  <si>
    <t>0016-7134</t>
  </si>
  <si>
    <t>vol. 16 no. 1 (1967) - vol. 35  no. 4  (1986) [P214]</t>
  </si>
  <si>
    <t>Geofisica internacional</t>
  </si>
  <si>
    <t>0016-7169</t>
  </si>
  <si>
    <t>vol. 1 no. 1 (1961)-.... [P149]</t>
  </si>
  <si>
    <t>Geofysiske publikasjoner</t>
  </si>
  <si>
    <t>0072-1174</t>
  </si>
  <si>
    <t>vol. 1 no. 1 (1920) - vol. 2  no. 2  (1921) ; vol. 6 no. 2 (1922) - vol. 5  no. 5  (1928) [P110(21)]</t>
  </si>
  <si>
    <t>Geographie : bulletin de la Societe de geographie</t>
  </si>
  <si>
    <t>1146-7541</t>
  </si>
  <si>
    <t>vol. 1 (1900) - vol. 12  (1905) [P33]</t>
  </si>
  <si>
    <t>Geophysical and astrophysical fluid dynamics</t>
  </si>
  <si>
    <t>0309-1929</t>
  </si>
  <si>
    <t>vol. 8 (1977) - vol. 114  no. 2  (2020) [Lacunes] [P 354]</t>
  </si>
  <si>
    <t>Geophysical fluid dynamics</t>
  </si>
  <si>
    <t>0016-7991</t>
  </si>
  <si>
    <t>vol. 4 no. 1 (1972) - vol. 5  no. 2  (1973) ; vol. 6 no. 1 (1974) - vol. 7  no. 4  (1976) [P354]</t>
  </si>
  <si>
    <t>Geophysical journal of the Royal Astronomical Society</t>
  </si>
  <si>
    <t>0016-8009</t>
  </si>
  <si>
    <t>vol. 1 (1958) - vol. 9  (1965) ; vol. 10 no. 2 (1965) - vol. 10  no. 4  (1965) [P158(7)]</t>
  </si>
  <si>
    <t>Geophysical research letters</t>
  </si>
  <si>
    <t>0094-8276</t>
  </si>
  <si>
    <t>vol. 1 no. 1 (1974) - vol. 1  no. 8  (1974) [P189(2)]</t>
  </si>
  <si>
    <t>Geophysion</t>
  </si>
  <si>
    <t>1389-5524</t>
  </si>
  <si>
    <t>(aou-2001) - (mar-2003) [P476]</t>
  </si>
  <si>
    <t>Glasgow university observatory reprints</t>
  </si>
  <si>
    <t>no. 1 (1938) - no. 71  (1968) [PO44]</t>
  </si>
  <si>
    <t>Gottingische Anzeigen von gelehrten Sachen</t>
  </si>
  <si>
    <t>0932-7347</t>
  </si>
  <si>
    <t>(1753) - (1801) [P53]</t>
  </si>
  <si>
    <t>Gottingische gelehrte Anzeigen</t>
  </si>
  <si>
    <t>0017-1549</t>
  </si>
  <si>
    <t>(1802) - (1928) [P53]</t>
  </si>
  <si>
    <t>Gottingische Zeitungen von gelehrten Sachen</t>
  </si>
  <si>
    <t>0932-7428</t>
  </si>
  <si>
    <t>(1739) - (1752) [P53]</t>
  </si>
  <si>
    <t>Gran Telescopio Canarias</t>
  </si>
  <si>
    <t>1886-0915</t>
  </si>
  <si>
    <t>no. 1 (2000) - no. 1  (2003) [PO587]</t>
  </si>
  <si>
    <t>Gravity map series of the Dominion Observatory</t>
  </si>
  <si>
    <t>0704-3082</t>
  </si>
  <si>
    <t>no. 5 (1964) - no. 88  (1969) [lac.] [PO326(2)]</t>
  </si>
  <si>
    <t>Greco Recepteurs</t>
  </si>
  <si>
    <t>2021-9814</t>
  </si>
  <si>
    <t>no. 2 (1985) - no. 6  (1986) [PA184]</t>
  </si>
  <si>
    <t>Guardare il firmamento dalla Specola Cidnea</t>
  </si>
  <si>
    <t>0392-2979</t>
  </si>
  <si>
    <t>(1956) - (1962) ; (1964) [PA104]</t>
  </si>
  <si>
    <t>Guide de donnees astronomiques... pour l'observation du ciel : annuaire du Bureau des longitudes</t>
  </si>
  <si>
    <t>1770-1074</t>
  </si>
  <si>
    <t>(2004) - (2011) = (2005) - (2012) [n. 2011 (2010)] [PA95]</t>
  </si>
  <si>
    <t>Guide de la recherche : Ed. francaise / Universite de la Mediterranee Aix-Marseille II</t>
  </si>
  <si>
    <t>1295-2435</t>
  </si>
  <si>
    <t>(1998) - (1999) [Volumes ranges en monographie] [004694 (1999) ; 005554 (1998)]</t>
  </si>
  <si>
    <t>Hardware magazine : le meilleur ami de votre PC / Ed. et red. en chef Christian Marbaix</t>
  </si>
  <si>
    <t>2354-5100</t>
  </si>
  <si>
    <t>no. 105 (2020)-.... [P572]</t>
  </si>
  <si>
    <t>Heavens in...</t>
  </si>
  <si>
    <t>(1963) - (1967) ; (1969) - (1971) [PA28(2)]</t>
  </si>
  <si>
    <t>Histoire de l'Academie royale des sciences avec les memoires de mathematique et de physique tires des registres de cette academie</t>
  </si>
  <si>
    <t>(1732) - (1794) = (1699) - (1789) [P100(3)]</t>
  </si>
  <si>
    <t>Histoire de l'Academie royale des sciences depuis son etablissement en 1666 jusqu'a 1699</t>
  </si>
  <si>
    <t>2017-5248</t>
  </si>
  <si>
    <t>(1733) - (1734) = (1666/1686) - (1686/1699) [P100(2)]</t>
  </si>
  <si>
    <t>Histoire de l'Academie royale des sciences et des belles lettres de Berlin [...] avec les Memoires pour la meme annee, tirez des registres de cette Academie.</t>
  </si>
  <si>
    <t>2569-9768</t>
  </si>
  <si>
    <t>(1746) - (1771) = (1745) - (1769) [P40(2)]</t>
  </si>
  <si>
    <t>Historia et commentationes Academiae electoralis scientiarum et elegantiorum literarum Theodoro-Palatinae</t>
  </si>
  <si>
    <t>vol. 1 (1766) - vol. 7  (1794) [P48]</t>
  </si>
  <si>
    <t>Hvar Observatory bulletin</t>
  </si>
  <si>
    <t>0351-2657</t>
  </si>
  <si>
    <t>vol. 11 no. 1 (1987) - vol. 29  no. 1  (2005) [Lac. : vol.12 ; vol.17] [PO464]</t>
  </si>
  <si>
    <t>i2D : information, donnees et documents / Association francaise des documentalistes et des bibliothecaires specialises</t>
  </si>
  <si>
    <t>2428-2111</t>
  </si>
  <si>
    <t>no. 3 (2015) [009485] OCANI. SLO</t>
  </si>
  <si>
    <t>IAC noticias</t>
  </si>
  <si>
    <t>1698-9414</t>
  </si>
  <si>
    <t>no. 1 (1994) - no. 1  (1999) ; no. 1 (2000) - no. 2  (2000) ; no. 2 (2002) - no. 2  (2005) [PO465]</t>
  </si>
  <si>
    <t>IAC noticias. Special issue Winter School</t>
  </si>
  <si>
    <t>1885-897X</t>
  </si>
  <si>
    <t>(1995) - (2005) [1999 ; 2001] [PO586] OCANI</t>
  </si>
  <si>
    <t>IBM systems journal</t>
  </si>
  <si>
    <t>0018-8670</t>
  </si>
  <si>
    <t>vol. 8 no. 1 (1969) - vol. 16  no. 4  (1977) [P203]</t>
  </si>
  <si>
    <t>Icarus</t>
  </si>
  <si>
    <t>0019-1035</t>
  </si>
  <si>
    <t>vol. 1 no. 1 (1962) - vol. 210  no. 2  (2010) [Lac. : vol.17(1)] [PO441(1)]</t>
  </si>
  <si>
    <t>IEEE journal of quantum electronics</t>
  </si>
  <si>
    <t>0018-9197</t>
  </si>
  <si>
    <t>vol. 36 no. 1 (2000) - vol. 54  no. 1  (2018) [P190]</t>
  </si>
  <si>
    <t>IEEE journal of quantum electronics [Ressource electronique]</t>
  </si>
  <si>
    <t>1558-1713</t>
  </si>
  <si>
    <t>vol. 41 no. 1 (2005)-.... [acces controle par IP adresses]</t>
  </si>
  <si>
    <t>IEEE journal of solid-state circuits</t>
  </si>
  <si>
    <t>0018-9200</t>
  </si>
  <si>
    <t>vol. 1 no. 1 (1966) - vol. 1  no. 2  (1966) [P136(5)]</t>
  </si>
  <si>
    <t>IEEE transactions on circuit theory</t>
  </si>
  <si>
    <t>0018-9324</t>
  </si>
  <si>
    <t>vol. 13 no. 1 (1966) - vol. 15  no. 4  (1968) [P159(4)]</t>
  </si>
  <si>
    <t>IEEE transactions on communication technology</t>
  </si>
  <si>
    <t>0018-9332</t>
  </si>
  <si>
    <t>vol. 14 no. 1 (1966) - vol. 16  no. 6  (1968) [P136(2)]</t>
  </si>
  <si>
    <t>IEEE transactions on electron devices</t>
  </si>
  <si>
    <t>0018-9383</t>
  </si>
  <si>
    <t>vol. 13 no. 1 (1966) - vol. 15  no. 12  (1968) [P136(1)]</t>
  </si>
  <si>
    <t>IEEE transactions on geoscience and remote sensing</t>
  </si>
  <si>
    <t>0196-2892</t>
  </si>
  <si>
    <t>vol. 30 no. 4 (1992) ; vol. 31 no. 1 (1993) ; vol. 31 no. 4 (1993) [P451]</t>
  </si>
  <si>
    <t>IEEE transactions on image processing [Ressource electronique]</t>
  </si>
  <si>
    <t>1941-0042</t>
  </si>
  <si>
    <t>vol. 14 no. 1 (2005)-....</t>
  </si>
  <si>
    <t>IEEE transactions on image processing</t>
  </si>
  <si>
    <t>1057-7149</t>
  </si>
  <si>
    <t>vol. 2 no. 1 (1993) - vol. 2  no. 3  (1993) [P452]</t>
  </si>
  <si>
    <t>IEEE transactions on information theory [Ressource electronique]</t>
  </si>
  <si>
    <t>1557-9654</t>
  </si>
  <si>
    <t>vol. 51 no. 1 (2005)-....</t>
  </si>
  <si>
    <t>IEEE transactions on information theory : a journal devoted to the theoretical and experimental aspects of information transmission, processing, and utilization</t>
  </si>
  <si>
    <t>0018-9448</t>
  </si>
  <si>
    <t>vol. 22 no. 2 (1976) - vol. 39  no. 5  (1995) [Lac. : vol.22(5) ; vol.23(5) ; vol.25(1) ; vol.28(4)-vol.39(3)] [P400]</t>
  </si>
  <si>
    <t>IEEE transactions on parts, materials, and packaging</t>
  </si>
  <si>
    <t>0018-9502</t>
  </si>
  <si>
    <t>vol. 2 no. 1 (1966) - vol. 4  no. 4  (1968) [P136(4)]</t>
  </si>
  <si>
    <t>IEEE transactions on pattern analysis and machine intelligence / published by the IEEE Computer Society</t>
  </si>
  <si>
    <t>0162-8828</t>
  </si>
  <si>
    <t>vol. 15 no. 9 (1993) - vol. 15  no. 10  (1993) ; vol. 15 no. 12 (1993) [P453]</t>
  </si>
  <si>
    <t>IEEE transactions on pattern analysis and machine intelligence [Ressource electronique]</t>
  </si>
  <si>
    <t>1939-3539</t>
  </si>
  <si>
    <t>vol. 27 no. 1 (2005)-....</t>
  </si>
  <si>
    <t>IEEE transactions on signal processing</t>
  </si>
  <si>
    <t>1053-587X</t>
  </si>
  <si>
    <t>vol. 41 no. 4 (1993) ; vol. 41 no. 6  - (1993) ; vol. 41 no. 9 (1993) - vol. 41  no. 11  (1993) [P450]</t>
  </si>
  <si>
    <t>IEEE transactions on signal processing [Ressource electronique] / published by IEEE Signal Processing &amp; Analysis</t>
  </si>
  <si>
    <t>1941-0476</t>
  </si>
  <si>
    <t>vol. 53 no. 1 (2005)-....</t>
  </si>
  <si>
    <t>Images de la physique</t>
  </si>
  <si>
    <t>0290-0041</t>
  </si>
  <si>
    <t>(1975) - (2010) [1982-1985 ; 1987] [P417]</t>
  </si>
  <si>
    <t>Indian journal of physics A and Proceedings of the Indian Association for the Cultivation of science A</t>
  </si>
  <si>
    <t>0252-9262</t>
  </si>
  <si>
    <t>vol. 52 no. 1 (1978) - vol. 55  no. 6  (1981) [P174(1)]</t>
  </si>
  <si>
    <t>Indian Journal of Physics and Proceedings of the Indian Association for the Cultivation of Science</t>
  </si>
  <si>
    <t>0019-5480</t>
  </si>
  <si>
    <t>Indian journal vol. 40 no. 1 (1966) - vol. 49  no. 12  (1966) [Lac. : vol. 50 (1967)] [P124(8)]</t>
  </si>
  <si>
    <t>Indian journal of physics B and Proceedings of the Indian Association for the Cultivation of science B</t>
  </si>
  <si>
    <t>0252-9254</t>
  </si>
  <si>
    <t>vol. 52 no. 1 (1978) - vol. 55  no. 5  (1981) [P174(2)]</t>
  </si>
  <si>
    <t>Indiscretions astronomiques publiables</t>
  </si>
  <si>
    <t>0769-1130</t>
  </si>
  <si>
    <t>no. 81 (jan-1993) - no. 94  (mai-1994) ; no. 96 (nov-1994) - no. 110  (jun-1996) [PO466]</t>
  </si>
  <si>
    <t>Industries et techniques : le magazine de reference de l'industrie / CNIT</t>
  </si>
  <si>
    <t>0150-6617</t>
  </si>
  <si>
    <t>no. 480 (1982) - no. 644  (1988) [Lacunes] [P415]</t>
  </si>
  <si>
    <t>Industries et techniques</t>
  </si>
  <si>
    <t>0019-9354</t>
  </si>
  <si>
    <t>(1974) - (1994) [P 216/2]</t>
  </si>
  <si>
    <t>Information bulletin / International Astronomical Union</t>
  </si>
  <si>
    <t>0538-4753</t>
  </si>
  <si>
    <t>no. 1 (1959) - no. 111  (2013) [lac. : n.14-15 ; n.20 ; n.97-98 ; n.105] [PA33]</t>
  </si>
  <si>
    <t>Information bulletin for the Southern Hemisphere</t>
  </si>
  <si>
    <t>0019-9974</t>
  </si>
  <si>
    <t>no. 3 (1963) - no. 27  (1975) [PO300]</t>
  </si>
  <si>
    <t>Information bulletin on variable stars</t>
  </si>
  <si>
    <t>0374-0676</t>
  </si>
  <si>
    <t>no. 1 (1961) - no. 683  (1972) ; no. 691 (1972)-.... [lac.6%] [PO382]</t>
  </si>
  <si>
    <t>Information circular / International Astronomical Union, Commission 26. Double stars</t>
  </si>
  <si>
    <t>1024-7769</t>
  </si>
  <si>
    <t>no. 128 (1996) - no. 132  (1997) ; no. 134 (1998) - no. 178  (2012) [PA32] OCANI</t>
  </si>
  <si>
    <t>Innovation</t>
  </si>
  <si>
    <t>1431-8059</t>
  </si>
  <si>
    <t>no. 2 (1997) - no. 22  (2010) [lac. : n.4 ; n.17] [P128(1)]</t>
  </si>
  <si>
    <t>Institut d'astrophysique. Collection in-4o de spectroscopie et astrophysique</t>
  </si>
  <si>
    <t>vol. 1 no. 1 (1936) - vol. 14  no. 338  (1981) [lac.8%] [PO314]</t>
  </si>
  <si>
    <t>Institut d'astrophysique. Collection in-8o</t>
  </si>
  <si>
    <t>vol. 8 no. 176 (1936) - vol. 331  no. 687  (1983) [lac.6%] [PO313]</t>
  </si>
  <si>
    <t>Institute report / Max-Planck-Institut fur Physik und Astrophysik, Institut fur Extraterrestrische Physik</t>
  </si>
  <si>
    <t>0178-7101</t>
  </si>
  <si>
    <t>no. 188 (1985) = (1983/85) ; no. 208 (1988) = (1986/88) ; no. 222 (1990) = (1988/90) [PO483]</t>
  </si>
  <si>
    <t>Inter electronique</t>
  </si>
  <si>
    <t>0020-5036</t>
  </si>
  <si>
    <t>(1970) - (1981) [P 216]</t>
  </si>
  <si>
    <t>International Astronomical Union quarterly bulletin on solar activity</t>
  </si>
  <si>
    <t>0048-6167</t>
  </si>
  <si>
    <t>no. 197 (1977) - vol. 50  no. 1  (2008) [Lacunes] [PO360]</t>
  </si>
  <si>
    <t>International comet quarterly</t>
  </si>
  <si>
    <t>0736-6922</t>
  </si>
  <si>
    <t>no. 61 (1987) - no. 153  (2010) [Lac. : no.67-no.68 ; no.70-no.71 ; no.73 ; no.93] [PA140]</t>
  </si>
  <si>
    <t>International journal of non-linear mechanics</t>
  </si>
  <si>
    <t>0020-7462</t>
  </si>
  <si>
    <t>vol. 4 no. 1 (1969) - vol. 30  no. 1  (1995) [P 208]</t>
  </si>
  <si>
    <t>Irish Astronomical Journal</t>
  </si>
  <si>
    <t>0021-1052</t>
  </si>
  <si>
    <t>vol. 6 no. 1 (1963) - vol. 26  no. 1  (1999) ; vol. 27 no. 1 (2000) - vol. 27  no. 2  (2000) [PO441(4)]</t>
  </si>
  <si>
    <t>Isis : revue consacree a l'histoire de la science / publiee par George Sarton</t>
  </si>
  <si>
    <t>0021-1753</t>
  </si>
  <si>
    <t>vol. 62 (1971) - vol. 107  no. 1  (2016) [Lacunes] [P426]</t>
  </si>
  <si>
    <t>Istanbul Universitesi Fen Fakultesi astronomi ve fizik dergisi</t>
  </si>
  <si>
    <t>1015-5295</t>
  </si>
  <si>
    <t>no. 62 (2000) = (1997) [PO532]</t>
  </si>
  <si>
    <t>Istanbul Universitesi Observatuari Yazilari</t>
  </si>
  <si>
    <t>0368-0657</t>
  </si>
  <si>
    <t>no. 29 (1945) - no. 167  (1996) [lac.8%] [PO303]</t>
  </si>
  <si>
    <t>IUE ESA newsletter</t>
  </si>
  <si>
    <t>1011-0100</t>
  </si>
  <si>
    <t>no. 27 (1987) - no. 47  (1997) [Lacunes] [P0470(1)]</t>
  </si>
  <si>
    <t>Izvestia AstronomiÄeskoj engelÊ¹gardtovskoj observatorii</t>
  </si>
  <si>
    <t>0321-1762</t>
  </si>
  <si>
    <t>vol. 33 (1963) - vol. 34  (1963) ; vol. 36 (1968) - vol. 55  (1990) [PO28(1)]</t>
  </si>
  <si>
    <t>Izvestia AstronomiÄeskoj observatorii</t>
  </si>
  <si>
    <t>vol. 1 (1949) - vol. 4  no. 3  (1964) [Lacunes] [PO8]</t>
  </si>
  <si>
    <t>Izvestia Glavnoj astronomiÄeskoj observatorii v Pulkove</t>
  </si>
  <si>
    <t>0367-7966</t>
  </si>
  <si>
    <t>vol. 11 no. 100 (1927) - no. 206  (1989) [lac.10%] [PO5]</t>
  </si>
  <si>
    <t>Izvestia Glavnoj rossiskoj astronomicÌ†eskoj observatorii</t>
  </si>
  <si>
    <t>1561-6630</t>
  </si>
  <si>
    <t>vol. 2 no. 13 (1909) - vol. 5  no. 60  (1924) = (1907/08) - (1912/14) [PO5]</t>
  </si>
  <si>
    <t>Izvestia Komissi po fizike planet</t>
  </si>
  <si>
    <t>no. 1 (1959) - no. 5  (1965) [PO345]</t>
  </si>
  <si>
    <t>Izvestia Krymskoj astrofiziÄeskoj observatorii</t>
  </si>
  <si>
    <t>0367-8466</t>
  </si>
  <si>
    <t>vol. 1 (1947) - vol. 5  (1950) ; vol. 12 (1954) - vol. 82  (1990) [PO12]</t>
  </si>
  <si>
    <t>Jaarboek. A. Meteorologie / Koninklijk Nederlandsch Meteorologisch Instituut</t>
  </si>
  <si>
    <t>0924-8560</t>
  </si>
  <si>
    <t>(1904) = (1903) ; (1907) - (1920) = (1905) - (1919) ; (1925) - (1926) = (1924) - (1925) [P110(43)]</t>
  </si>
  <si>
    <t>Jaarboek. B. Aardmagnetisme / Koninklijk Nederlandsch Meteorologisch Instituut</t>
  </si>
  <si>
    <t>0169-4588</t>
  </si>
  <si>
    <t>Jahrbucher der K.K. Central-Anstalt fur Meteorologie und Erdmagnetismus</t>
  </si>
  <si>
    <t>1012-1056</t>
  </si>
  <si>
    <t>NS. vol. 15 (1881) - vol. 40  (1905) [P110(47)]</t>
  </si>
  <si>
    <t>Jahrbuch uber die Fortschritte der Mathematik</t>
  </si>
  <si>
    <t>0179-2849</t>
  </si>
  <si>
    <t>vol. 1 (1868) - vol. 50  no. 4  (1929) [lacunes] [P92]</t>
  </si>
  <si>
    <t>Jahresbericht</t>
  </si>
  <si>
    <t>1430-4066</t>
  </si>
  <si>
    <t>no. 2004 (2003) - no. 2006  (2005) [P515]</t>
  </si>
  <si>
    <t>Jahresbericht / Max-Planck-Institut fur Extraterrestrische Physik</t>
  </si>
  <si>
    <t>0947-8787</t>
  </si>
  <si>
    <t>no. 2006 (2007) [P531]</t>
  </si>
  <si>
    <t>1437-2924</t>
  </si>
  <si>
    <t>(1986) - (2008) [Lac. : 1987 ; 1991-1992 ; 1995-1996 ; 1998-2002] [PA110]</t>
  </si>
  <si>
    <t>Jahresbericht ... dem Comite der Nicolai-Hauptsternwarte</t>
  </si>
  <si>
    <t>1561-6665</t>
  </si>
  <si>
    <t>(1864) ; (1866) - (1878) [monographie dans le fonds ancien] [A000450]</t>
  </si>
  <si>
    <t>Jahresbericht der Hamburger Sternwarte in Bergedorf</t>
  </si>
  <si>
    <t>(1913) - (1930) = (1912) - (1929) ; (1933) - (1942) = (1932) - (1941) [PO]</t>
  </si>
  <si>
    <t>Jahresbericht der Universitats-Sternwarte zu Berlin-Babelsberg</t>
  </si>
  <si>
    <t>(1933) - (1941) = (1932) - (1940) [PO258(B)]</t>
  </si>
  <si>
    <t>Janus</t>
  </si>
  <si>
    <t>0254-7937</t>
  </si>
  <si>
    <t>no. 1 (1989) - no. 2  (1996) ; no. 1 (1998) - no. 2  (1998) [P429]</t>
  </si>
  <si>
    <t>Japanese journal of applied physics</t>
  </si>
  <si>
    <t>0021-4922</t>
  </si>
  <si>
    <t>vol. 1 no. 1 (1962) - vol. 20  no. 12  (1981) [P549]</t>
  </si>
  <si>
    <t>Japanese journal of physics</t>
  </si>
  <si>
    <t>0368-119X</t>
  </si>
  <si>
    <t>vol. 1 (1922) - vol. 2  no. 10  (1923) ; vol. 3 no. 4 (1924) - vol. 13  no. 2  (1939/1940) [P117]</t>
  </si>
  <si>
    <t>JETP letters</t>
  </si>
  <si>
    <t>0021-3640</t>
  </si>
  <si>
    <t>vol. 3 no. 1 (1966) - vol. 7  no. 11  (1968) ; vol. 8 no. 1 (1969) - vol. 40  no. 12  (1984) [P550]</t>
  </si>
  <si>
    <t>JiÄotÅng dianxin zÇ’ngju</t>
  </si>
  <si>
    <t>0254-3796</t>
  </si>
  <si>
    <t>no. 1 (1969) - no. 26  (1993) = (1967/68) [PO491]</t>
  </si>
  <si>
    <t>JILA Information Center report</t>
  </si>
  <si>
    <t>0449-1343</t>
  </si>
  <si>
    <t>no. 2 (1963) - no. 98  (1968) [lac.50%] [PO312]</t>
  </si>
  <si>
    <t>Journal de l'Ecole polytechnique</t>
  </si>
  <si>
    <t>0368-2013</t>
  </si>
  <si>
    <t>vol. 1 no. 1 (1795) - no. 59  (1889) [P50]</t>
  </si>
  <si>
    <t>Journal de mathematiques pures et appliquees / Fonde par Joseph Liouville</t>
  </si>
  <si>
    <t>0021-7824</t>
  </si>
  <si>
    <t>vol. 1 (1836) - 4eS,  vol. 5  (1889) [P66]</t>
  </si>
  <si>
    <t>Journal de mecanique</t>
  </si>
  <si>
    <t>0021-7832</t>
  </si>
  <si>
    <t>vol. 17 no. 1 (1978) - vol. 20  no. 4  (1981) [P371]</t>
  </si>
  <si>
    <t>Journal de mecanique appliquee</t>
  </si>
  <si>
    <t>0399-0842</t>
  </si>
  <si>
    <t>vol. 1 no. 3 (1977) ; vol. 2 no. 1 (1978) - vol. 5  no. 4  (1981) [P371(2)]</t>
  </si>
  <si>
    <t>Journal de mecanique theorique et appliquee</t>
  </si>
  <si>
    <t>0750-7240</t>
  </si>
  <si>
    <t>vol. 1 no. 1 (1982) - vol. 7  no. 6  (1988) [P371(3)]</t>
  </si>
  <si>
    <t>Journal de physique. II</t>
  </si>
  <si>
    <t>1155-4312</t>
  </si>
  <si>
    <t>vol. 1 no. 1 (1991) - vol. 4  no. 12  (1994) [P415(3)]</t>
  </si>
  <si>
    <t>Journal de physique. IV</t>
  </si>
  <si>
    <t>1155-4339</t>
  </si>
  <si>
    <t>vol. 1 no. 1 (1991) - vol. 4  no. 9  (1994) [P124(6)]</t>
  </si>
  <si>
    <t>Journal de physique</t>
  </si>
  <si>
    <t>0302-0738</t>
  </si>
  <si>
    <t>vol. 24 no. 1 (1963) - vol. 51  no. 24  (1990) [Lac : vol.43(6) ; vol.51 (23)] [P124]</t>
  </si>
  <si>
    <t>Journal de physique. Colloque</t>
  </si>
  <si>
    <t>0449-1947</t>
  </si>
  <si>
    <t>no. 1 (1966) - no. 1  (1981) ; no. 3 (1981) - no. 7  (1990) [P124(2)]</t>
  </si>
  <si>
    <t>Journal de physique. III / Societe francaise de physique</t>
  </si>
  <si>
    <t>1155-4320</t>
  </si>
  <si>
    <t>vol. 1 no. 1 (1991) - vol. 4  no. 12  (1994) ; vol. 6 no. 1 (1996) [P124(5)]</t>
  </si>
  <si>
    <t>Journal de physique. Lettres</t>
  </si>
  <si>
    <t>0302-072X</t>
  </si>
  <si>
    <t>vol. 35 no. 1 (1974) - vol. 46  no. 24  (1985) [P124(7)]</t>
  </si>
  <si>
    <t>Journal de physique. I</t>
  </si>
  <si>
    <t>1155-4304</t>
  </si>
  <si>
    <t>vol. 1 no. 1 (1991) - vol. 4  no. 12  (1994) [P415(2)]</t>
  </si>
  <si>
    <t>Journal de physique et le Radium</t>
  </si>
  <si>
    <t>0368-3842</t>
  </si>
  <si>
    <t>vol. 11 no. 11 (1950) - vol. 23  no. 12  (1962) [Lac. : vol.12(10) ; vol.12(11) ; vol.17(2) ; vol.17(7)] [P124]</t>
  </si>
  <si>
    <t>Journal de physique theorique et appliquee</t>
  </si>
  <si>
    <t>0368-3893</t>
  </si>
  <si>
    <t>1eS. vol. 1 (1872) - 5eS.  vol. 6  (1916) [Lac. : 3eS : vol.7-vol.10 ; 4eS : tous les vol. ; 5eS.: vol.1(fev.) ; vol.5] [P124]</t>
  </si>
  <si>
    <t>Journal des astronomes francais</t>
  </si>
  <si>
    <t>0181-9429</t>
  </si>
  <si>
    <t>no. 1 (1977) - no. 62  (2000) [PA133]</t>
  </si>
  <si>
    <t>Journal des observateurs</t>
  </si>
  <si>
    <t>0368-3389</t>
  </si>
  <si>
    <t>vol. 1 no. 1 (1915/1917) - vol. 8  no. 12  (1925) ; vol. 11 no. 1 (1928) - vol. 51  no. 4  (1968) [PA37]</t>
  </si>
  <si>
    <t>Journal du CNRS</t>
  </si>
  <si>
    <t>0994-7647</t>
  </si>
  <si>
    <t>no. 1 (1988) - no. 273  (2013) [n.4,1988-n.5,1989 ; n.173,2004 ; n.263,2011] [P414]</t>
  </si>
  <si>
    <t>Journal for the history of astronomy [Ressource electronique]</t>
  </si>
  <si>
    <t>1753-8556</t>
  </si>
  <si>
    <t>vol. 30 no. 1 (1999)-.... [Acces controle par IP adresses]</t>
  </si>
  <si>
    <t>Journal for the History of Astronomy</t>
  </si>
  <si>
    <t>0021-8286</t>
  </si>
  <si>
    <t>no. 1 (1970) - no. 177  (2018) [ Lac. : no.3 ; no.4 ; no.6 ; no.76] [PA137]</t>
  </si>
  <si>
    <t>Journal fur die Reine und Angewandte Mathematik</t>
  </si>
  <si>
    <t>0075-4102</t>
  </si>
  <si>
    <t>vol. 1 no. 1 (1826) - vol. 133  no. 3  (1907) ; vol. 134 no. 1 (1908) - vol. 160  (1929) [P85]</t>
  </si>
  <si>
    <t>Journal of applied photographic engineering</t>
  </si>
  <si>
    <t>0098-7298</t>
  </si>
  <si>
    <t>vol. 3 no. 3 (1977) - vol. 9  no. 6  (1983) [Lac. : vol.5(2) ; vol.8(3)-vol.8(4) ; vol.9(4)] [P406]</t>
  </si>
  <si>
    <t>Journal of atmospheric and terrestrial physics</t>
  </si>
  <si>
    <t>0021-9169</t>
  </si>
  <si>
    <t>vol. 25 (1963) - vol. 43  no. 2  (1981) ; vol. 44 no. 3 (1982) - vol. 44  no. 5  (1982) [PA198]</t>
  </si>
  <si>
    <t>Journal of calendar reform</t>
  </si>
  <si>
    <t>vol. 2 no. 2 (1932) - vol. 10  no. 3  (1940) [Lac. : vol.2(3) ; vol.3(1) ; vol10(1)] [PA 27]</t>
  </si>
  <si>
    <t>Journal of chemical physics</t>
  </si>
  <si>
    <t>0021-9606</t>
  </si>
  <si>
    <t>(1965) - (1981) [P179]</t>
  </si>
  <si>
    <t>Journal of experimental and theoretical physics</t>
  </si>
  <si>
    <t>1063-7761</t>
  </si>
  <si>
    <t>vol. 76 no. 1 (1993) - vol. 87  no. 6  (1998) [P153]</t>
  </si>
  <si>
    <t>Journal of fluid mechanics</t>
  </si>
  <si>
    <t>0022-1120</t>
  </si>
  <si>
    <t>vol. 27 no. 1 (1967) - vol. 665  (2010) [Lac. vol.39(5)-vol.48(2) ; vol.49(4)-vol.49(6) ; vol.62(2)] [P342]</t>
  </si>
  <si>
    <t>Journal of geophysical research</t>
  </si>
  <si>
    <t>0148-0227</t>
  </si>
  <si>
    <t>vol. 83 (1978) - vol. 111  (2006) [lac : 5%] [P189]</t>
  </si>
  <si>
    <t>Journal of mathematical physics</t>
  </si>
  <si>
    <t>0022-2488</t>
  </si>
  <si>
    <t>vol. 1 no. 1 (1960) - vol. 3  no. 2  (1962) ; vol. 3 no. 4 (1962) - vol. 48  no. 2  (2007) [P188]</t>
  </si>
  <si>
    <t>Journal of modern  optics</t>
  </si>
  <si>
    <t>0950-0340</t>
  </si>
  <si>
    <t>vol. 34 no. 1 (1987) - vol. 41  no. 12  (1994) [P219]</t>
  </si>
  <si>
    <t>Journal of optics</t>
  </si>
  <si>
    <t>0150-536X</t>
  </si>
  <si>
    <t>vol. 8 no. 1 (1977) - vol. 29  no. 6  (1998) [P161]</t>
  </si>
  <si>
    <t>Journal of plasma physics</t>
  </si>
  <si>
    <t>0022-3778</t>
  </si>
  <si>
    <t>vol. 5 no. 1 (1971) - vol. 80  no. 6  (2014) [P337]</t>
  </si>
  <si>
    <t>1469-7807</t>
  </si>
  <si>
    <t>(1997)-....</t>
  </si>
  <si>
    <t>Journal of statistical physics</t>
  </si>
  <si>
    <t>0022-4715</t>
  </si>
  <si>
    <t>vol. 46 no. 1 (1987) - vol. 125  no. 6  (2006) [P574]</t>
  </si>
  <si>
    <t>Journal of the Association for Computing Machinery</t>
  </si>
  <si>
    <t>0004-5411</t>
  </si>
  <si>
    <t>vol. 16 no. 1 (1969) - vol. 41  no. 6  (1994) [Lacunes] [P207]</t>
  </si>
  <si>
    <t>Journal of the atmospheric sciences</t>
  </si>
  <si>
    <t>0022-4928</t>
  </si>
  <si>
    <t>vol. 34 no. 1 (1977) - vol. 41  no. 24  (1984) ; vol. 42 no. 16 (1985) [P368]</t>
  </si>
  <si>
    <t>Journal of the British Astronomical Association</t>
  </si>
  <si>
    <t>0007-0297</t>
  </si>
  <si>
    <t>vol. 1 (1890) - vol. 50  no. 7  (1940) [Lacunes] [PA7]</t>
  </si>
  <si>
    <t>Journal of the College of Science / Imperial University of Tokyo</t>
  </si>
  <si>
    <t>0368-2110</t>
  </si>
  <si>
    <t>vol. 14 (1904) ; vol. 24 (1908) [P118]</t>
  </si>
  <si>
    <t>Journal of the Optical Society of America</t>
  </si>
  <si>
    <t>0030-3941</t>
  </si>
  <si>
    <t>vol. 53 no. 5 (1963) - vol. 67  no. 9  (1977) ; vol. 67 no. 11 (1977) - vol. 73  no. 12  (1983) [P160]</t>
  </si>
  <si>
    <t>Journal of the Optical Society of America. B. Optical physics</t>
  </si>
  <si>
    <t>0740-3224</t>
  </si>
  <si>
    <t>2eS, vol. 1 no. 1 (1984) - vol. 7  no. 5  (1990) ; vol. 7 no. 7 (1994) - vol. 11  no. 12  (1994) [P160(2)]</t>
  </si>
  <si>
    <t>Journal of the Optical Society of America. A. Optics, image science, and vision</t>
  </si>
  <si>
    <t>1084-7529</t>
  </si>
  <si>
    <t>(1993) - vol. 11  no. 3  (1994) ; vol. 11 no. 5 (1994) - vol. 11  no. 12  (1994) [P160(1)]</t>
  </si>
  <si>
    <t>Journal of the Optical Society of America. A. Optics and image science</t>
  </si>
  <si>
    <t>0740-3232</t>
  </si>
  <si>
    <t>2eS. vol. 1 no. 1 (1984) - (1993) [P160(1)]</t>
  </si>
  <si>
    <t>Journal of the Royal Astronomical Society of Canada</t>
  </si>
  <si>
    <t>0035-872X</t>
  </si>
  <si>
    <t>vol. 62 no. 490 (1968)-.... [ lacunes : n.501, n.640, n.646, n.652, n.663, n.666-668, n.772] [PA49]</t>
  </si>
  <si>
    <t>Journal of turbulence [Ressource electronique]</t>
  </si>
  <si>
    <t>1468-5248</t>
  </si>
  <si>
    <t>(2000)-....</t>
  </si>
  <si>
    <t>Katalog solneÄnoj dejatel'nosti</t>
  </si>
  <si>
    <t>(1953) ; (1957) - (1971) ; (1973) - (1982) [PO4]</t>
  </si>
  <si>
    <t>Kinematika i fizika nebesnyh tel</t>
  </si>
  <si>
    <t>0233-7665</t>
  </si>
  <si>
    <t>vol. 1 no. 1 (1985) - vol. 8  no. 6  (1992) [PO459]</t>
  </si>
  <si>
    <t>Kleinere Veroffentlichungen der Universitats-Sternwarte Breslau</t>
  </si>
  <si>
    <t>1230-7467</t>
  </si>
  <si>
    <t>no. 1 (1926) - no. 20  (1938) ; no. 24 (1941) - no. 28  (1943) [PO194]</t>
  </si>
  <si>
    <t>Kleine Veroffentlichungen der Remeis / Sternwarte Bamberg, Astronomisches Institut der Universitat Erlangen-Nurnberg</t>
  </si>
  <si>
    <t>0404-7125</t>
  </si>
  <si>
    <t>vol. 1 no. 2 (1950) - vol. 4  no. 40  (1965) [PO278]</t>
  </si>
  <si>
    <t>Knowledge</t>
  </si>
  <si>
    <t>(1888) - (1905) [Lacunes] [P67]</t>
  </si>
  <si>
    <t>Kodaikanal Observatory Bulletin. Series A</t>
  </si>
  <si>
    <t>0374-3632</t>
  </si>
  <si>
    <t>S.A. vol. 2 no. 2 (1978) ; vol. 3 no. 1 (1980/83) - vol. 7  (1986) ; vol. 9 (1988) - vol. 11  (1991) [PO90]</t>
  </si>
  <si>
    <t>Komety i meteory</t>
  </si>
  <si>
    <t>0568-6199</t>
  </si>
  <si>
    <t>no. 13 (1966) - no. 19  (1970) ; no. 21 (1972) - no. 39  (1989) [PO344]</t>
  </si>
  <si>
    <t>Konkoly-alapÄ±Ìtvanyu Asztrofizikai Obszervatorium ertekezesei, Budapest</t>
  </si>
  <si>
    <t>0324-3427</t>
  </si>
  <si>
    <t>vol. 1 no. 5 (1938) - vol. 1  no. 6  (1938) [PO276]</t>
  </si>
  <si>
    <t>Konkoly-alapÄ±Ìtvanyu Budapest-Svabhegyi M. Kir. Asztrofizikai Obszervatorium csillagaszati ertekezesei</t>
  </si>
  <si>
    <t>0324-2633</t>
  </si>
  <si>
    <t>vol. 1 no. 2 (1930) - vol. 1  no. 3  (1934) [PO276]</t>
  </si>
  <si>
    <t>Konkoly Csillagvizsgalo Intezet kozlemenyei</t>
  </si>
  <si>
    <t>0324-248X</t>
  </si>
  <si>
    <t>vol. 2 no. 19 (1948) [PO276]</t>
  </si>
  <si>
    <t>Kungl. Svenska vetenskapsakademiens handlingar</t>
  </si>
  <si>
    <t>0023-5377</t>
  </si>
  <si>
    <t>vol. 9 no. 1 (1870) - vol. 9  no. 15  (1871) [range en monographie dans le fonds ancien] [A000797(A) et A000797(B)]</t>
  </si>
  <si>
    <t>Leaflet / Astronomical Society of the Pacific</t>
  </si>
  <si>
    <t>0004-6272</t>
  </si>
  <si>
    <t>no. 1 (1934) - no. 510  (1971) [Lac : nos : 401-402 ; 405 ; 441-442 ; 449-450 ; 453-472 ; 479-480 ; 483-486 ; 495-496] [PA28]</t>
  </si>
  <si>
    <t>LÄ›topisi glavnoj fiziÄeskoj observatorii</t>
  </si>
  <si>
    <t>1561-5812</t>
  </si>
  <si>
    <t>(1879) - (1889) = (1878) - (1888) ; part2 (1890) - (1895) = (1889) - (1894) [P111(20)]</t>
  </si>
  <si>
    <t>Lettere al Nuovo Cimento</t>
  </si>
  <si>
    <t>0024-1318</t>
  </si>
  <si>
    <t>vol. 1 no. 1 (1969) - vol. 2  no. 18  (1969) [P184(4)]</t>
  </si>
  <si>
    <t>Lettre de l'Academie des sciences / dir. publ. Nicole Le Douarin</t>
  </si>
  <si>
    <t>1631-0462</t>
  </si>
  <si>
    <t>no. 15 (1998) - no. 23  (2008) [n.17, n.21-n.22] [P527]</t>
  </si>
  <si>
    <t>Lettre de l'OCIM / Office de cooperation et d'information museographiques</t>
  </si>
  <si>
    <t>0994-1908</t>
  </si>
  <si>
    <t>no. 40 (1995) - no. 107  (2006) ; no. 165 (2016) [P509]</t>
  </si>
  <si>
    <t>lettre du CRAAG : Bimestrielle d'informations du CRAAG / Centre de Recherche en Astronomie, Astrophysique et Geophysique</t>
  </si>
  <si>
    <t>no. 21 (2004) - no. 50  (2010) [lac. : n.32 ; n.36 ; n.48 ; n.50] [PA187]</t>
  </si>
  <si>
    <t>Lettres des departements scientifiques du CNRS. Sciences de l'univers</t>
  </si>
  <si>
    <t>1266-3875</t>
  </si>
  <si>
    <t>no. 12 (1989) - no. 41  (2001) [Lacunes] [P409]</t>
  </si>
  <si>
    <t>Lick Observatory bulletin</t>
  </si>
  <si>
    <t>0075-9317</t>
  </si>
  <si>
    <t>vol. 1 no. 1 (1901) - no. 1394  (2000) [PO69]</t>
  </si>
  <si>
    <t>Linux magazine France</t>
  </si>
  <si>
    <t>1291-7834</t>
  </si>
  <si>
    <t>no. 233 (jan-2020) [P571]</t>
  </si>
  <si>
    <t>Livres / Institut pedagogique national, Institut national de recherche et de documentation pedagogiques</t>
  </si>
  <si>
    <t>0024-5348</t>
  </si>
  <si>
    <t>no. 7 (1961) - no. 247  (1979) [lac.10%] [P131]</t>
  </si>
  <si>
    <t>London, Edinburgh and Dublin philosophical magazine and journal of science</t>
  </si>
  <si>
    <t>1941-5982</t>
  </si>
  <si>
    <t>3eS vol. 17 no. 110 (1840) - 6eS  vol. 26  (1913) [Lacunes] [P47]</t>
  </si>
  <si>
    <t>London and Edinburgh philosophical magazine and journal of science</t>
  </si>
  <si>
    <t>1941-5966</t>
  </si>
  <si>
    <t>3eS vol. 1 (1832) - vol. 17  no. 109  (1840) [P47]</t>
  </si>
  <si>
    <t>Maandelijksch overzicht der weersgesteldheid in Nederland</t>
  </si>
  <si>
    <t>0167-0204</t>
  </si>
  <si>
    <t>vol. 17 (1921) - vol. 35  (1939) [Lac. : vol. 23-vol.25 ; vol.33] [P110(45)]</t>
  </si>
  <si>
    <t>Machine-outil</t>
  </si>
  <si>
    <t>0024-9149</t>
  </si>
  <si>
    <t>(1962)-.... [P 162]</t>
  </si>
  <si>
    <t>Mac Math Hulbert observatory. Reprints</t>
  </si>
  <si>
    <t>no. 27 (1953) - no. 29  (1954) ; no. 31 (1954) - no. 54  (1958) [PO462(1)]</t>
  </si>
  <si>
    <t>Magazine de l'Observatoire de Paris</t>
  </si>
  <si>
    <t>1773-1798</t>
  </si>
  <si>
    <t>no. 1 (2005) - no. 14  (2012) [lac. : n. 0 (2004)] [PO570]</t>
  </si>
  <si>
    <t>Magnetische und meteorologische Beobachtungen an der k. k. Sternwarte zu Prag im Jahre ...</t>
  </si>
  <si>
    <t>1805-241X</t>
  </si>
  <si>
    <t>(1885) - (1910) = (1884) - (1909) [monographies dans le fonds ancien] [A000789(A) ; A000789(B) ;  A000789(C) ; A000796]</t>
  </si>
  <si>
    <t>Magnetohydrodynamics</t>
  </si>
  <si>
    <t>0024-998X</t>
  </si>
  <si>
    <t>vol. 40 no. 1 (2004) - vol. 51  no. 4  (2016) [Lac. : vol.40(3) ; vol.40(4) ; vol.43(4)] [P497]</t>
  </si>
  <si>
    <t>vol. 40 no. 1 (2004) - vol. 40  no. 2  (2004) ; vol. 41 no. 1 (2005)-.... [P497]</t>
  </si>
  <si>
    <t>Magyar Tudomanyos Akademia Csillagvizsgalo Intezetenek kozlemenyei</t>
  </si>
  <si>
    <t>0324-2234</t>
  </si>
  <si>
    <t>vol. 3 no. 40 (1956) - vol. 7  no. 74  (1980) [Lac. : no. 45 ; no. 52] [PO276]</t>
  </si>
  <si>
    <t>Mathematics of computation [Ressource electronique]</t>
  </si>
  <si>
    <t>1088-6842</t>
  </si>
  <si>
    <t>vol. 1 (1943)-....</t>
  </si>
  <si>
    <t>Mathematics of computation : a journal devoted to advances in numerical analysis, the application of computational methods, mathematical tables, high-speed calculators and other aids to computation</t>
  </si>
  <si>
    <t>0025-5718</t>
  </si>
  <si>
    <t>vol. 22 no. 101 (1968) - vol. 82  no. 284  (2013) [Lac. : vol.28(126)] [P206]</t>
  </si>
  <si>
    <t>Meddelande / Stockholms Observatorium</t>
  </si>
  <si>
    <t>0373-272X</t>
  </si>
  <si>
    <t>no. 1 (1928) - no. 187  (1968) [lac.4%] [PO169]</t>
  </si>
  <si>
    <t>Meddelelser fra Ole RÃ¸mer observatoriet i Arhus</t>
  </si>
  <si>
    <t>0900-3800</t>
  </si>
  <si>
    <t>no. 3 (1926) - no. 4  (1928) ; no. 6 (1936) - no. 18  (1970) [PO172]</t>
  </si>
  <si>
    <t>Melanges de philosophie et de mathematique de la Societe royale de Turin</t>
  </si>
  <si>
    <t>1120-1517</t>
  </si>
  <si>
    <t>vol. 2 (1761) - vol. 5  (1773) = (1760) - (1770/73) [P37(2)]</t>
  </si>
  <si>
    <t>Memoires couronnes et autres memoires publies par l'Academie royale des sciences, des lettres et des beaux-arts de Belgique</t>
  </si>
  <si>
    <t>0770-8459</t>
  </si>
  <si>
    <t>vol. 7 (1858) - vol. 37  (1886) [P39(2)]</t>
  </si>
  <si>
    <t>Memoires couronnes et memoires des savants etrangers, publies par l'Academie royale des sciences, des lettres et des beaux-arts de Belgique. Collection in 4o</t>
  </si>
  <si>
    <t>0776-3123</t>
  </si>
  <si>
    <t>vol. 16 (1844) - vol. 48  (1885) = (1843) - (1884/1885) [P45(3)]</t>
  </si>
  <si>
    <t>Memoires couronnes et memoires des savants etrangers publies par l'Academie royale des sciences, des lettres et des beaux-arts de Belgique</t>
  </si>
  <si>
    <t>0770-8254</t>
  </si>
  <si>
    <t>vol. 1 (1840) - vol. 6  (1855) [P39(2)]</t>
  </si>
  <si>
    <t>Memoires couronnes par l'Academie royale des sciences et belles-lettres de Bruxelles. Collection in 4</t>
  </si>
  <si>
    <t>0770-8203</t>
  </si>
  <si>
    <t>vol. 6 (1827) - vol. 15  (1841) = (1826/1827) - (1840/1841) [P45(3)]</t>
  </si>
  <si>
    <t>Memoires de l'Academie des sciences de l'Institut de France</t>
  </si>
  <si>
    <t>0368-9263</t>
  </si>
  <si>
    <t>2eS, vol. 1 (1818) - vol. 45  (1889) [P80(1)]</t>
  </si>
  <si>
    <t>Memoires de l'Academie des sciences litterature et beaux-arts de Turin. Litterature et beaux-arts</t>
  </si>
  <si>
    <t>1120-1541</t>
  </si>
  <si>
    <t>(1804) - (1813) = (1802/1803) - (1811/1812) [P37(3)]</t>
  </si>
  <si>
    <t>Memoires de l'Academie imperiale des sciences de Saint-Petersbourg. VIIe serie</t>
  </si>
  <si>
    <t>1560-0084</t>
  </si>
  <si>
    <t>7eS. vol. 1 no. 1 (1859) - vol. 42  no. 14  (1894) [P36(4)]</t>
  </si>
  <si>
    <t>Memoires de l'Academie imperiale des sciences de Saint-Petersbourg. Premiere partie. Sciences mathematiques et physiques</t>
  </si>
  <si>
    <t>1560-0068</t>
  </si>
  <si>
    <t>6eS, vol. 1 (1838) - vol. 7  (1859) = 6eS vol. 3 (1838) - vol. 9  (1859) [P36(4)]</t>
  </si>
  <si>
    <t>Memoires de l'Academie imperiale des sciences de St.-Petersbourg. Sciences mathematiques, physiques et naturelles</t>
  </si>
  <si>
    <t>1560-005X</t>
  </si>
  <si>
    <t>6eS, vol. 1 (1831) - vol. 2  (1833) [P36(4)]</t>
  </si>
  <si>
    <t>Memoires de l'Academie imperiale des sciences de St.-Petersbourg avec l'histoire de l'Academie</t>
  </si>
  <si>
    <t>1029-1377</t>
  </si>
  <si>
    <t>vol. 1 (1809) - vol. 11  (1830) [P36(4)]</t>
  </si>
  <si>
    <t>Memoires de l'Academie imperiale et royale des sciences et belles-lettres de Bruxelles</t>
  </si>
  <si>
    <t>0770-7959</t>
  </si>
  <si>
    <t>vol. 1 (1753) - vol. 5  (1808) [P45(1)]</t>
  </si>
  <si>
    <t>Memoires de l'Academie royale des sciences</t>
  </si>
  <si>
    <t>1120-1525</t>
  </si>
  <si>
    <t>vol. 1 (1786) - vol. 6  (1801) = (1784/1785) - (1792/1800) [P37(3)]</t>
  </si>
  <si>
    <t>Memoires de l'Academie royale des sciences, des lettres et des beaux-arts de Belgique. Collection in 8</t>
  </si>
  <si>
    <t>0770-7606</t>
  </si>
  <si>
    <t>vol. 20 (1847) - vol. 45  (1884) [P45(2)]</t>
  </si>
  <si>
    <t>Memoires de l'Academie royale des sciences depuis 1666 jusqu'a 1699</t>
  </si>
  <si>
    <t>2017-5256</t>
  </si>
  <si>
    <t>vol. 3 (1733) - vol. 11  (1733) = (1666/1686) - (1686/1699) [P100(2)]</t>
  </si>
  <si>
    <t>Memoires de l'Academie royale des sciences de Turin</t>
  </si>
  <si>
    <t>1120-1576</t>
  </si>
  <si>
    <t>vol. 22 (1816) - vol. 40  (1838) = (1813/1814) - (1838) [P37(3)]</t>
  </si>
  <si>
    <t>Memoires de l'Academie royale des sciences et belles-lettres depuis l'avenement de Frederic Guillaume II au throne. [...] Avec l'histoire pour le meme temps.</t>
  </si>
  <si>
    <t>2570-0014</t>
  </si>
  <si>
    <t>vol. 1786  - (1807) = (1784) - (1804) [P44(1)]</t>
  </si>
  <si>
    <t>Memoires de l'Institut national des sciences et arts. Sciences mathematiques et physiques. Tome premier [-troisieme]</t>
  </si>
  <si>
    <t>2017-5264</t>
  </si>
  <si>
    <t>1eS. vol. 1 (1798) - vol. 5  (1804) [no.1,an VI-no.5,an XII] [P80(1)]</t>
  </si>
  <si>
    <t>Memoires de la classe des sciences mathematiques et physiques de l'Institut national de France</t>
  </si>
  <si>
    <t>1155-0767</t>
  </si>
  <si>
    <t>1eS, (1806) - (1818) = (1806) - (1815) [P80(1)]</t>
  </si>
  <si>
    <t>Memoires de mathematique et de physique, presentes a l'Academie royale des sciences, par divers scavans, &amp; lus dans ses assemblees</t>
  </si>
  <si>
    <t>2017-523X</t>
  </si>
  <si>
    <t>vol. 1 (1750) - vol. 11  (1786) [P100(5)]</t>
  </si>
  <si>
    <t>Memoires presentes a l'Academie imperiale des sciences de St.-Petersbourg par divers savants et lus dans ses assemblees</t>
  </si>
  <si>
    <t>1560-0106</t>
  </si>
  <si>
    <t>vol. 1 (1831) - vol. 9  (1859) [P36(2)]</t>
  </si>
  <si>
    <t>Memoires sur les questions proposees par l'Academie royale des sciences et belles-lettres de Bruxelles</t>
  </si>
  <si>
    <t>0770-8300</t>
  </si>
  <si>
    <t>vol. 1 (1818) - vol. 5  (1826) = (1817) - (1824/1825) [P45(3)]</t>
  </si>
  <si>
    <t>Memoirs of the British Astronomical Association</t>
  </si>
  <si>
    <t>0068-1318</t>
  </si>
  <si>
    <t>vol. 1 no. 5 (1893) - vol. 34  no. 2  (1939) [Lacunes] [PA8]</t>
  </si>
  <si>
    <t>Memoirs of the College of Science and Engineering, Kyoto Imperial University</t>
  </si>
  <si>
    <t>0369-2078</t>
  </si>
  <si>
    <t>vol. 4 (1912) [P119]</t>
  </si>
  <si>
    <t>Memoirs of the National Academy of Sciences</t>
  </si>
  <si>
    <t>0885-4637</t>
  </si>
  <si>
    <t>vol. 2 no. 1 (1884) - vol. 22  no. 4  (1928) [Lacunes] [P35]</t>
  </si>
  <si>
    <t>Memoirs of the Royal Astronomical Society</t>
  </si>
  <si>
    <t>0369-1829</t>
  </si>
  <si>
    <t>vol. 1 (1822) - vol. 85  (1978) [Lacunes] [PA15]</t>
  </si>
  <si>
    <t>Memorial de l'Office national meteorologique de France / publie sous la direction de M. Wehrle</t>
  </si>
  <si>
    <t>1256-5512</t>
  </si>
  <si>
    <t>no. 1 (1923) - no. 26  (1937) [Lac : no.10 ; no.14 ; no.19 ; no.21-no.25] [P111(34)]</t>
  </si>
  <si>
    <t>Memorial du Depot general de la guerre</t>
  </si>
  <si>
    <t>2017-5442</t>
  </si>
  <si>
    <t>vol. 1 (1802) - vol. 15  (1894) [Lac. : vol.3 ; vol.13 ; vol.14] [A000244(A) -----&gt; A000244(O) (monographies)]</t>
  </si>
  <si>
    <t>Memorias / Observatorio de Fisica Cosmica del Ebro</t>
  </si>
  <si>
    <t>0212-9752</t>
  </si>
  <si>
    <t>no. 1 (1906) - no. 4  (1910) ; no. 10 (1949) [PO405]</t>
  </si>
  <si>
    <t>Memorias de la Sociedad Cientifica "Antonio Alzate"</t>
  </si>
  <si>
    <t>0369-1861</t>
  </si>
  <si>
    <t>vol. 4 no. 1 (1890) - vol. 4  no. 12  (1890) [P24]</t>
  </si>
  <si>
    <t>Memorias y revista de la Sociedad Cientifica "Antonio Alzate"</t>
  </si>
  <si>
    <t>0187-8603</t>
  </si>
  <si>
    <t>vol. 5 no. 1 (1891) - vol. 51  no. 2  (1931) [Lacunes] [P24]</t>
  </si>
  <si>
    <t>Memorie astronomiche / Osservatorio astronomico di Capodimonte</t>
  </si>
  <si>
    <t>vol. 1 no. 10 (1939) - vol. 1  no. 11  (1939) ; vol. 2 no. 1 (1967) - vol. 2  no. 4  (1967) [PO235]</t>
  </si>
  <si>
    <t>Memorie della Accademia delle scienze dell'Istituto di Bologna</t>
  </si>
  <si>
    <t>1122-4088</t>
  </si>
  <si>
    <t>vol. 1 (1850) - 4eS.  vol. 10  (1889) [P63]</t>
  </si>
  <si>
    <t>Memorie della Classe di scienze fisiche, matematiche e naturali. R. Accademia d'Italia</t>
  </si>
  <si>
    <t>0369-0350</t>
  </si>
  <si>
    <t>vol. 4 no. 1 (1933) - vol. 9  no. 4  (1938) [Lacunes] [P116]</t>
  </si>
  <si>
    <t>Memorie della Reale Accademia d'Italia. Classe di Scienze Fisiche, Matematiche e Naturali. Matematica</t>
  </si>
  <si>
    <t>0368-8445</t>
  </si>
  <si>
    <t>vol. 1 no. 1 (1930) - vol. 3  no. 5  (1932) [P116]</t>
  </si>
  <si>
    <t>Memorie della Reale Accademia d'Italia, Classe di Scienze Fisiche, Matematiche e Naturali, Biologia</t>
  </si>
  <si>
    <t>0368-8402</t>
  </si>
  <si>
    <t>Memorie della Reale Accademia d'Italia, Classe di Scienze Fisiche, Matematiche e Naturali, Chimica</t>
  </si>
  <si>
    <t>0368-8410</t>
  </si>
  <si>
    <t>vol. 1 no. 1 (1930) - vol. 3  no. 3  (1932) [P116]</t>
  </si>
  <si>
    <t>Memorie della Reale Accademia d'Italia, Classe di Scienze Fisiche, Matematiche e Naturali, Fisica</t>
  </si>
  <si>
    <t>0368-8429</t>
  </si>
  <si>
    <t>vol. 1 no. 1 (1930) - vol. 3  (1932) [P116]</t>
  </si>
  <si>
    <t>Memorie della Reale Accademia d'Italia, Classe di Scienze Fisiche, Matematiche e Naturali, Ingegneria</t>
  </si>
  <si>
    <t>0368-8437</t>
  </si>
  <si>
    <t>vol. 3 no. 1 (1932) - vol. 3  no. 2  (1932) [P116]</t>
  </si>
  <si>
    <t>Memorie della Societa astronomica italiana</t>
  </si>
  <si>
    <t>0037-8720</t>
  </si>
  <si>
    <t>vol. 2 (1921) - vol. 81  no. 3  (2010) [Lacunes] [PA21]</t>
  </si>
  <si>
    <t>Memorie della Societa degli spettroscopisti italiani</t>
  </si>
  <si>
    <t>1126-2761</t>
  </si>
  <si>
    <t>vol. 1 (1872) - vol. 10  (1881) [PO441(5)]</t>
  </si>
  <si>
    <t>Mercury [Ressource electronique]</t>
  </si>
  <si>
    <t>2373-2857</t>
  </si>
  <si>
    <t>vol. 36 no. 1 (1997)-....</t>
  </si>
  <si>
    <t>Mercury</t>
  </si>
  <si>
    <t>0047-6773</t>
  </si>
  <si>
    <t>vol. 1 no. 1 (1972) - vol. 13  no. 2  (1984) ; vol. 13 no. 4 (1984) - vol. 22  no. 4  (1993) ; vol. 22 no. 6 (1993) - vol. 23  no. 5  (1994) ; vol. 24 no. 1 (1995) - vol. 28  no. 6  (1999) ; vol. 29 no. 2 (2000) - vol. 36  no. 4  (2007) [PA28]</t>
  </si>
  <si>
    <t>Messenger</t>
  </si>
  <si>
    <t>0722-6691</t>
  </si>
  <si>
    <t>no. 1 (1974) - no. 179  (2020) [Lac. : no..4 ; no.158 ; no.166] [PA70(2)]</t>
  </si>
  <si>
    <t>Mesures : le magazine de l'instrumentation et des automatismes industriels</t>
  </si>
  <si>
    <t>0755-219X</t>
  </si>
  <si>
    <t>vol. 48 no. 1 (1983) - vol. 48  no. 3  (1983) [P338]</t>
  </si>
  <si>
    <t>Mesures regulation automatisme</t>
  </si>
  <si>
    <t>0026-0193</t>
  </si>
  <si>
    <t>vol. 47 no. 2 (1982) - vol. 47  no. 5  (1982) ; vol. 47 no. 8 (1982) - vol. 47  (1982) [P338]</t>
  </si>
  <si>
    <t>Meteoritics &amp; planetary science</t>
  </si>
  <si>
    <t>1086-9379</t>
  </si>
  <si>
    <t>vol. 36 no. 1 (2001) - vol. 47  no. 1  (2012) [PA70(6)]</t>
  </si>
  <si>
    <t>MeteorologiÄeskij sbornikÊº / redigirt von Dr. Heinrich Wild, ...</t>
  </si>
  <si>
    <t>1994-6422</t>
  </si>
  <si>
    <t>vol. 6 no. 7 (1878) ; vol. 7 no. 2 (1880) ; vol. 7 no. 4 (1880) ; vol. 10 (1887) - vol. 17  (1894) [P110 (62)]</t>
  </si>
  <si>
    <t>Meteorologische und magnetische beobachtungen der k. sternwarte bei Munchen jahrgang ...</t>
  </si>
  <si>
    <t>(1877) - (1883) = (1876) - (1882) [monographie dans le fonds ancien] [A002004]</t>
  </si>
  <si>
    <t>Meteorologisch jaarboek / uitgegeven door het Koninklijk nederlandsch meteorologisch instituut</t>
  </si>
  <si>
    <t>1572-6797</t>
  </si>
  <si>
    <t>(1902) - (1902) = (1899) - (1900) ; (1903) = (1902) [P110(42)]</t>
  </si>
  <si>
    <t>Meteorologisk arbog</t>
  </si>
  <si>
    <t>0106-6463</t>
  </si>
  <si>
    <t>(1893) - (1919) = (1892) - (1918) [P110(22)]</t>
  </si>
  <si>
    <t>Methods in computational physics : Advances in Research and Applications / edited by Berni Alder,... Sidney Fernbach,... Manuel Rotenberg,...</t>
  </si>
  <si>
    <t>0076-6860</t>
  </si>
  <si>
    <t>vol. 1 (1963) - vol. 4  (1965) ; vol. 6 (1966) - vol. 17  (1977) [P199]</t>
  </si>
  <si>
    <t>Micro bulletin : la revue des utilisateurs de l'informatique dans la recherche</t>
  </si>
  <si>
    <t>0761-2907</t>
  </si>
  <si>
    <t>no. 46 (1992) - no. 47  (1992/93) ; no. 49 (1993) - no. 54  (1994) ; no. 56 (1994) - no. 62  (1996) [P467]</t>
  </si>
  <si>
    <t>Microsystems</t>
  </si>
  <si>
    <t>0155-9052</t>
  </si>
  <si>
    <t>(1980) - (1986) [P378]</t>
  </si>
  <si>
    <t>Minis et micros</t>
  </si>
  <si>
    <t>0336-4585</t>
  </si>
  <si>
    <t>(1975) - (1986) [lac] [P 347]</t>
  </si>
  <si>
    <t>Minor planet bulletin</t>
  </si>
  <si>
    <t>1052-8091</t>
  </si>
  <si>
    <t>vol. 22 no. 1 (1995)-.... [PA158]</t>
  </si>
  <si>
    <t>Minor planet circulars</t>
  </si>
  <si>
    <t>no. 2 (1947) - no. 4390  (1978) [PA135]</t>
  </si>
  <si>
    <t>Minor planet circulars/minor planets and comets</t>
  </si>
  <si>
    <t>0736-6884</t>
  </si>
  <si>
    <t>no. 4723 (1979) - no. 31044  (1997) [Lacunes] [PA135]</t>
  </si>
  <si>
    <t>minor planet circulars/minor planets and comets supplement</t>
  </si>
  <si>
    <t>1528-137X</t>
  </si>
  <si>
    <t>no. 179 (1997) - no. 264  (1997) [PA135(1)]</t>
  </si>
  <si>
    <t>Miscellanea astronomica</t>
  </si>
  <si>
    <t>vol. 3 no. 95 (1937) - no. 118  (1969) [PO215]</t>
  </si>
  <si>
    <t>Miscellanea Berolinensia ad incrementum scientiarum, ex scriptis Societati regiÃ¦ scientiarum exhibitis edita, cum figuris Aeneis et indice materiarum.</t>
  </si>
  <si>
    <t>2569-9776</t>
  </si>
  <si>
    <t>vol. 1 (1710) - vol. 7  (1743) [P41]</t>
  </si>
  <si>
    <t>Miscellanea philosophico-mathematica Societatis privatae Taurinensis</t>
  </si>
  <si>
    <t>1120-1509</t>
  </si>
  <si>
    <t>vol. 1 (1759) [P37(2)]</t>
  </si>
  <si>
    <t>Miscellaneous Papers / Astronomical Observatory of Harvard College</t>
  </si>
  <si>
    <t>(1896) = (1888) - (1895) [range en monographie dans le fonds ancien] [A002072]</t>
  </si>
  <si>
    <t>Mitteilungen. Serie B / Astronomisches Rechen-Institut Heidelberg</t>
  </si>
  <si>
    <t>0440-596X</t>
  </si>
  <si>
    <t>vol. 1 no. 1 (1957) - no. 192  (1994) [lac.4%] [PO]</t>
  </si>
  <si>
    <t>Mitteilungen der Astronomischen Gesellschaft</t>
  </si>
  <si>
    <t>0374-1958</t>
  </si>
  <si>
    <t>vol. 1 (1949)-.... [vol.87 et vol.89] [PO362]</t>
  </si>
  <si>
    <t>Mitteilungen der Astronomisch-meteorologischen Anstalt der Universitat Basel</t>
  </si>
  <si>
    <t>no. 1 (1954) - no. 55  (1968) [Lac. : no.6 ; no.33] [PO185]</t>
  </si>
  <si>
    <t>Mitteilungen der Hamburger Sternwarte in Bergedorf</t>
  </si>
  <si>
    <t>vol. 1 no. 1 (1895) - vol. 8  no. 63  (1948) [lac.] [PO268]</t>
  </si>
  <si>
    <t>Mitteilungen der Konkoly Sternwarte</t>
  </si>
  <si>
    <t>0324-2285</t>
  </si>
  <si>
    <t>vol. 2 no. 21 (1949) - vol. 2  no. 23  (1950) [PO276]</t>
  </si>
  <si>
    <t>Mitteilungen der Landessternwarte Heidelberg-Konigstuhl</t>
  </si>
  <si>
    <t>no. 34 (1914) - no. 165  (1970) [lac.22%] [PO263]</t>
  </si>
  <si>
    <t>Mitteilungen der Sternwarte der Ungarischen Akademie der Wissenschaften, Budapest</t>
  </si>
  <si>
    <t>0373-6164</t>
  </si>
  <si>
    <t>vol. 3 no. 24 (1951) - vol. 3  no. 39  (1956) [PO276]</t>
  </si>
  <si>
    <t>Mitteilungen der Sternwarte in Munchen</t>
  </si>
  <si>
    <t>vol. 1 no. 1 (1949) ; vol. 1 no. 3 (1949) - vol. 2  no. 17  (1982) [PO271]</t>
  </si>
  <si>
    <t>Mitteilungen der Sternwarte zu Sonneberg</t>
  </si>
  <si>
    <t>0373-6202</t>
  </si>
  <si>
    <t>no. 12 (1928) ; no. 19 (1931) - no. 30  (1935) ; no. 33 (1938) - no. 36  (1943) ; no. 38 (1944) [PO274]</t>
  </si>
  <si>
    <t>Mitteilungen der Universitaets-sternwarte. Wien</t>
  </si>
  <si>
    <t>0373-8787</t>
  </si>
  <si>
    <t>no. 1 (1931) - vol. 14  no. 12  (1969) [lac.] [PO277]</t>
  </si>
  <si>
    <t>Mitteilungen der Universitat / Sternwarte zu Jena</t>
  </si>
  <si>
    <t>0863-5560</t>
  </si>
  <si>
    <t>no. 70 (1966) - no. 174  (1987) [lac.5%] [PO442]</t>
  </si>
  <si>
    <t>Mitteilungen der Universitatssternwarte zu Gottingen</t>
  </si>
  <si>
    <t>no. 1 (1948) - no. 2  (1948) ; no. 5 (1951) [PO197(1)]</t>
  </si>
  <si>
    <t>Mitteilungen des Astronomischen Instituts der Universitat Munster</t>
  </si>
  <si>
    <t>0077-1929</t>
  </si>
  <si>
    <t>no. 1 (1951) - no. 11  (1967) [PO307]</t>
  </si>
  <si>
    <t>Mitteilungen des Astrophysikalischen Observatoriums Potsdam</t>
  </si>
  <si>
    <t>0373-6458</t>
  </si>
  <si>
    <t>vol. 1 no. 1 (1941) - vol. 18  no. 316  (1960) [Lacunes] [PO279]</t>
  </si>
  <si>
    <t>Mitteilungen des Bundesamtes fur Kartographie und Geodasie</t>
  </si>
  <si>
    <t>1436-3445</t>
  </si>
  <si>
    <t>vol. 1 (1998) - vol. 48  (2012) [vol.4 ; vol.8 ; vol.10 a vol.16 ; vol.27] [P328(3)]</t>
  </si>
  <si>
    <t>Mitteilungen des Karl-Schwarzschild-Observatoriums Tautenburg</t>
  </si>
  <si>
    <t>0496-9618</t>
  </si>
  <si>
    <t>no. 1 (1961) - no. 5  (1962) ; no. 7 (1963) - no. 31  (1966) ; no. 33 (1966) - no. 120  (1985) [PO284]</t>
  </si>
  <si>
    <t>Modern photography</t>
  </si>
  <si>
    <t>0026-8240</t>
  </si>
  <si>
    <t>vol. 43 no. 5 (1979) - vol. 52  no. 8  (1988) [Lacunes] [P405]</t>
  </si>
  <si>
    <t>Monde informatique</t>
  </si>
  <si>
    <t>0242-5769</t>
  </si>
  <si>
    <t>(1982) - (1988) [P385]</t>
  </si>
  <si>
    <t>Mondes : revue hebdomadaire des sciences et de leurs applications aux arts et a l'industrie / par M. l'abbe Moigno</t>
  </si>
  <si>
    <t>1954-6289</t>
  </si>
  <si>
    <t>vol. 1 no. 1 (1863) - vol. 32  no. 17  (1873) [Lacunes] [P25]</t>
  </si>
  <si>
    <t>Moniteur des travaux publics et du batiment</t>
  </si>
  <si>
    <t>0026-9700</t>
  </si>
  <si>
    <t>no. 4701 (1993) - no. 4947  (1998) [Lac. : Nos : 4862 ; 4916 ; 4920-4921 ; 4934-4943] [P377]</t>
  </si>
  <si>
    <t>Moniteur scientifique : Journal des sciences pures et appliquees</t>
  </si>
  <si>
    <t>1153-9925</t>
  </si>
  <si>
    <t>vol. 3 (1861) - vol. 33  (1889) [P30]</t>
  </si>
  <si>
    <t>Moniteur scientifique du chimiste et du manufacturier</t>
  </si>
  <si>
    <t>1153-981X</t>
  </si>
  <si>
    <t>vol. 1 (1857) - vol. 2  (1859) [P30]</t>
  </si>
  <si>
    <t>Moniteur scientifique du Docteur Quesneville</t>
  </si>
  <si>
    <t>1153-9828</t>
  </si>
  <si>
    <t>no. 35 (1890) - 4eS  no. 21  (1907) ; no. 56 (1900) - no. 65  (1906) ; no. 66 (1907) ; 4eS, no. 4 (1890) - no. 13  (1899) ; no. 14 (1900) - no. 20  (1906) ; part.1 no. 21 (1907) [Lac. : no.55 ; 4eS no.1-4eSno.3] [P30]</t>
  </si>
  <si>
    <t>Monograph / Georgetown College Observatory</t>
  </si>
  <si>
    <t>0435-4621</t>
  </si>
  <si>
    <t>no. 12 (1958) - no. 13  (1959) ; no. 15 (1960) - no. 22  (1968) [PO323]</t>
  </si>
  <si>
    <t>Monographies / Observatoire royal de Belgique</t>
  </si>
  <si>
    <t>0521-3088</t>
  </si>
  <si>
    <t>no. 1 (1950) - no. 8  (1961) [PO177]</t>
  </si>
  <si>
    <t>Monthly notes of the Astronomical Society of Southern Africa</t>
  </si>
  <si>
    <t>0024-8266</t>
  </si>
  <si>
    <t>vol. 16 no. 1 (1957) - vol. 69  no. 12  (2010) [Lac. : vol.51(11/12) ; vol.53(1/2) ; vol.54(5/6)] [PA61]</t>
  </si>
  <si>
    <t>Monthly notes of the International Polar Motion Service</t>
  </si>
  <si>
    <t>0020-8337</t>
  </si>
  <si>
    <t>(1968) - (1987) [1987] [PO414]</t>
  </si>
  <si>
    <t>Monthly Notices of the Royal Astronomical Society</t>
  </si>
  <si>
    <t>0035-8711</t>
  </si>
  <si>
    <t>vol. 1 (1831) - vol. 337  no. 3  (2002) ; vol. 338 no. 1 (2003) - vol. 420  no. 1  (2012) [PA22]</t>
  </si>
  <si>
    <t>Moon : an international journal of lunar studies / ed. Hannes Alfven, ZdenÄ›k Kopal, Harold C. Urey</t>
  </si>
  <si>
    <t>0027-0903</t>
  </si>
  <si>
    <t>vol. 1 no. 1 (1969) - vol. 17  no. 4  (1977) [PA11(2)]</t>
  </si>
  <si>
    <t>Moon and the planets</t>
  </si>
  <si>
    <t>0165-0807</t>
  </si>
  <si>
    <t>vol. 18 no. 1 (1978) - vol. 29  no. 3  (1983) [PA11(2)]</t>
  </si>
  <si>
    <t>Mount Stromlo observatory. Annual report</t>
  </si>
  <si>
    <t>(1966) = (1965) [PO521]</t>
  </si>
  <si>
    <t>MPC : Minor planet center</t>
  </si>
  <si>
    <t>no. 4391 (1978) - no. 4722  (1979) [PA135]</t>
  </si>
  <si>
    <t>Nabludenia iskusstvennyh nebesnyh tel</t>
  </si>
  <si>
    <t>0130-6863</t>
  </si>
  <si>
    <t>no. 60 (1971) - no. 87  (1990) [lac.15%] [PO343(2)]</t>
  </si>
  <si>
    <t>Nachrichten aus dem Karten-und Vermessungswesen. Reihe 1</t>
  </si>
  <si>
    <t>0469-4236</t>
  </si>
  <si>
    <t>no. 36 (1969) - no. 118  (1998) [Lacunes] [P328(1)]</t>
  </si>
  <si>
    <t>Nachrichten aus dem Karten- und Vermessungswesen. Reihe 2</t>
  </si>
  <si>
    <t>0469-4244</t>
  </si>
  <si>
    <t>no. 28 (1971) [Deutsche Beitrage in fremdem Sprachen] [P328(1)]</t>
  </si>
  <si>
    <t>Nachrichten aus dem Karten- und Vermessungswesen. Sonderheft</t>
  </si>
  <si>
    <t>0344-5879</t>
  </si>
  <si>
    <t>(1976) ; (1988) [P328(2)]</t>
  </si>
  <si>
    <t>Nachrichten von der Georg-Augusts Universitat und der konigl. Gesellschaft der Wissenschaften zu Gottingen</t>
  </si>
  <si>
    <t>(1891) - (1893) [P54(1)]</t>
  </si>
  <si>
    <t>Nachrichten von der Gesellschaft der Wissenschaften zu Gottingen. Philologisch-historische Klasse</t>
  </si>
  <si>
    <t>no. 2 (1894) - no. 2  (1896) ; no. 4 (1896) - no. 5  (1904) ; no. 2 (1905) [P54(1)]</t>
  </si>
  <si>
    <t>Nachrichten von der Gesellschaft der Wissenschaften zu Gottingen. Jahresbericht</t>
  </si>
  <si>
    <t>(1934) - (1937) = (1933/1934) - (1936/1937) [P54(2)]</t>
  </si>
  <si>
    <t>Nachrichten von der Gesellschaft der Wissenschaften zu Gottingen. Mathematisch-Physikalische Klasse</t>
  </si>
  <si>
    <t>0369-6650</t>
  </si>
  <si>
    <t>(1895) - no. 4  (1933) [Lac. : 1896(3) ; 1905(3) ; 1905(4) ; 1911 ; 1914-1927] [P54(1)]</t>
  </si>
  <si>
    <t>Nachrichten von der Gesellschaft der Wissenschaften zu Gottingen, Mathematisch-Physikalische Klasse, Fachgruppe 1: Mathematik</t>
  </si>
  <si>
    <t>0369-6693</t>
  </si>
  <si>
    <t>vol. 1 no. 1 (1934) - no. 13  (1938) [P54(1)]</t>
  </si>
  <si>
    <t>Nachrichten von der Gesellschaft der Wissenschaften zu Gottingen, Mathematisch-Physikalische Klasse, Fachgruppe 2: Physik, Astronomie, Geophysik, Technik</t>
  </si>
  <si>
    <t>0369-6707</t>
  </si>
  <si>
    <t>vol. 1 no. 1 (1934) - vol. 2  no. 7  (1936) ; vol. 2 no. 9 (1936) - vol. 2  no. 19  (1937) [P54(1)]</t>
  </si>
  <si>
    <t>National newsletter / Royal astronomical society of Canada</t>
  </si>
  <si>
    <t>0846-8494</t>
  </si>
  <si>
    <t>vol. 72 no. 1 (1978) - vol. 82  no. 6  (1988) [PA49(1)]</t>
  </si>
  <si>
    <t>National radio-astronomy observatory. Reprints. Series A</t>
  </si>
  <si>
    <t>no. 1 (1958) - no. 235  (1972) ; no. 237 (1971) - no. 354  (1974) [PO112]</t>
  </si>
  <si>
    <t>National radio-astronomy observatory. Reprints. Series B</t>
  </si>
  <si>
    <t>no. 3 (1960) - no. 447  (1973) [Lac. : no.150 ; no.154 ; no.213] [PO113]</t>
  </si>
  <si>
    <t>Nature</t>
  </si>
  <si>
    <t>0028-0836</t>
  </si>
  <si>
    <t>vol. 23 (mai-1881) - vol. 505  no. 7495  (2014) [Lac. : col. interrompue entre1924 et 1962 + lacunes] [P110]</t>
  </si>
  <si>
    <t>Nature : revue des sciences et de leurs applications aux arts et a l'industrie. Journal hebdomadaire illustre</t>
  </si>
  <si>
    <t>0369-3392</t>
  </si>
  <si>
    <t>no. 396 (1881) - no. 2595  (1923) [Lacunes] [P83]</t>
  </si>
  <si>
    <t>Nature. Physical science</t>
  </si>
  <si>
    <t>0300-8746</t>
  </si>
  <si>
    <t>vol. 229 no. 1 (1971) - vol. 246  no. 155  (1973) [P110(2)]</t>
  </si>
  <si>
    <t>Nature science progres</t>
  </si>
  <si>
    <t>0369-5786</t>
  </si>
  <si>
    <t>no. 3321 (jan-1962) - (dec-1962) [P170]</t>
  </si>
  <si>
    <t>NauÄnye informacii / AstronomiÄeskij sovet Akademii nauk SSSR</t>
  </si>
  <si>
    <t>0130-9773</t>
  </si>
  <si>
    <t>no. 1 (1965) - no. 68  (1990) [lac.4%] [PO351]</t>
  </si>
  <si>
    <t>Nautical almanac and astronomical ephemeris for the year... for the meridian of the Royal Observatory at Greenwich</t>
  </si>
  <si>
    <t>(1767) - (1934) = (1766) - (1932) [PA113]</t>
  </si>
  <si>
    <t>Neue philosophische Abhandlungen der baierischen Akademie der Wissenschaften</t>
  </si>
  <si>
    <t>2629-1223</t>
  </si>
  <si>
    <t>vol. 1 (1778) - vol. 7  (1797) [P49(3)]</t>
  </si>
  <si>
    <t>New astronomy</t>
  </si>
  <si>
    <t>1384-1076</t>
  </si>
  <si>
    <t>vol. 1 no. 1 (1996) - vol. 16  no. 1  (2011) [Lac. vol. 11 n.2] [PA70(5)]</t>
  </si>
  <si>
    <t>New astronomy reviews</t>
  </si>
  <si>
    <t>1387-6473</t>
  </si>
  <si>
    <t>vol. 42 no. 1 (1998)-.... [PA130]</t>
  </si>
  <si>
    <t>New scientist</t>
  </si>
  <si>
    <t>0028-6664</t>
  </si>
  <si>
    <t>vol. 44 no. 678 (1969) - vol. 144  no. 1950  (1994) [Lacunes] [P494]</t>
  </si>
  <si>
    <t>Newsletter / Space Telescope Science Institute</t>
  </si>
  <si>
    <t>1055-6524</t>
  </si>
  <si>
    <t>vol. 5 no. 4 (1988) - vol. 16  no. 1  (1999) [Lacunes] [PA12(6)]</t>
  </si>
  <si>
    <t>Newsletter / International astronomical union, commission 9, working group on Wide-field imaging</t>
  </si>
  <si>
    <t>no. 1 (jan-1991) [range en monographie] [009767]</t>
  </si>
  <si>
    <t>Newsletter / ST-ECF</t>
  </si>
  <si>
    <t>0258-8080</t>
  </si>
  <si>
    <t>no. 9 (1988) ; no. 10 (1989) ; no. 13 (1990) - no. 16  (1991) ; no. 20 (1993) - vol. 25  (1998) [PA12(7)]</t>
  </si>
  <si>
    <t>Newsletter / Royal astronomical society of Canada</t>
  </si>
  <si>
    <t>0846-8877</t>
  </si>
  <si>
    <t>vol. 83 no. 1 (1989) - vol. 84  no. 3  (1990) [PA49(1)]</t>
  </si>
  <si>
    <t>Nizamiah observatory. Reprints</t>
  </si>
  <si>
    <t>no. 1 (1956) ; no. 15 (1953) - no. 49  (1970) [lac.8%] [PO204]</t>
  </si>
  <si>
    <t>NOAO-NSO newsletter</t>
  </si>
  <si>
    <t>2325-5641</t>
  </si>
  <si>
    <t>no. 91 (2007) - no. 98  (2009) [lac. : n.92 ; n.94 ; n.96] [PO573]</t>
  </si>
  <si>
    <t>Non-linear mechanics</t>
  </si>
  <si>
    <t>vol. 4 (1969) - (1994) [P208]</t>
  </si>
  <si>
    <t>Note e comunicazioni / Osservatorio astronomico di Collurania-Teramo.</t>
  </si>
  <si>
    <t>no. 1 (1928) - no. 13  (1934) ; no. 38 (1959) - no. 50  (1972) [lac.no.46] [PO208]</t>
  </si>
  <si>
    <t>Noticias / Instituto de Astrofisica de Canarias</t>
  </si>
  <si>
    <t>0213-893X</t>
  </si>
  <si>
    <t>(1992) - no. 3  (1997) ; no. 3 (1998) ; no. 1 (1999) ; no. 1 (2000)-.... [lac.] [PO465]</t>
  </si>
  <si>
    <t>Notizie e Rassegne / Osservatorio Astronomico Universitario di Bologna</t>
  </si>
  <si>
    <t>0067-9887</t>
  </si>
  <si>
    <t>no. 1 (1961) - no. 2  (1961) ; no. 4 (1961) - no. 51  (1972) [PO221(2)]</t>
  </si>
  <si>
    <t>Nouveaux memoires de l'Academie Royale des Sciences et Belles-Lettres</t>
  </si>
  <si>
    <t>2569-8966</t>
  </si>
  <si>
    <t>vol. 1772  - (1786) = (1770) - (1784) [P44(1)]</t>
  </si>
  <si>
    <t>Nouveaux memoires de l'Academie Royale des Sciences et Belles-Lettres de Bruxelles</t>
  </si>
  <si>
    <t>0770-8157</t>
  </si>
  <si>
    <t>vol. 1 (1820) - vol. 19  (1845) [P45(2)]</t>
  </si>
  <si>
    <t>Nouvelle revue d'optique</t>
  </si>
  <si>
    <t>0335-7368</t>
  </si>
  <si>
    <t>vol. 4 no. 2 (1973) - vol. 7  no. 6  (1976) [P161]</t>
  </si>
  <si>
    <t>Nouvelle revue d'optique appliquee</t>
  </si>
  <si>
    <t>0029-4780</t>
  </si>
  <si>
    <t>vol. 1 no. 2 (1970) - vol. 3  no. 3  (1972) [P161]</t>
  </si>
  <si>
    <t>Nouvelles de l'Academie / Academie des Sciences</t>
  </si>
  <si>
    <t>0246-1226</t>
  </si>
  <si>
    <t>(jan-1984) - (fev-1933) [Lac. 1984 (fev-mars) ; 1985 (oct) ; 1989 (aout-dec.) ; 1992 (mai-oct.)] [P100(10)]</t>
  </si>
  <si>
    <t>Nouvelles de l'ARSAG</t>
  </si>
  <si>
    <t>0765-0248</t>
  </si>
  <si>
    <t>no. 6 (1990) ; no. 8 (1992) - no. 12  (1996) [P420]</t>
  </si>
  <si>
    <t>Nova acta Academiae scientiarum imperialis petropolitanae [...] Praecedit historia ejusdem Academiae</t>
  </si>
  <si>
    <t>2587-7690</t>
  </si>
  <si>
    <t>vol. 1 (1787) - vol. 18  (1806) = (1783) - (1799/1802) [P64]</t>
  </si>
  <si>
    <t>Novi commentarii Academie scientiarum Instituti bononiensis</t>
  </si>
  <si>
    <t>1122-4169</t>
  </si>
  <si>
    <t>vol. 1 (1834) - vol. 10  (1849) [P62]</t>
  </si>
  <si>
    <t>Novi commentarii Societatis Regiae Scientiarum Gottingensis</t>
  </si>
  <si>
    <t>0342-4049</t>
  </si>
  <si>
    <t>vol. 1 (1771) - vol. 8  (1778) = (1769) - (1777) [P52]</t>
  </si>
  <si>
    <t>Nuclear fusion</t>
  </si>
  <si>
    <t>0029-5515</t>
  </si>
  <si>
    <t>vol. 3 no. 1 (1963) - vol. 8  no. 4  (1968) [P463]</t>
  </si>
  <si>
    <t>Numerische Mathematik</t>
  </si>
  <si>
    <t>0029-599X</t>
  </si>
  <si>
    <t>vol. 11 (1968) - vol. 38  (1982) [P201]</t>
  </si>
  <si>
    <t>Nuovo cimento. B</t>
  </si>
  <si>
    <t>0369-3554</t>
  </si>
  <si>
    <t>10eS vol. 47 no. 1 (1967) - 11eS  vol. 3  (1971) [P184(2)]</t>
  </si>
  <si>
    <t>Nuovo cimento. A</t>
  </si>
  <si>
    <t>0369-3546</t>
  </si>
  <si>
    <t>10eS. vol. 47 no. 1 (1967) - 11eS  vol. 84  no. 4  (1984) [P184(1)]</t>
  </si>
  <si>
    <t>Observaciones meteorologicas efectuadas en el Observatorio de Madrid</t>
  </si>
  <si>
    <t>0214-1671</t>
  </si>
  <si>
    <t>(1887) - (1890) = (1882/83) - (1888/89) ; (1910) - (1902/05) [P110(75)]</t>
  </si>
  <si>
    <t>Observationes astronomicas institutas in Specula Universitatis Caesareae Dorpatensis / publici juris facit Senatus Universitatis</t>
  </si>
  <si>
    <t>1736-0064</t>
  </si>
  <si>
    <t>vol. 1 (1817) - vol. 8  (1839) [PO1]</t>
  </si>
  <si>
    <t>Observations de Poulkova</t>
  </si>
  <si>
    <t>1eS vol. 1 (1869) - vol. 7  (1877) ; vol. 9 (1878) - vol. 14  (1888) [PO3]</t>
  </si>
  <si>
    <t>Observations des surfaces planetaires : la lune, mars, jupiter, saturne, mercure / Observatoire Jarry-Desloges</t>
  </si>
  <si>
    <t>2024-9284</t>
  </si>
  <si>
    <t>no. 1 (1908) - no. 8  (1933) = (1907) - (1921/22) [PO120]</t>
  </si>
  <si>
    <t>Observations et travaux / Societe astronomique de France</t>
  </si>
  <si>
    <t>0769-0878</t>
  </si>
  <si>
    <t>no. 3 (1984)-.... [lac. : n.5-25, n.28-29, n.31, n.33-34, n.49-51, n.60 , n.76-77] [PA70(4)]</t>
  </si>
  <si>
    <t>Observations made at secondary stations in Netherlands East-India / Royal Magnetical and Meteorological Observatory at Batavia</t>
  </si>
  <si>
    <t>2088-0758</t>
  </si>
  <si>
    <t>vol. 1 (1913) - vol. 8  (1918) [P415(11)]</t>
  </si>
  <si>
    <t>Observations made at the Hongkong observatory in the year ...</t>
  </si>
  <si>
    <t>1026-6437</t>
  </si>
  <si>
    <t>(1885) - (1887) = (1884) - (1886) ; (1898) - (1903) = (1897) - (1902) [PO80]</t>
  </si>
  <si>
    <t>Observations made at the Royal Magnetical and Meteorological Observatory at Batavia / publ. by order of the Government of Netherlands-India</t>
  </si>
  <si>
    <t>vol. 1 (1871) - vol. 40  (1922) [P415(10)]</t>
  </si>
  <si>
    <t>Observations made at the Royal observatory, Greenwich in the year... astronomy, magnetism and meteorology</t>
  </si>
  <si>
    <t>(1927) - (1937) = (1925) - (1935) ; (1951) - (1951) = (1937) - (1938) [PO35]</t>
  </si>
  <si>
    <t>Observations made during the year ... at the United States Naval Observatory</t>
  </si>
  <si>
    <t>1061-3129</t>
  </si>
  <si>
    <t>(1889) - (1893) = (1884) - (1889) [PO55]</t>
  </si>
  <si>
    <t>Observations magnetiques. Chambon-la-Foret</t>
  </si>
  <si>
    <t>0750-7208</t>
  </si>
  <si>
    <t>(1977) - (1987) = (1974) - (1986) [P180(4)]</t>
  </si>
  <si>
    <t>Observations magnetiques</t>
  </si>
  <si>
    <t>(1976) ; (1978) [P180]</t>
  </si>
  <si>
    <t>Observations magnetiques. Dumont d'Urville, Terre Adelie</t>
  </si>
  <si>
    <t>0373-0484</t>
  </si>
  <si>
    <t>vol. 1970  - (1988) = (1964) - (1986) [P180(2)]</t>
  </si>
  <si>
    <t>Observations magnetiques. Martin de Vivies</t>
  </si>
  <si>
    <t>0761-3210</t>
  </si>
  <si>
    <t>(1983) - (1988) = (1981) - (1986) [P180(5)]</t>
  </si>
  <si>
    <t>Observations magnetiques. Port-Alfred, Crozet</t>
  </si>
  <si>
    <t>0750-7194</t>
  </si>
  <si>
    <t>(1976) - (1988) = (1974) - (1986) [P180(3)]</t>
  </si>
  <si>
    <t>Observations magnetiques. Port-aux-Francais, Kerguelen</t>
  </si>
  <si>
    <t>0373-0476</t>
  </si>
  <si>
    <t>(1969) - (1988) = (1964) - (1986) [P180(1)]</t>
  </si>
  <si>
    <t>Observations meteorologiques faites a Tananarive</t>
  </si>
  <si>
    <t>2024-7818</t>
  </si>
  <si>
    <t>vol. 3 (1892) - vol. 25  (1914) [Lac. : vol.17] [P110(67)]</t>
  </si>
  <si>
    <t>Observations of variable stars</t>
  </si>
  <si>
    <t>0470-6153</t>
  </si>
  <si>
    <t>no. 1 (1962) - no. 2  (1962) ; no. 4 (1963) - no. 34  (1980) [PO376]</t>
  </si>
  <si>
    <t>Observations seismographiques faites a l'Observatoire meteorologique d'Upsala</t>
  </si>
  <si>
    <t>0284-6977</t>
  </si>
  <si>
    <t>(1948) = (1919/20) ; (1937) - (1948) = (1934/37) - (1947/48) [P111(14)]</t>
  </si>
  <si>
    <t>Observations sismologiques : sismicite de la France... / Bureau central sismologique francais ; Institut de physique du globe</t>
  </si>
  <si>
    <t>1620-7912</t>
  </si>
  <si>
    <t>(1983) ; (1987) ; (1994) [3 volumes ranges en monographie] [002804 (1983) ; 006454 (1994) ; 007006 (1987)]</t>
  </si>
  <si>
    <t>Observatoire d'abbadia</t>
  </si>
  <si>
    <t>no. 1 (1903) - no. 13  (1914) = (1901) - (1913) ; (1924) = (1920/21) [PO119]</t>
  </si>
  <si>
    <t>Observatoire de l'Universite de Bordeaux. Serie A</t>
  </si>
  <si>
    <t>no. 1 (1948) ; no. 3 (1950) - no. 15  (1964) [PO138]</t>
  </si>
  <si>
    <t>Observatoire royal de Belgique. Communications. Serie A</t>
  </si>
  <si>
    <t>0524-7888</t>
  </si>
  <si>
    <t>no. 1 (1966) - no. 69  (1982) [PO159(1)]</t>
  </si>
  <si>
    <t>Observatoire royal de Belgique. Communications. Serie B</t>
  </si>
  <si>
    <t>0524-7896</t>
  </si>
  <si>
    <t>vol. 1 no. 1 (1969) - no. 162  (1993) [lac.20%] [PO159(2)]</t>
  </si>
  <si>
    <t>Observatorio astronomico da Universidade de Coimbra. Publicacoes</t>
  </si>
  <si>
    <t>no. 1 (1953) - no. 2  (1962) ; no. 4 (1968) - no. 5  (1968) [PO395]</t>
  </si>
  <si>
    <t>Observatorio astronomico de Cordoba. Tiradas aparte</t>
  </si>
  <si>
    <t>no. 1 (1948) - no. 234  (1980) [lac.70%] [PO373]</t>
  </si>
  <si>
    <t>Observatory : a review of astronomy</t>
  </si>
  <si>
    <t>0029-7704</t>
  </si>
  <si>
    <t>vol. 1 no. 1 (1878)-.... [lacunes : no.5 ; no.81 ; no.788 a no.799 ; no.845 ; no.1092] [PA23]</t>
  </si>
  <si>
    <t>Observer's handbook</t>
  </si>
  <si>
    <t>0080-4193</t>
  </si>
  <si>
    <t>(1968) - (1990) ; (1992) - (1996) [PA70(7)]</t>
  </si>
  <si>
    <t>Occasional notes of the Royal astronomical society</t>
  </si>
  <si>
    <t>2755-4619</t>
  </si>
  <si>
    <t>vol. 1 no. 1 (1938) - vol. 3  no. 21  (1939) [Lacunes] [PA13]</t>
  </si>
  <si>
    <t>Onweders, optische verschijnselen, enz., in Nederland</t>
  </si>
  <si>
    <t>vol. 17 (1897) - vol. 41  (1920) ; vol. 43 (1924) - vol. 57  (1938) [P111(51)]</t>
  </si>
  <si>
    <t>Optica Acta</t>
  </si>
  <si>
    <t>0030-3909</t>
  </si>
  <si>
    <t>vol. 16 no. 1 (1969) - vol. 17  no. 1  (1970) ; vol. 17 no. 3 (1970) - vol. 33  no. 12  (1986) [P219]</t>
  </si>
  <si>
    <t>Optical engineering</t>
  </si>
  <si>
    <t>0091-3286</t>
  </si>
  <si>
    <t>vol. 28 no. 1 (1989) - vol. 33  no. 12  (1994) [Lac. : vol.31(6) ; vol.32(3) ; vol.33(6)-vol.33(10)] [P458]</t>
  </si>
  <si>
    <t>Optics and spectroscopy</t>
  </si>
  <si>
    <t>0030-400X</t>
  </si>
  <si>
    <t>vol. 6 no. 1 (1959) - vol. 49  no. 6  (1980) [Lac. : vol.12(2) ; vol.12(3) ; vol.12(6)] [P159]</t>
  </si>
  <si>
    <t>Optics letters</t>
  </si>
  <si>
    <t>0146-9592</t>
  </si>
  <si>
    <t>vol. 12 no. 1 (1987) - vol. 23  no. 24  (1993) [P457]</t>
  </si>
  <si>
    <t>Osiris : studies on the history and philosophy of science, and on the history of learning and culture / edited by George Sarton,...</t>
  </si>
  <si>
    <t>0369-7827</t>
  </si>
  <si>
    <t>2eS. vol. 4 (1988) - vol. 6  (1990) ; vol. 21 (2006) - vol. 30  (2015) [P427]</t>
  </si>
  <si>
    <t>Osservatorio astronomico di Padova. Comunicazioni e rassegne</t>
  </si>
  <si>
    <t>no. 1 (1957) ; no. 4 (1958) - no. 98  (1972) [PO242]</t>
  </si>
  <si>
    <t>Osservatorio astronomico di Palermo. Elementi astronomici per l'anno</t>
  </si>
  <si>
    <t>(1963) ; (1965) - (1974) [PO213(2)]</t>
  </si>
  <si>
    <t>Osservazioni e Memorie dell'Osservatorio Astrofisico di Arcetri</t>
  </si>
  <si>
    <t>0373-4153</t>
  </si>
  <si>
    <t>no. 39 (1922) ; no. 41 (1924) - no. 99  (1969) ; no. 101 (1970) - no. 106  (1978) [PO222]</t>
  </si>
  <si>
    <t>Osservazioni meteorologiche fatte nell'anno ... all'Osservatorio della R. Universita di Torino</t>
  </si>
  <si>
    <t>1120-1266</t>
  </si>
  <si>
    <t>(1895) - (1911) [Lac. 1904 ; 1909] [P111(4)]</t>
  </si>
  <si>
    <t>PASCAL. E 27. Methodes de formation et traitement des images</t>
  </si>
  <si>
    <t>1146-5360</t>
  </si>
  <si>
    <t>no. 1 (1990) - no. 7  (1991) ; no. 9 (1991) - no. 10  (1994) [P399]</t>
  </si>
  <si>
    <t>PASCAL. E 48. Environnement cosmique terrestre, astronomie et geologie extraterrestre</t>
  </si>
  <si>
    <t>1146-545X</t>
  </si>
  <si>
    <t>no. 1 (1990) - no. 14  (1994) [P382]</t>
  </si>
  <si>
    <t>PASCAL explore. E 48. Environnement cosmique terrestre, astronomie et geologie extraterrestre</t>
  </si>
  <si>
    <t>0761-2109</t>
  </si>
  <si>
    <t>no. 1 (1984) - no. 10  (1989) [P382]</t>
  </si>
  <si>
    <t>Pattern recognition</t>
  </si>
  <si>
    <t>0031-3203</t>
  </si>
  <si>
    <t>vol. 10 no. 1 (1978) - vol. 15  no. 2  (1982) [P444]</t>
  </si>
  <si>
    <t>Peking astronomical observatory. Reprint</t>
  </si>
  <si>
    <t>no. 1 (1962) - no. 4  (1964) [PO370]</t>
  </si>
  <si>
    <t>Peremennye zvezdy</t>
  </si>
  <si>
    <t>0373-7683</t>
  </si>
  <si>
    <t>vol. 1 no. 1 (1971) - vol. 3  no. 16  (1978) ; vol. 3 no. 18 (1978) - vol. 4  no. 20  (1982) [PO346(2)]</t>
  </si>
  <si>
    <t>Perth Observatory communications</t>
  </si>
  <si>
    <t>0155-3704</t>
  </si>
  <si>
    <t>no. 2 (1970) - no. 5  (1986) [PO429]</t>
  </si>
  <si>
    <t>Philosophical magazine</t>
  </si>
  <si>
    <t>1941-5850</t>
  </si>
  <si>
    <t>2eS vol. 1 no. 1 (1927) - vol. 11  no. 63  (1832) [P47]</t>
  </si>
  <si>
    <t>1941-5796</t>
  </si>
  <si>
    <t>1eS vol. 1 (1798) - vol. 42  no. 1813  [P47]</t>
  </si>
  <si>
    <t>Philosophical magazine and journal</t>
  </si>
  <si>
    <t>1941-5818</t>
  </si>
  <si>
    <t>1eS vol. 43 no. 253 (1814) - vol. 68  no. 343  (1826) [P47]</t>
  </si>
  <si>
    <t>Philosophical transactions, of the Royal Society of London</t>
  </si>
  <si>
    <t>0261-0523</t>
  </si>
  <si>
    <t>vol. 1 (1809) - vol. 180  (1890) = (1665/72) - (1889) [P95]</t>
  </si>
  <si>
    <t>Philosophical transactions of the Royal Society of London. Series B. Biological sciences</t>
  </si>
  <si>
    <t>0080-4622</t>
  </si>
  <si>
    <t>(1887) - (1889) [P 95]</t>
  </si>
  <si>
    <t>Philosophical Transactions of the Royal Society of London. Series A. Mathematical and Physical Sciences</t>
  </si>
  <si>
    <t>0080-4614</t>
  </si>
  <si>
    <t>vol. 256 (1963/64) - vol. 303  no. 1481  (1981) [Lac. : no.1257 ; no.1280] [P465]</t>
  </si>
  <si>
    <t>Photographe : organe des photographes professionnels</t>
  </si>
  <si>
    <t>0369-9560</t>
  </si>
  <si>
    <t>no. 1311 (1975) - no. 1469  (1989) [Lacunes] [P412]</t>
  </si>
  <si>
    <t>Photographe. Supplement</t>
  </si>
  <si>
    <t>1253-7950</t>
  </si>
  <si>
    <t>no. 1319 (1975) - no. 1385  (1981) [Lacunes] [P412(2)]</t>
  </si>
  <si>
    <t>Photographic science and engineering</t>
  </si>
  <si>
    <t>0031-8760</t>
  </si>
  <si>
    <t>vol. 20 no. 3 (1976) - vol. 23  no. 1  (1979) ; vol. 23 no. 3 (1979) - vol. 24  no. 2  (1980) [P407]</t>
  </si>
  <si>
    <t>Photographie und Forschung</t>
  </si>
  <si>
    <t>0369-9544</t>
  </si>
  <si>
    <t>vol. 5 no. 1 (1952) - vol. 8  no. 1  (1958) ; vol. 8 no. 2 (1958) [P129]</t>
  </si>
  <si>
    <t>Photologie : premier magazine du labo</t>
  </si>
  <si>
    <t>0240-1878</t>
  </si>
  <si>
    <t>no. 10 (1982) ; no. 18 (1984) - no. 20  (1986) ; no. 22 (1987) - no. 23  (1987) [P408]</t>
  </si>
  <si>
    <t>Physica. D. Nonlinear phenomena</t>
  </si>
  <si>
    <t>0167-2789</t>
  </si>
  <si>
    <t>(1980)-.... [lac.2%] [P380]</t>
  </si>
  <si>
    <t>Physics-Doklady</t>
  </si>
  <si>
    <t>1063-7753</t>
  </si>
  <si>
    <t>vol. 38 no. 1 (1993) - vol. 40  no. 3  (1995) ; vol. 40 no. 5 (1995) - vol. 42  no. 12  (1997) [P210]</t>
  </si>
  <si>
    <t>Physics letters</t>
  </si>
  <si>
    <t>0031-9163</t>
  </si>
  <si>
    <t>(1967) - (1971) [P 194]</t>
  </si>
  <si>
    <t>Physics letters. B</t>
  </si>
  <si>
    <t>0370-2693</t>
  </si>
  <si>
    <t>vol. 26 (1967/68) - vol. 112  no. 5  (1982) ; vol. 113 no. 1 (1983) - vol. 149  no. 3  (1984) [P568]</t>
  </si>
  <si>
    <t>Physics of fluids. B. Plasma physics</t>
  </si>
  <si>
    <t>0899-8221</t>
  </si>
  <si>
    <t>vol. 1 no. 1 (1989) - vol. 5  no. 12  (1993) [P187(2)]</t>
  </si>
  <si>
    <t>Physics of fluids</t>
  </si>
  <si>
    <t>1070-6631</t>
  </si>
  <si>
    <t>vol. 6 no. 1 (1994) - vol. 25  no. 1  (2013) [P187(1)]</t>
  </si>
  <si>
    <t>Physics of fluids. A. Fluid dynamics</t>
  </si>
  <si>
    <t>0899-8213</t>
  </si>
  <si>
    <t>vol. 1 no. 1 (1989) - vol. 5  no. 1  (1993) ; vol. 5 no. 3 (1993) - vol. 5  no. 12  (1993) [P187(1)]</t>
  </si>
  <si>
    <t>0031-9171</t>
  </si>
  <si>
    <t>vol. 1 no. 1 (1958) - vol. 31  no. 12  (1988) [Lacunes] [P187]</t>
  </si>
  <si>
    <t>Physics of plasmas</t>
  </si>
  <si>
    <t>1070-664X</t>
  </si>
  <si>
    <t>vol. 1 no. 1 (1994) - vol. 5  no. 1  (1998) ; vol. 5 no. 3 (1998) - vol. 20  no. 1  (2013) [P187(2)]</t>
  </si>
  <si>
    <t>Physics today</t>
  </si>
  <si>
    <t>0031-9228</t>
  </si>
  <si>
    <t>vol. 16 no. 6 (1963) - vol. 68  no. 12  (2015) ; vol. 69 no. 8 (2016) [lac.10%] [P186]</t>
  </si>
  <si>
    <t>Physikalische Abhandlungen der Koniglich-baierischen Akademie der Wissenschaften</t>
  </si>
  <si>
    <t>vol. 1 (1803) - vol. 2  (1806) = (1801) - (1802/1805) [P49(2)]</t>
  </si>
  <si>
    <t>PisÊ¹ma v AstronomiÄeskij Å¾urnal</t>
  </si>
  <si>
    <t>0320-0108</t>
  </si>
  <si>
    <t>vol. 12 no. 1 (1986) - vol. 20  no. 2  (1994) [Lac. : vol.17(1)-vol.17(7) : vol.19(8)-vol.19(9) ; vol.20(10)] [PA132]</t>
  </si>
  <si>
    <t>PisÊ¹ma v Å¾urnal eksperimentalÊ¹noj i teoretiÄeskoj fiziki</t>
  </si>
  <si>
    <t>0370-274X</t>
  </si>
  <si>
    <t>vol. 43 no. 1 (1986) - vol. 52  no. 12  (1990) ; vol. 54 no. 3 (1991) - vol. 60  no. 12  (1994) [P551]</t>
  </si>
  <si>
    <t>Planetary and space science</t>
  </si>
  <si>
    <t>0032-0633</t>
  </si>
  <si>
    <t>vol. 1 no. 1 (1959) - vol. 11  no. 3  (1963) ; vol. 11 no. 5 (1963) - vol. 49  no. 15  (2001) [PA63]</t>
  </si>
  <si>
    <t>Popular astronomy</t>
  </si>
  <si>
    <t>2470-3184</t>
  </si>
  <si>
    <t>vol. 30 (1922) - vol. 57  no. 1  (1949) [Lac. : voL37(7) ; vol.45(11)-vol.46(12) ; vol.47(11)-vol.55(12)] [PA5]</t>
  </si>
  <si>
    <t>Poulkovo Observatory circular</t>
  </si>
  <si>
    <t>1560-0122</t>
  </si>
  <si>
    <t>no. 1 (1932) - no. 32  (1941) [Lac. : no.2 ; no.29 ; no.31] [PO189]</t>
  </si>
  <si>
    <t>Pour la science</t>
  </si>
  <si>
    <t>0153-4092</t>
  </si>
  <si>
    <t>no. 15 (1979)-.... [P172]</t>
  </si>
  <si>
    <t>Poznan observatory reprints</t>
  </si>
  <si>
    <t>no. 2 (1935) - no. 42  (1960) [lac.7%] [PO292]</t>
  </si>
  <si>
    <t>Prace Astronomickeho observatoria na Skalnatom Plese</t>
  </si>
  <si>
    <t>0583-466X</t>
  </si>
  <si>
    <t>no. 1 (1955) ; no. 3 (1966) - no. 18  (1989) [PO430]</t>
  </si>
  <si>
    <t>Prace instytutu astronomicznego U.J.K. we Lwowie</t>
  </si>
  <si>
    <t>2081-0032</t>
  </si>
  <si>
    <t>vol. 1 no. 1 (1933) - vol. 1  no. 10  (1939) [PO202]</t>
  </si>
  <si>
    <t>Proceedings. Mathematical, physical and engineering sciences / Royal Society</t>
  </si>
  <si>
    <t>1471-2946</t>
  </si>
  <si>
    <t>vol. 76 no. 507 (1905)-....</t>
  </si>
  <si>
    <t>Proceedings / United States Naval Institute</t>
  </si>
  <si>
    <t>0041-798X</t>
  </si>
  <si>
    <t>vol. 6 no. 1 (1880) - vol. 14  no. 3  (1888) [P23]</t>
  </si>
  <si>
    <t>Proceedings. Mathematical and physical sciences / Royal Society</t>
  </si>
  <si>
    <t>0962-8444</t>
  </si>
  <si>
    <t>(1990) - (1995) [P154]</t>
  </si>
  <si>
    <t>Proceedings of the Imperial Academy (of Japan)</t>
  </si>
  <si>
    <t>0369-9846</t>
  </si>
  <si>
    <t>vol. 2 no. 1 (1926) - vol. 15  no. 10  (1939) ; vol. 19 (1943) - vol. 21  no. 2  (1945) [P112]</t>
  </si>
  <si>
    <t>Proceedings of the Institution of Electrical Engineers</t>
  </si>
  <si>
    <t>0020-3270</t>
  </si>
  <si>
    <t>vol. 113 no. 1 (1966) - vol. 114  no. 4  (1967) ; vol. 114 no. 6 (1967) - vol. 116  no. 2  (1969) [P464]</t>
  </si>
  <si>
    <t>Proceedings of the Japan Academy</t>
  </si>
  <si>
    <t>0021-4280</t>
  </si>
  <si>
    <t>vol. 21 no. 3 (1945) - vol. 33  no. 2  (1957) ; vol. 33 no. 4 (1957) - vol. 53  no. 3  (1977) [P112]</t>
  </si>
  <si>
    <t>Proceedings of the Japan Academy. Series A. Mathematical sciences</t>
  </si>
  <si>
    <t>0386-2194</t>
  </si>
  <si>
    <t>vol. 53 no. 1 (1977)-.... [vol. 55,n.3,1979 ; vol. 89,n.3-4, 2013] [P112(1)]</t>
  </si>
  <si>
    <t>Proceedings of the Japan Academy. Series B. Physical and biological sciences</t>
  </si>
  <si>
    <t>0386-2208</t>
  </si>
  <si>
    <t>vol. 53 no. 1 (1977) - vol. 82  no. 6  (2006) [P112(2)]</t>
  </si>
  <si>
    <t>Proceedings of the Lunar and Planetary Science Conference</t>
  </si>
  <si>
    <t>0270-9511</t>
  </si>
  <si>
    <t>vol. 88 (1983) - vol. 90  (1985) [P189(1)]</t>
  </si>
  <si>
    <t>Proceedings of the National Academy of Sciences of the United States of America</t>
  </si>
  <si>
    <t>0027-8424</t>
  </si>
  <si>
    <t>vol. 1 no. 1 (1915) - vol. 48  no. 12  (1962) [Lac. : col. interrompue entre 1941 et 1958 + lacunes] [P106]</t>
  </si>
  <si>
    <t>Proceedings of the Physical Society</t>
  </si>
  <si>
    <t>0370-1328</t>
  </si>
  <si>
    <t>vol. 83 (1964) - vol. 92  (1967) [P185]</t>
  </si>
  <si>
    <t>Proceedings of the Royal Irish Academy. Science</t>
  </si>
  <si>
    <t>0301-7419</t>
  </si>
  <si>
    <t>2eS. vol. 1 (1874) - (1888) [P60]</t>
  </si>
  <si>
    <t>Proceedings of the Royal Irish Academy. Section A. Mathematical and physical sciences</t>
  </si>
  <si>
    <t>0035-8975</t>
  </si>
  <si>
    <t>vol. 24 (1902) - vol. 25  (1905) [P60]</t>
  </si>
  <si>
    <t>Proceedings of the Royal Irish Academy. Section C. Archaeology, Celtic studies, history, linguistics, literature</t>
  </si>
  <si>
    <t>0035-8991</t>
  </si>
  <si>
    <t>vol. 24 (1902) - vol. 25  no. 12  (1905) [P60]</t>
  </si>
  <si>
    <t>Proceedings of the Royal Irish Academy. Section B. Biological, geological and chemical science</t>
  </si>
  <si>
    <t>0035-8983</t>
  </si>
  <si>
    <t>vol. 24 (1902) - vol. 25  no. 4  (1905) ; vol. 25 no. 6 (1905) [P60]</t>
  </si>
  <si>
    <t>Proceedings of the Royal Irish Academy</t>
  </si>
  <si>
    <t>0301-7400</t>
  </si>
  <si>
    <t>(1888) - 3eS.  vol. 2  (1892) ; vol. 2 no. 5 (1893) - vol. 7  (1901) [P60]</t>
  </si>
  <si>
    <t>Proceedings of the Royal Irish Academy. Polite literature and antiquities</t>
  </si>
  <si>
    <t>0301-6706</t>
  </si>
  <si>
    <t>2eS. vol. 1 (1879) - vol. 2  (1888) = (1879) - (1888) [P60]</t>
  </si>
  <si>
    <t>0302-7597</t>
  </si>
  <si>
    <t>vol. 1 (1841) - vol. 10  (1870) = (1836/1840) - (1866/1869) [P60]</t>
  </si>
  <si>
    <t>Proceedings of the Royal Society. Mathematical, physical and engineering sciences</t>
  </si>
  <si>
    <t>1364-5021</t>
  </si>
  <si>
    <t>vol. 452 no. 1944 (1996) - vol. 464  no. 2090  (2008) [P154]</t>
  </si>
  <si>
    <t>Proceedings of the Royal Society of Edinburgh</t>
  </si>
  <si>
    <t>0370-1646</t>
  </si>
  <si>
    <t>vol. 1 (1932/44) - vol. 59  (1938/39) [Lac. : vol. 33  ; vol.37 part 2] [P58]</t>
  </si>
  <si>
    <t>Proceedings of the Royal Society of London</t>
  </si>
  <si>
    <t>0370-1662</t>
  </si>
  <si>
    <t>vol. 7 (1856) - vol. 73  (1904) = (1854/55) - (1904) [P94]</t>
  </si>
  <si>
    <t>Proceedings of the Royal Society of London. Series A. Containing papers of a mathematical and physical character</t>
  </si>
  <si>
    <t>0950-1207</t>
  </si>
  <si>
    <t>vol. 76 (1905) - vol. 77  (1906) [P154]</t>
  </si>
  <si>
    <t>Proceedings of the Royal Society of London. Series A. Mathematical and physical sciences</t>
  </si>
  <si>
    <t>0080-4630</t>
  </si>
  <si>
    <t>vol. 264 (1961) - (1990) [P154]</t>
  </si>
  <si>
    <t>Proces-verbaux des seances / Comite international des poids et mesures</t>
  </si>
  <si>
    <t>0370-2596</t>
  </si>
  <si>
    <t>(1876) - (1948) [Lacunes] [P19]</t>
  </si>
  <si>
    <t>Proces-verbaux et resumes des communications / Societe francaise de physique</t>
  </si>
  <si>
    <t>1160-7564</t>
  </si>
  <si>
    <t>(1912) - (1913) = (1911) - (1912) ; (1951) = (1951) [P189(5)]</t>
  </si>
  <si>
    <t>Programme general d'information : Bulletin de l'UNISIST</t>
  </si>
  <si>
    <t>0379-2226</t>
  </si>
  <si>
    <t>(1979) - (1988) [lac] [P430]</t>
  </si>
  <si>
    <t>Program of the Annual Meeting / Optical Society of America</t>
  </si>
  <si>
    <t>1052-2611</t>
  </si>
  <si>
    <t>(1963) ; (1965) - (1968) ; (1970) - (1972) [P156(2)]</t>
  </si>
  <si>
    <t>Progress in optics / edited by Emil Wolf</t>
  </si>
  <si>
    <t>0079-6638</t>
  </si>
  <si>
    <t>vol. 1 (1961) - vol. 22  (1985) [Volumes ranges en monographie] [Cote differente pour chaque volume : 001032 (vol.1) ; 002308 (vol.2) ; 002329 (vol.3) ; 002330 (vol.4) ; 002336 (vol.5) ; 002341 (vol.6) ; 008154 (vol.7) ; 002353 (vol.8) ; 002361 (vol.9) ; 008229 (vol.10) ; 002381 (vol.11) ; 002383 (vol.12) ; 002419 (vol.13) ; 002429 (vol.14) ; 002437 (vol.15) ; 002450 (vol.16) ; 002458 (vol.17) ; 002463 (vol.18) ; 002464 (vol.19) ; 002466 (vol.20) ; 002487 (vol.21) ; 002501 (vol.22)]</t>
  </si>
  <si>
    <t>Progress of theoretical physics</t>
  </si>
  <si>
    <t>0033-068X</t>
  </si>
  <si>
    <t>vol. 35 no. 1 (1966) - vol. 104  no. 6  (2000) [Lac. : vol.35(6) ; vol.39(6)] [P569]</t>
  </si>
  <si>
    <t>Progress of theoretical physics. Supplement</t>
  </si>
  <si>
    <t>0375-9687</t>
  </si>
  <si>
    <t>no. 35 (1966) - no. 58  (1975) ; no. 60 (1976) - no. 140  (2000) [P570]</t>
  </si>
  <si>
    <t>Progress report / Center for Parallel Computers</t>
  </si>
  <si>
    <t>1404-6423</t>
  </si>
  <si>
    <t>(1998) = (1997) [P440]</t>
  </si>
  <si>
    <t>Pubblicazioni dell'istituto topografico militare. Part I. Geodetica / Commissione italiana per la misura de' gradi in Europa</t>
  </si>
  <si>
    <t>2612-7318</t>
  </si>
  <si>
    <t>(1875) - (1877/1878) [monographie dans le fonds ancien] [A000786]</t>
  </si>
  <si>
    <t>Pubblicazioni dell'Osservatorio Astronomico di Brera in Milano</t>
  </si>
  <si>
    <t>0374-0110</t>
  </si>
  <si>
    <t>no. 1 (1873) - no. 63  (1935) [Lac. :  no. 49-no.50 ; no.54 ; no.57 ; no.61] [PO156]</t>
  </si>
  <si>
    <t>Pubblicazioni dell'Osservatorio Astronomico di Milano-merate</t>
  </si>
  <si>
    <t>0373-918X</t>
  </si>
  <si>
    <t>no. 1 (1937) - no. 2  (1938) ; no. 5 (1949) - no. 28  (1974) [PO230]</t>
  </si>
  <si>
    <t>Pubblicazioni dell'Osservatorio Astronomico Universitario di Bologna</t>
  </si>
  <si>
    <t>0373-7217</t>
  </si>
  <si>
    <t>vol. 1 no. 6 (1924) - vol. 10  no. 25  (1975) [PO221]</t>
  </si>
  <si>
    <t>Pubblicazioni dell'Osservatorio privato di Collurania</t>
  </si>
  <si>
    <t>1593-5388</t>
  </si>
  <si>
    <t>no. 1 (1898) ; no. 3 (1900) [PO206]</t>
  </si>
  <si>
    <t>Pubblicazioni della Stazione astronomica internazionale di latitudine Carloforte. Cagliari</t>
  </si>
  <si>
    <t>0392-8209</t>
  </si>
  <si>
    <t>no. 35 (1975) - no. 175  (1990) [lac.35%] [PO449]</t>
  </si>
  <si>
    <t>Pubblicazioni del R. Istituto di studi superiori pratici e di perfezionamento in Firenze. Sezione di scienze fisiche</t>
  </si>
  <si>
    <t>1124-5018</t>
  </si>
  <si>
    <t>no. 1 (1896) - no. 36  (1918) ; no. 38 (1921) [PO222]</t>
  </si>
  <si>
    <t>Pubblicazioni del R. Osservatorio astronomico di Pino Torinese</t>
  </si>
  <si>
    <t>1124-7789</t>
  </si>
  <si>
    <t>NS no. 3 (1925) ; no. 9 (1932) - no. 46  (1942) [lac.25%] [PO]</t>
  </si>
  <si>
    <t>Pubblicazioni varie fuori serie dell'Osservatorio astronomico di Torino</t>
  </si>
  <si>
    <t>1124-7819</t>
  </si>
  <si>
    <t>no. 13 (1938) ; no. 34 (1967) - no. 56  (1973) ; no. 58 (1974) - no. 79  (1981) [PO198(2)]</t>
  </si>
  <si>
    <t>Publicacion / Seminario de Astronomia y Geodesia</t>
  </si>
  <si>
    <t>0211-8289</t>
  </si>
  <si>
    <t>vol. 1 (1949) - vol. 3  (1950) ; vol. 8 (1951) ; vol. 9 (1951) - vol. 16  (1952) [PA164]</t>
  </si>
  <si>
    <t>Publicaciones del Observatorio del Ebro. Miscelanea</t>
  </si>
  <si>
    <t>0211-4534</t>
  </si>
  <si>
    <t>no. 1 (1947) - no. 8  (1950) [lac.25%] [PO478]</t>
  </si>
  <si>
    <t>Publicacoáº½s do Servico Astronomico / Observatorio Nacional</t>
  </si>
  <si>
    <t>0080-3146</t>
  </si>
  <si>
    <t>no. 1 (1957) - no. 22  (1968) [PO390]</t>
  </si>
  <si>
    <t>Publication / Smithsonian Institution</t>
  </si>
  <si>
    <t>no. 3078 (1931) - no. 4621  (1965) [lac.35%] [PO387]</t>
  </si>
  <si>
    <t>Publication / ZakÅ‚ad astronomji praktycznej politechniki Warszawskiej</t>
  </si>
  <si>
    <t>no. 5 (1931) - no. 27  (1950) [lac.20%] [PO203]</t>
  </si>
  <si>
    <t>Publication de l'Observatoire astronomique de Strasbourg. Serie astronomie et sciences humaines</t>
  </si>
  <si>
    <t>0989-6228</t>
  </si>
  <si>
    <t>no. 2 (1988) - no. 13  (1996) [PO132(3)]</t>
  </si>
  <si>
    <t>Publication No. ... / Astronomical Institute, Czechoslovak Academy of Sciences</t>
  </si>
  <si>
    <t>0862-3082</t>
  </si>
  <si>
    <t>no. 45 (1960) ; no. 53 (1972) [PO530]</t>
  </si>
  <si>
    <t>Publications / Royal Observatory, Edinburgh</t>
  </si>
  <si>
    <t>0305-2001</t>
  </si>
  <si>
    <t>vol. 1 no. 1 (1939) ; vol. 2 (1961) - vol. 9  no. 5  (1969) [lac.40%] [PO41]</t>
  </si>
  <si>
    <t>Publications de l'Institut astronomique l'Universite Charles de Prague</t>
  </si>
  <si>
    <t>1211-0388</t>
  </si>
  <si>
    <t>2eS. no. 6 (1925) ; no. 18 (1932) ; no. 25 (1959) - no. 41  (1962) ; no. 43 (1965) - no. 76  (1990) [PO302]</t>
  </si>
  <si>
    <t>Publications de l'Observatoire Astronomique de Belgrade</t>
  </si>
  <si>
    <t>0373-3742</t>
  </si>
  <si>
    <t>no. 1 (1947) - no. 31  (1981) [PO183]</t>
  </si>
  <si>
    <t>Publications de l'Observatoire astronomique de l'Universit'e de Tartu (Dorpat)</t>
  </si>
  <si>
    <t>1736-0110</t>
  </si>
  <si>
    <t>vol. 25 no. 1 (1922) - vol. 30  no. 7  (1941) [Lacunes] [PO18]</t>
  </si>
  <si>
    <t>Publications de l'Observatoire astronomique de l'Universite de Belgrade. Memoires</t>
  </si>
  <si>
    <t>(1932) [PO183(2)]</t>
  </si>
  <si>
    <t>Publications de l'Observatoire central Nicolas</t>
  </si>
  <si>
    <t>2eS. vol. 1 (1893) - vol. 32  no. 1  (1916) [lac5%] [PO3]</t>
  </si>
  <si>
    <t>Publications de l'Observatoire de Geneve. Serie A. Astronomie, chronometrie, geophysique</t>
  </si>
  <si>
    <t>0085-0942</t>
  </si>
  <si>
    <t>no. 1 (1928) - no. 58  (1958) ; no. 60 (1959) - no. 86  (1983) [PO178]</t>
  </si>
  <si>
    <t>Publications de l'Observatoire de Geneve. Resultats des observations de chronometres</t>
  </si>
  <si>
    <t>0431-1647</t>
  </si>
  <si>
    <t>(1951) - (1952) ; (1955) [P111(11)]</t>
  </si>
  <si>
    <t>Publications de l'Observatoire de Geneve. Serie C. Pre-publications</t>
  </si>
  <si>
    <t>1420-9187</t>
  </si>
  <si>
    <t>no. 1 (1986) - no. 137  (1994) [PO178(3)]</t>
  </si>
  <si>
    <t>Publications de l'Observatoire de Geneve. Serie B</t>
  </si>
  <si>
    <t>0435-2939</t>
  </si>
  <si>
    <t>no. 1 (1967) - no. 7  (1979) [PO178(2)]</t>
  </si>
  <si>
    <t>Publications de l'Observatoire de Geneve. Serie M. Meteorologie</t>
  </si>
  <si>
    <t>1420-9195</t>
  </si>
  <si>
    <t>no. 1 (1928) - no. 16  (1943) = (1928) - (1942) ; no. 18 (1945) - no. 31  (1957) = (1944) - (1956) [P111(10)]</t>
  </si>
  <si>
    <t>Publications de l'Observatoire de Haute Provence</t>
  </si>
  <si>
    <t>0373-3858</t>
  </si>
  <si>
    <t>vol. 1 (1944) - vol. 10  no. 49  (1970) [PO137]</t>
  </si>
  <si>
    <t>Publications de l'Observatoire de l'Universite de Bordeaux</t>
  </si>
  <si>
    <t>1260-397X</t>
  </si>
  <si>
    <t>no. 1 (1934) - no. 40  (1971) [lac.(manque no7)] [PO138(2)]</t>
  </si>
  <si>
    <t>Publications de l'Observatoire de Lyon. Serie I. Astronomie</t>
  </si>
  <si>
    <t>vol. 1 no. 1 (1932) - vol. 1  no. 10  (1933) ; vol. 1 no. 12 (1935) - vol. 6  no. 1  (1960) [PO134]</t>
  </si>
  <si>
    <t>Publications de l'Observatoire de Lyon. Serie II. Meteorologie et physique du globe</t>
  </si>
  <si>
    <t>2418-0157</t>
  </si>
  <si>
    <t>vol. 1 no. 6 (1938) - vol. 1  no. 9  (1954) [PO134(2)]</t>
  </si>
  <si>
    <t>Publications de l'Observatoire de Toulouse. Serie A</t>
  </si>
  <si>
    <t>1279-3566</t>
  </si>
  <si>
    <t>vol. 1 no. 1 (1968) - vol. 1  no. 2  (1969) ; vol. 1 no. 4 (1967) - vol. 1  no. 7  (1968) [PO427(1)]</t>
  </si>
  <si>
    <t>Publications de l'Observatoire de Toulouse. Serie B</t>
  </si>
  <si>
    <t>1279-3574</t>
  </si>
  <si>
    <t>vol. 1 no. 1 (1967) - vol. 1  no. 3  (1967) [PO427(2)]</t>
  </si>
  <si>
    <t>Publications de l'observatoire Engelhardt de l'Universite imperiale de Kasan</t>
  </si>
  <si>
    <t>2074-6067</t>
  </si>
  <si>
    <t>vol. 2 (1908) - vol. 3  (1909) ; vol. 5 (1911) ; vol. 7 (1913) [PO28]</t>
  </si>
  <si>
    <t>Publications en serie / Centre de documentation de l'armement, Mediatheque</t>
  </si>
  <si>
    <t>1273-2168</t>
  </si>
  <si>
    <t>(1998) [Volume range en monographie avec les usuels] [011.34 CEN(4)]</t>
  </si>
  <si>
    <t>Publications of Debrecen Heliophysical Observatory. Heliographic series</t>
  </si>
  <si>
    <t>0238-910X</t>
  </si>
  <si>
    <t>no. 1 (1987) ; no. 10 (1996) - no. 11  (1998) [PO305(1)]</t>
  </si>
  <si>
    <t>Publications of Debrecen Heliophysical Observatory of the Hungarian Academy of Sciences</t>
  </si>
  <si>
    <t>0209-7567</t>
  </si>
  <si>
    <t>vol. 1 no. 1 (1964) - vol. 7  (1990) [Lac. : vol.3 ; vol.4] [PO305]</t>
  </si>
  <si>
    <t>Publications of the Allegheny Observatory of the University of Pittsburgh</t>
  </si>
  <si>
    <t>0096-4301</t>
  </si>
  <si>
    <t>vol. 1 (1910) - vol. 8  no. 4  (1931) ; vol. 8 no. 7 (1969) - vol. 11  no. 1  (1969) [PO63]</t>
  </si>
  <si>
    <t>Publications of the American astronomical society</t>
  </si>
  <si>
    <t>vol. 3 (1918) - vol. 5  (1927) ; vol. 7 no. 1 (1931) [PA19]</t>
  </si>
  <si>
    <t>Publications of the Astronomical and astrophysical society of America</t>
  </si>
  <si>
    <t>vol. 1 (1910) - vol. 2  (1915) [PA19]</t>
  </si>
  <si>
    <t>Publications of the Astronomical Observatory, Helsinki, Finland</t>
  </si>
  <si>
    <t>0374-0404</t>
  </si>
  <si>
    <t>no. 13 (1947) - no. 144  (1968) [lac.10%] [PO299]</t>
  </si>
  <si>
    <t>Publications of the Astronomical Observatory. University of Minnesota</t>
  </si>
  <si>
    <t>0580-6348</t>
  </si>
  <si>
    <t>vol. 2 no. 1 (1934) - vol. 3  no. 20  (1967) [lac.] [PO107]</t>
  </si>
  <si>
    <t>Publications of the Astronomical observatory of the Warsaw university</t>
  </si>
  <si>
    <t>vol. 1 (1925) - vol. 13  (1947) ; vol. 14 (1965) - vol. 15  (1968) [PO288]</t>
  </si>
  <si>
    <t>Publications of the Astronomical Society of Japan</t>
  </si>
  <si>
    <t>0004-6264</t>
  </si>
  <si>
    <t>vol. 1 no. 1 (1949) - vol. 68  no. 1  (2016) [lacunes : vol.67,n.3 (2015) et vol.67,n.4 (2015)] [PA48]</t>
  </si>
  <si>
    <t>Publications of the Astronomical Society of Japan [Ressource electronique]</t>
  </si>
  <si>
    <t>2053-051X</t>
  </si>
  <si>
    <t>(1949)-....</t>
  </si>
  <si>
    <t>Publications of the Astronomical Society of the Pacific [Ressource electronique]</t>
  </si>
  <si>
    <t>1538-3873</t>
  </si>
  <si>
    <t>vol. 1 no. 1 (1889)-.... [Acces controle par IP adresses (Site Nice Mont-Gros)]</t>
  </si>
  <si>
    <t>Publications of the Astronomical Society of the Pacific</t>
  </si>
  <si>
    <t>0004-6280</t>
  </si>
  <si>
    <t>vol. 1 no. 1 (1889) - vol. 130  no. 994  (2018) [Lac : no.203-no.378 ; no.380-no.387 ; no.684 ; no.872 ; no.991] [PA47]</t>
  </si>
  <si>
    <t>Publications of the Beijing Astronomical Observatory</t>
  </si>
  <si>
    <t>1004-261X</t>
  </si>
  <si>
    <t>no. 1 (1982) - no. 32  (1998) [PO458]</t>
  </si>
  <si>
    <t>Publications of the Bosscha observatory</t>
  </si>
  <si>
    <t>no. 1 (1964) - no. 2  (1964) [PO384]</t>
  </si>
  <si>
    <t>Publications of the Cincinnati Observatory</t>
  </si>
  <si>
    <t>1076-0687</t>
  </si>
  <si>
    <t>no. 4 (1878) - no. 23  (1968) [Lac. no.5 ; no.12] [PO155]</t>
  </si>
  <si>
    <t>Publications of the David Dunlap Observatory. University of Toronto</t>
  </si>
  <si>
    <t>0070-2927</t>
  </si>
  <si>
    <t>vol. 1 no. 1 (1937) - vol. 3  no. 7  (1978) ; vol. 4 (1970) [PO437]</t>
  </si>
  <si>
    <t>Publications of the Department of Astronomy</t>
  </si>
  <si>
    <t>0350-3283</t>
  </si>
  <si>
    <t>no. 2 (1970) - vol. 8  (1978) ; no. 10 (1980) - no. 17  (1989) [PA128]</t>
  </si>
  <si>
    <t>Publications of the Department of astronomy. Series 1</t>
  </si>
  <si>
    <t>vol. 1 no. 1 (1964) - vol. 1  no. 30  (1967) ; vol. 2 no. 2 (1968) - vol. 2  no. 30  (1970)</t>
  </si>
  <si>
    <t>Publications of the Department of astronomy. Series 2</t>
  </si>
  <si>
    <t>vol. 1 no. 1 (1964) - vol. 3  no. 6  (1971) [Lacunes] [PO365(2)]</t>
  </si>
  <si>
    <t>Publications of the Dominion Astrophysical Observatory, Victoria</t>
  </si>
  <si>
    <t>0078-6950</t>
  </si>
  <si>
    <t>vol. 1 no. 2 (1922) - vol. 18  no. 2  (1980) [Lacunes] [PO99]</t>
  </si>
  <si>
    <t>Publications of the Dominion Observatory, Ottawa</t>
  </si>
  <si>
    <t>0369-7150</t>
  </si>
  <si>
    <t>vol. 1 no. 1 (1916) - vol. 39  no. 12  (1970) [lac.] [PO100]</t>
  </si>
  <si>
    <t>Publications of the Earth Physics Branch, Department of Energy, Mines and Resources</t>
  </si>
  <si>
    <t>0373-4838</t>
  </si>
  <si>
    <t>vol. 40 no. 1 (1970) - vol. 45  no. 1  (1972) [lac.] [PO100(1)]</t>
  </si>
  <si>
    <t>Publications of the Goethe Link observatory</t>
  </si>
  <si>
    <t>no. 1 (1948) - no. 93  (1969) ; no. 101 (1970) - no. 120  (1971) [PO103]</t>
  </si>
  <si>
    <t>Publications of the Institute of Geophysics. F</t>
  </si>
  <si>
    <t>0138-0141</t>
  </si>
  <si>
    <t>vol. 6 (1980) - vol. 16  (1989) [Lac. : 15] [PO420]</t>
  </si>
  <si>
    <t>Publications of the Kapteyn Astronomical Laboratory at Groningen</t>
  </si>
  <si>
    <t>0927-3107</t>
  </si>
  <si>
    <t>no. 32 (1924) - no. 61  (1960) [PO161]</t>
  </si>
  <si>
    <t>Publications of the Kharkov Astronomical Observatory</t>
  </si>
  <si>
    <t>no. 1 (1925) - no. 6  (1938) [PO15]</t>
  </si>
  <si>
    <t>Publications of the Leander McCormick Observatory of the University of Virginia</t>
  </si>
  <si>
    <t>0160-2519</t>
  </si>
  <si>
    <t>vol. 1 no. 4 (1889) - vol. 15  no. 7  (1974) [lac.50%] [PO66]</t>
  </si>
  <si>
    <t>Publications of the Lick Observatory</t>
  </si>
  <si>
    <t>0075-9325</t>
  </si>
  <si>
    <t>vol. 1 (1887) - vol. 23  (1981) [lac.12%] [PO070]</t>
  </si>
  <si>
    <t>Publications of the National Astronomical Observatory of Japan</t>
  </si>
  <si>
    <t>0915-3640</t>
  </si>
  <si>
    <t>vol. 1 no. 1 (1989) - vol. 13  no. 4  (2011) [vol.10,n.3-4,2007] [PO462] OCANI</t>
  </si>
  <si>
    <t>Publications of the National Radio Astronomy Observatory</t>
  </si>
  <si>
    <t>1061-5989</t>
  </si>
  <si>
    <t>vol. 1 no. 1 (1961) - vol. 1  no. 17  (1963) [PO114]</t>
  </si>
  <si>
    <t>Publications of the Observatory of the University of Michigan</t>
  </si>
  <si>
    <t>0076-8421</t>
  </si>
  <si>
    <t>vol. 3 (1923) - vol. 12  no. 2  (1988) [PO78]</t>
  </si>
  <si>
    <t>Publications of the United States Naval Observatory</t>
  </si>
  <si>
    <t>0083-2448</t>
  </si>
  <si>
    <t>2eS. vol. 1 (1900) - vol. 26  no. 2  (1992) [lac.] [PO56]</t>
  </si>
  <si>
    <t>Publications of the University of Pennsylvania. Flower and Cook observatories reprints</t>
  </si>
  <si>
    <t>no. 12 (1931) - no. 70  (1947) ; no. 104 (1954) - no. 190  (1968) [lac] [PO74]</t>
  </si>
  <si>
    <t>Publications of the University of Pennsylvania. Astronomical series. Flower astronomical observatory</t>
  </si>
  <si>
    <t>vol. 1 no. 2 (1899) ; vol. 4 no. 2 (1923) - vol. 12  (1980) [PO59]</t>
  </si>
  <si>
    <t>Publications of the Van Vleck observatory</t>
  </si>
  <si>
    <t>vol. 1 (1938) ; vol. 2 (1960) [PO60]</t>
  </si>
  <si>
    <t>Publications of the Washburn Observatory of the University of Wisconsin</t>
  </si>
  <si>
    <t>2832-0387</t>
  </si>
  <si>
    <t>vol. 1 (1882) - vol. 15  (1928) [lac.] [PO62]</t>
  </si>
  <si>
    <t>Publications of the Yerkes observatory</t>
  </si>
  <si>
    <t>vol. 1 (1900) - vol. 9  no. 2  (1960) [Lacunes] [PO61]</t>
  </si>
  <si>
    <t>Publications of West Hendon House Observatory</t>
  </si>
  <si>
    <t>no. 1 (1891) - no. 4  (1915) [PO82]</t>
  </si>
  <si>
    <t>Publications scientifiques de l'Universite d'Alger. Serie B. Sciences physiques</t>
  </si>
  <si>
    <t>0002-533X</t>
  </si>
  <si>
    <t>vol. 2 no. 1 (1956) - vol. 6  no. 1  (1960) ; vol. 7 no. 1 (1961) - vol. 7  no. 2  (1961) [P158(8)]</t>
  </si>
  <si>
    <t>Public understanding of science : an international journal of research in the public dimensions of science and technology</t>
  </si>
  <si>
    <t>0963-6625</t>
  </si>
  <si>
    <t>vol. 1 no. 1 (1992) - vol. 4  no. 4  (1995) ; vol. 6 no. 1 (1997) - vol. 6  no. 2  (1997) [P424]</t>
  </si>
  <si>
    <t>Publikacii Kievskoj astronomiÄeskoj observatorii</t>
  </si>
  <si>
    <t>vol. 3 (1950) - vol. 4  (1950) ; vol. 7 (1956) - vol. 11  (1962) [PO11]</t>
  </si>
  <si>
    <t>Publikation der Astronomischen Gesellschaft</t>
  </si>
  <si>
    <t>vol. 1 (1865) - vol. 18  (1886) [monographies dans le fonds ancien] [A001349  ;  A001350  ; A001351  ;  A001352 ]</t>
  </si>
  <si>
    <t>Publikationen der Eidgenossischen Sternwarte Zurich</t>
  </si>
  <si>
    <t>0373-6652</t>
  </si>
  <si>
    <t>vol. 6 (1936) - vol. 15  no. 4  (1980) [lac.] [PO359]</t>
  </si>
  <si>
    <t>Publikationen der Kaiserlichen Universitats-Sternwarte zu Jurjew (Dorpat)</t>
  </si>
  <si>
    <t>1736-0099</t>
  </si>
  <si>
    <t>vol. 21 no. 1 (1908) - vol. 23  no. 1  (1911) [PO1]</t>
  </si>
  <si>
    <t>Publikationen des Astrophysikalischen Observatoriums zu Potsdam</t>
  </si>
  <si>
    <t>0079-435X</t>
  </si>
  <si>
    <t>vol. 1 (1878) - vol. 29  no. 2  (1938) ; vol. 29 no. 4 (1953) - vol. 31  no. 4  (1966) [PO259]</t>
  </si>
  <si>
    <t>Publikationer og mindre meddelelser fra KÃ¸benhavns observatorium</t>
  </si>
  <si>
    <t>no. 4 (1911) - no. 213  (1970) [lac.10%] [PO187]</t>
  </si>
  <si>
    <t>Qixiang yuekan / Observatoire Central Peking</t>
  </si>
  <si>
    <t>1673-0585</t>
  </si>
  <si>
    <t>(jan-1922) - (mai-1922) ; (jul-1922) [PO555]</t>
  </si>
  <si>
    <t>Quarterly bulletin on solar activity</t>
  </si>
  <si>
    <t>0373-546X</t>
  </si>
  <si>
    <t>no. 45 (1939) - no. 147  (1964) ; no. 149 (1966) = (1965) ; no. 196 (1976) [PO360]</t>
  </si>
  <si>
    <t>Quarterly Journal of the Royal Astronomical Society</t>
  </si>
  <si>
    <t>0035-8738</t>
  </si>
  <si>
    <t>vol. 1 (1960) - vol. 37  no. 4  (1996) [PA13]</t>
  </si>
  <si>
    <t>R. Osservatorio astronomico al Collegio romano : Contributi astronomici</t>
  </si>
  <si>
    <t>no. 1 (1920) - no. 8  (1921) [PA45(1)]</t>
  </si>
  <si>
    <t>Radio plans</t>
  </si>
  <si>
    <t>0033-7668</t>
  </si>
  <si>
    <t>(1973) - (1981) [P 353]</t>
  </si>
  <si>
    <t>RAIRO. Automatique</t>
  </si>
  <si>
    <t>0399-0524</t>
  </si>
  <si>
    <t>vol. 11 no. 1 (1977) - vol. 15  no. 4  (1981) [P566]</t>
  </si>
  <si>
    <t>RAIRO. Analyse numerique : revue francaise d'automatique, d'informatique et de recherche operationnelle</t>
  </si>
  <si>
    <t>0399-0516</t>
  </si>
  <si>
    <t>vol. 11 no. 1 (1977) - vol. 12  no. 3  (1978) ; vol. 13 no. 1 (1979) - vol. 15  no. 4  (1981) [P567]</t>
  </si>
  <si>
    <t>RAIRO. Recherche operationnelle</t>
  </si>
  <si>
    <t>0399-0559</t>
  </si>
  <si>
    <t>vol. 11 no. 1 (1977) - vol. 15  no. 4  (1981) [Lac. : vol.12(3) ; vol.13(3)] [P562-1]</t>
  </si>
  <si>
    <t>RAIRO. Informatique theorique : revue francaise d'automatique, d'informatique et de recherche operationnelle</t>
  </si>
  <si>
    <t>0399-0540</t>
  </si>
  <si>
    <t>vol. 11 no. 1 (1977) - vol. 15  no. 4  (1981) [P564]</t>
  </si>
  <si>
    <t>RAIRO. Informatique</t>
  </si>
  <si>
    <t>0399-0532</t>
  </si>
  <si>
    <t>vol. 11 no. 1 (1977) - vol. 15  no. 4  (1981) [P565]</t>
  </si>
  <si>
    <t>Rapport annuel / Observatoire de l'Universite de Toulouse</t>
  </si>
  <si>
    <t>0373-2142</t>
  </si>
  <si>
    <t>(1949) - (1968) = (1945/46) - (1966/67) [PO123(2)]</t>
  </si>
  <si>
    <t>Rapport Annuel / Bureau International de l'Heure</t>
  </si>
  <si>
    <t>0068-4236</t>
  </si>
  <si>
    <t>(1969) - (1971) = (1968) - (1970) [PO144(2)]</t>
  </si>
  <si>
    <t>Rapport annuel sur l'etat de l'Observatoire de Paris</t>
  </si>
  <si>
    <t>1774-234X</t>
  </si>
  <si>
    <t>(1880) - (1939) [Lac. : 1924 ; 1928 ; 1929] [PO0123(4)]</t>
  </si>
  <si>
    <t>Rapport d'activite / Observatoire de Haute Provence</t>
  </si>
  <si>
    <t>0750-6651</t>
  </si>
  <si>
    <t>(1970) - (1974) ; (1976) - (1999) [PO448]</t>
  </si>
  <si>
    <t>Rapport d'activite / Centre national de la recherche scientifique</t>
  </si>
  <si>
    <t>0071-8327</t>
  </si>
  <si>
    <t>(1970) - (1999) [Lac. : 1972-1980 ; 1984-1996 ; 1998] [P441]</t>
  </si>
  <si>
    <t>Rapport d'activite / Institut d'astrophysique de Paris</t>
  </si>
  <si>
    <t>1279-3639</t>
  </si>
  <si>
    <t>(1990) - (1993) [PO526]</t>
  </si>
  <si>
    <t>Rapport d'activite / Societe du Telescope Canada-France-Hawaii</t>
  </si>
  <si>
    <t>vol. 1979 (1979) - vol. 2008  (2009) [1985(1986) ; 1989(1990)] [PO481]</t>
  </si>
  <si>
    <t>Rapport d'activite / Institut national d'astronomie et de geophysique</t>
  </si>
  <si>
    <t>1279-3787</t>
  </si>
  <si>
    <t>(1968) - (1975) ; (1977) - (1979) ; (1982) - (1983) [PO445]</t>
  </si>
  <si>
    <t>Rapport d'activite / Universite de Bordeaux 1, Observatoire</t>
  </si>
  <si>
    <t>0767-4570</t>
  </si>
  <si>
    <t>(1971) - (1972) ; (1978) ; (1981) - (1982) [PO123(1)]</t>
  </si>
  <si>
    <t>Rapport d'activite / Observatoire de Paris</t>
  </si>
  <si>
    <t>0750-6430</t>
  </si>
  <si>
    <t>(1971) - (1974) ; (1976) - (1979) ; (1981) - (1984) [PO141]</t>
  </si>
  <si>
    <t>Rapport d'activite scientifique du CECAM</t>
  </si>
  <si>
    <t>1154-3507</t>
  </si>
  <si>
    <t>(1984) ; (1986) - (1989) [P361]</t>
  </si>
  <si>
    <t>Rapport de la Commission pour l'etude des relations entre les phenomenes solaires et terrestres</t>
  </si>
  <si>
    <t>1026-2733</t>
  </si>
  <si>
    <t>vol. 1 (1926) - vol. 9  (1957) [P460]</t>
  </si>
  <si>
    <t>Rapport national de conjoncture scientifique / Centre national de la recherche scientifique</t>
  </si>
  <si>
    <t>0071-8335</t>
  </si>
  <si>
    <t>(1969) ; (1974) [P442]</t>
  </si>
  <si>
    <t>Rapporto Annuale / Osservatorio astronomico di Roma</t>
  </si>
  <si>
    <t>0557-3114</t>
  </si>
  <si>
    <t>no. 2 (1966) ; (1996/97) ; (1999/2000)-.... [PO504]</t>
  </si>
  <si>
    <t>Rapporto sull'attivita dell'Osservatorio Astronomico di Capodimonte nel anno ... / A. Bemporad</t>
  </si>
  <si>
    <t>2283-480X</t>
  </si>
  <si>
    <t>(1930) [range en monographie dans le fonds ancien] [A002046]</t>
  </si>
  <si>
    <t>Rapport presente au Conseil de l'universite</t>
  </si>
  <si>
    <t>0767-4562</t>
  </si>
  <si>
    <t>(1938/39) - (1969/70) [Lac. : 1940/41 ; 1944 ;1949/50-1952/53] [PO123(1)]</t>
  </si>
  <si>
    <t>Rapports / Societe d'Astronomie d'Anvers</t>
  </si>
  <si>
    <t>0373-2193</t>
  </si>
  <si>
    <t>vol. 30 (1950) - vol. 48  (1968) = (1949) - (1967) [PA26(2)]</t>
  </si>
  <si>
    <t>Rapports sur la situation et les travaux des etablissements d'enseignement superieur de Besancon</t>
  </si>
  <si>
    <t>1142-6470</t>
  </si>
  <si>
    <t>(1935) - (1937) = (1934/35) - (1936/37) [P473]</t>
  </si>
  <si>
    <t>Reale osservatorio astronomico al collegio romano : Memorie ed osservazioni</t>
  </si>
  <si>
    <t>3eS. vol. 1 (1901) - vol. 7  no. 1  (1919) [PO200]</t>
  </si>
  <si>
    <t>Recherche</t>
  </si>
  <si>
    <t>0029-5671</t>
  </si>
  <si>
    <t>no. 1 (1970) - vol. 561  (2020) ; vol. 564 (2021) [n.497 (2015)] [P 169]</t>
  </si>
  <si>
    <t>Recherche et innovation en Provence Alpes Cote d'Azur</t>
  </si>
  <si>
    <t>0154-6937</t>
  </si>
  <si>
    <t>(1978) - (1982) [P373]</t>
  </si>
  <si>
    <t>Recherches astronomiques de l'Observatoire d'Utrecht</t>
  </si>
  <si>
    <t>0927-3093</t>
  </si>
  <si>
    <t>no. 3 (1908) - no. 18  (1966) [lac.] [PO163]</t>
  </si>
  <si>
    <t>Recherche spatiale : bulletin d'information</t>
  </si>
  <si>
    <t>0048-6930</t>
  </si>
  <si>
    <t>vol. 1 no. 1 (1962) - vol. 10  no. 4  (1971) ; vol. 10 no. 6 (1971) - vol. 13  no. 6  (1974) [P135]</t>
  </si>
  <si>
    <t>Recueil des actes de la seance publique de l'Academie imperiale des sciences de St Petersbourg</t>
  </si>
  <si>
    <t>(1827) - (1849) = (1826) - (1848) [P36(3)]</t>
  </si>
  <si>
    <t>Recueil des pieces qui ont remporte le prix de l'Academie royale des sciences depuis leur fondation jusqu'a present . Avec quelques pieces qui ont ete composees a l'occasion de ces prix</t>
  </si>
  <si>
    <t>2017-5221</t>
  </si>
  <si>
    <t>vol. 1 (1752) - vol. 9  (1777) = vol. 1 (1720/29) - vol. 9  (1764/72) [P100(7)]</t>
  </si>
  <si>
    <t>Recueil des seminaires / Observatoire de Besancon</t>
  </si>
  <si>
    <t>(1972/73) - (1979/80) [PO131(2)]</t>
  </si>
  <si>
    <t>Relazione sull'Attivita dell'Osservatorio Astrofisico di Arcetri</t>
  </si>
  <si>
    <t>0430-6767</t>
  </si>
  <si>
    <t>(1957) - (1966) [PO258(C)]</t>
  </si>
  <si>
    <t>Rendiconto delle sessioni della Accademia delle scienze dell'Istituto di Bologna</t>
  </si>
  <si>
    <t>1122-4118</t>
  </si>
  <si>
    <t>vol. 1 (1833) - (1880) = (1829) - (1879/1880) [P59]</t>
  </si>
  <si>
    <t>Rensselaer observatory publications</t>
  </si>
  <si>
    <t>no. 1 (1958) - no. 21  (1962) [PO64]</t>
  </si>
  <si>
    <t>Repertoire des centres de ressources du catalogue Sudoc / Agence bibliographique de l'Enseignement superieur</t>
  </si>
  <si>
    <t>1766-408X</t>
  </si>
  <si>
    <t>(2003) [Volume range en usuel] [027.002 5 AGE(1)]</t>
  </si>
  <si>
    <t>Repertorium der Physik</t>
  </si>
  <si>
    <t>vol. 19 (1883) - vol. 27  (1891) [P73]</t>
  </si>
  <si>
    <t>Repertorium fur Experimental-Physik, fur physikalische Technik, fur mathematische und astronomische Instrumentenkunde</t>
  </si>
  <si>
    <t>vol. 1 (1866) - vol. 27  (1891) [P73]</t>
  </si>
  <si>
    <t>Repertorium fur physikalische Technik fur mathematische und astronomische Instrumentenkunde</t>
  </si>
  <si>
    <t>vol. 1 (1866) - vol. 18  (1882) [P73]</t>
  </si>
  <si>
    <t>Report / British Association for the Advancement of Science</t>
  </si>
  <si>
    <t>0365-8694</t>
  </si>
  <si>
    <t>(1833) - (1888) = (1831/1832) - (1887) [P38]</t>
  </si>
  <si>
    <t>Report / Royal Greenwich Observatory</t>
  </si>
  <si>
    <t>0308-3322</t>
  </si>
  <si>
    <t>(1975) - (1981) = (1974) - (1979/80) [PO497]</t>
  </si>
  <si>
    <t>Report for the year ending / South African Astronomical Observatory</t>
  </si>
  <si>
    <t>0250-0671</t>
  </si>
  <si>
    <t>(1981) - (1987) ; (1989) ; (1991) [PO489]</t>
  </si>
  <si>
    <t>Report of his majesty's astronomer at the cape of the good hope to the secretary of the admiralty, for the year ....</t>
  </si>
  <si>
    <t>(1879/89) - (1958) [Lacunes] [PO520]</t>
  </si>
  <si>
    <t>Report of the Astronomer Royal for Scotland</t>
  </si>
  <si>
    <t>0142-9043</t>
  </si>
  <si>
    <t>(1964) - (1967) ; (1970) [PO258(F)]</t>
  </si>
  <si>
    <t>Report of the Astronomer royal to the Board of visitors of the Royal Observatory, Greenwich</t>
  </si>
  <si>
    <t>(1913) ; (1917) ; (1919) - (1940) ; (1945) - (1946) ; (1947) ; (1949) - (1957) [PO518]</t>
  </si>
  <si>
    <t>Report of the Chief astronomer : sessional paper... Department of the Interior / Dominion observatory</t>
  </si>
  <si>
    <t>1702-9570</t>
  </si>
  <si>
    <t>(1906) = (1905) ; (1908) - (1915) = (1907) - (1911) [PA115]</t>
  </si>
  <si>
    <t>Report of the Kodaikanal Observatory</t>
  </si>
  <si>
    <t>0971-393X</t>
  </si>
  <si>
    <t>(1928) = (1927) ; (1935) = (1934) [PO522]</t>
  </si>
  <si>
    <t>Report of the superintendent of the coast survey, showing the progress of the survey during the year...</t>
  </si>
  <si>
    <t>(1852) - (1877) [P3]</t>
  </si>
  <si>
    <t>Report of the superintendent of the U.S. Coast and Geodetic Survey</t>
  </si>
  <si>
    <t>1050-0987</t>
  </si>
  <si>
    <t>(1878) - (1911) [P3]</t>
  </si>
  <si>
    <t>Report on the Astrophysical observatory / Smithsonian institution</t>
  </si>
  <si>
    <t>(1926) - (1964) [PO507]</t>
  </si>
  <si>
    <t>Reports from the Observatory of Lund</t>
  </si>
  <si>
    <t>0349-4217</t>
  </si>
  <si>
    <t>no. 1 (1969) - no. 20  (1985) [PO164(2)]</t>
  </si>
  <si>
    <t>Reprint / Goethe Link observatory</t>
  </si>
  <si>
    <t>no. 3 (1948) - no. 43  (1967) [lac.8%] [PO115]</t>
  </si>
  <si>
    <t>Reprint / Steward Observatory. University of Arizona</t>
  </si>
  <si>
    <t>no. 32 (1955) - no. 41  (1961) [PO111]</t>
  </si>
  <si>
    <t>Republic Observatory Johannesburg circulars</t>
  </si>
  <si>
    <t>0373-6350</t>
  </si>
  <si>
    <t>vol. 121 no. 7 (1962) - vol. 130  no. 7  (1970) [PO184]</t>
  </si>
  <si>
    <t>Research report / Max-Planck-Institut fur Wissenschaftsgeschichte</t>
  </si>
  <si>
    <t>no. 2004 (2006) - vol. 2009  (2010) [P513]</t>
  </si>
  <si>
    <t>Resultados del observatorio nacional argentino en cordoba</t>
  </si>
  <si>
    <t>vol. 1 (1879) - vol. 18  (1900) ; vol. 20 (1911) - vol. 38  no. 1  (1951) [lac.20%(1911-1951)] [PO52]</t>
  </si>
  <si>
    <t>Results of astronomical and meteorological observations made at the Radcliffe Observatory</t>
  </si>
  <si>
    <t>(1868) - (1932) [PO50]</t>
  </si>
  <si>
    <t>Results of astronomical observations made at the royal observatory cape of good hope</t>
  </si>
  <si>
    <t>(1847) = (1834/38) [PO87]</t>
  </si>
  <si>
    <t>Results of meridian observations of stars made at the royal observatory cape of good hope</t>
  </si>
  <si>
    <t>(1897) - (1921) [Lacunes] [PO87]</t>
  </si>
  <si>
    <t>Results of observations of the fixed stars made with the Madras meridian circle</t>
  </si>
  <si>
    <t>vol. 2 (1888) - vol. 9  (1899) = (1865) - (1883/87) [PO86]</t>
  </si>
  <si>
    <t>Results of the astronomical observations made at the royal observatory, greenwich</t>
  </si>
  <si>
    <t>(1847) - (1871) [PO36]</t>
  </si>
  <si>
    <t>Results of the magnetic observations made at the Royal Greenwich Observatory, Abinger, in the year ... / Royal Greenwich Observatory</t>
  </si>
  <si>
    <t>(1952) - (1958) = (1939) - (1955) [P106(2)]</t>
  </si>
  <si>
    <t>Resumes des observations de l'annee... / Commission meteorologique du Puy-de-Dome</t>
  </si>
  <si>
    <t>2021-0981</t>
  </si>
  <si>
    <t>(1930) - (1933) = (1929) - (1932) [P111(12)]</t>
  </si>
  <si>
    <t>Resumes des publications des Laboratoires de recherches Kodak</t>
  </si>
  <si>
    <t>vol. 3 no. 1 (1957) - vol. 4  no. 16  (1967) [Lacunes] [P111(16)]</t>
  </si>
  <si>
    <t>Resumes des travaux des Laboratoires Kodak</t>
  </si>
  <si>
    <t>vol. 1 no. 1 (1942) - vol. 2  no. 24  (1957) [Lac. : vol.2(13)] [P111(15)]</t>
  </si>
  <si>
    <t>Review of scientific instruments</t>
  </si>
  <si>
    <t>0034-6748</t>
  </si>
  <si>
    <t>vol. 34 no. 3 (1963) - vol. 85  no. 1  (2014) [Lacunes] [P186(2)]</t>
  </si>
  <si>
    <t>Reviews of modern physics</t>
  </si>
  <si>
    <t>0034-6861</t>
  </si>
  <si>
    <t>vol. 35 no. 2 (1963) - vol. 78  no. 4  (2006) [P189(3)]</t>
  </si>
  <si>
    <t>Revista de la Academia Colombiana de Ciencias Exactas, Fisicas y Naturales</t>
  </si>
  <si>
    <t>0370-3908</t>
  </si>
  <si>
    <t>vol. 7 no. 28 (1950) - vol. 13  no. 52  (1970) [P84]</t>
  </si>
  <si>
    <t>Revista mexicana de astronomia y astrofisica. Serie de conferencias</t>
  </si>
  <si>
    <t>1405-2059</t>
  </si>
  <si>
    <t>vol. 1 no. 1 (1995)-.... [PA124(1)]</t>
  </si>
  <si>
    <t>Revista mexicana de astronomia y astrofisica</t>
  </si>
  <si>
    <t>0185-1101</t>
  </si>
  <si>
    <t>vol. 1 no. 1 (1974) - vol. 24  no. 2  (1992) ; vol. 25 no. 2 (1992)-.... [PA124]</t>
  </si>
  <si>
    <t>Revue / Musee des arts et metiers</t>
  </si>
  <si>
    <t>1167-4806</t>
  </si>
  <si>
    <t>no. 10 (1995) - no. 45  (2006) [n.13  et n.36] [P434]</t>
  </si>
  <si>
    <t>Revue aerospatiale</t>
  </si>
  <si>
    <t>0994-9003</t>
  </si>
  <si>
    <t>no. 14 (1984) - vol. 1989  no. 62  [Lacunes] [P545]</t>
  </si>
  <si>
    <t>Revue d'histoire des sciences</t>
  </si>
  <si>
    <t>0151-4105</t>
  </si>
  <si>
    <t>vol. 27 no. 1 (1974) - vol. 68  no. 2  (2015) [Lac. : vol.45(2) ; vol.45(3) ; vol. 51(4)] [P396]</t>
  </si>
  <si>
    <t>Revue d'Iena</t>
  </si>
  <si>
    <t>0138-404X</t>
  </si>
  <si>
    <t>no. 6 (1966) - no. 3  (1991) [Lacunes  + 80%] [P217]</t>
  </si>
  <si>
    <t>Revue d'optique theorique et instrumentale</t>
  </si>
  <si>
    <t>0035-2489</t>
  </si>
  <si>
    <t>vol. 1 no. 1 (1922) - vol. 45  no. 3  (1966) ; vol. 45 no. 5 (1966) - vol. 47  no. 6  (1968) [P161]</t>
  </si>
  <si>
    <t>Revue de l'AUPELF</t>
  </si>
  <si>
    <t>0001-2807</t>
  </si>
  <si>
    <t>vol. 9 no. 1 (1971) - vol. 11  no. 2  (1973) ; vol. 13 no. 1 (1975) [P470]</t>
  </si>
  <si>
    <t>Revue de physique appliquee</t>
  </si>
  <si>
    <t>0035-1687</t>
  </si>
  <si>
    <t>vol. 1 no. 1 (1966) - vol. 25  no. 12  (1990) [P124(5)]</t>
  </si>
  <si>
    <t>Revue des applications de l'electricite</t>
  </si>
  <si>
    <t>0035-1911</t>
  </si>
  <si>
    <t>no. 211 (1965) - no. 212  (1966) ; no. 214 (1966) - (1967) [P462]</t>
  </si>
  <si>
    <t>Revue francaise d'astronautique</t>
  </si>
  <si>
    <t>0556-7769</t>
  </si>
  <si>
    <t>no. 1 (1960) - no. 4  (1966) ; no. 6 (1967) [P461]</t>
  </si>
  <si>
    <t>Revue francaise d'automatique, informatique, recherche operationnelle. Recherche operationnelle</t>
  </si>
  <si>
    <t>0397-9350</t>
  </si>
  <si>
    <t>no. 1 (1972) - no. 1  (1974) ; no. 3 (1974) - no. 3  (1976) [P562]</t>
  </si>
  <si>
    <t>Revue francaise d'automatique, informatique, recherche operationnelle. Mathematique / Association francaise des sciences et technologies de l'information et des systemes</t>
  </si>
  <si>
    <t>0397-9334</t>
  </si>
  <si>
    <t>(1972) - (1973) [P558]</t>
  </si>
  <si>
    <t>Revue francaise d'automatique, informatique, recherche operationnelle : Informatique</t>
  </si>
  <si>
    <t>0397-9377</t>
  </si>
  <si>
    <t>no. 1 (1972) - no. 3  (1974) ; no. 2 (1975) - no. 3  (1976) [P561]</t>
  </si>
  <si>
    <t>Revue francaise d'automatique, informatique, recherche operationnelle. Serie jaune</t>
  </si>
  <si>
    <t>0397-9369</t>
  </si>
  <si>
    <t>no. 1 (1973) - no. 3  (1976) [Serie jaune] [P563]</t>
  </si>
  <si>
    <t>Revue francaise d'automatique, informatique, recherche operationnelle. Analyse numerique</t>
  </si>
  <si>
    <t>0397-9342</t>
  </si>
  <si>
    <t>(1973) - no. 3  (1976) [P559]</t>
  </si>
  <si>
    <t>Revue francaise d'automatique informatique recherche operationnelle. Informatique theorique</t>
  </si>
  <si>
    <t>0397-9326</t>
  </si>
  <si>
    <t>(1974) - (1976) [P560]</t>
  </si>
  <si>
    <t>Revue francaise d'informatique et de recherche operationnelle. Serie rouge</t>
  </si>
  <si>
    <t>0373-8000</t>
  </si>
  <si>
    <t>no. 1 (1970) - no. 3  (1971) [P555]</t>
  </si>
  <si>
    <t>Revue francaise d'informatique et de recherche operationnelle</t>
  </si>
  <si>
    <t>0035-3035</t>
  </si>
  <si>
    <t>no. 1 (1967) - no. 15  (1968) [P554]</t>
  </si>
  <si>
    <t>Revue francaise d'informatique et de recherche operationnelle. Serie bleue</t>
  </si>
  <si>
    <t>0997-4350</t>
  </si>
  <si>
    <t>no. 1 (1970) - no. 3  (1971) [P556]</t>
  </si>
  <si>
    <t>Revue francaise d'informatique et de recherche operationnelle. Serie verte / Association francaise pour la cybernetique economique et technique</t>
  </si>
  <si>
    <t>0376-2165</t>
  </si>
  <si>
    <t>no. 1 (1970) - no. 3  (1971) [P557]</t>
  </si>
  <si>
    <t>Revue francaise de l'electricite</t>
  </si>
  <si>
    <t>0035-2926</t>
  </si>
  <si>
    <t>(1967) - no. 252  (1976) ; no. 255 (1977) - no. 258  (1977) [P462]</t>
  </si>
  <si>
    <t>Revue francaise de traitement de l'information, Chiffres / AFCALTI, Association francaise de calcul et de traitement de l'information</t>
  </si>
  <si>
    <t>0556-7823</t>
  </si>
  <si>
    <t>vol. 6 no. 1 (1963) - vol. 9  no. 4  (1966) [P553]</t>
  </si>
  <si>
    <t>Revue generale des sciences pures et appliquees</t>
  </si>
  <si>
    <t>0370-5196</t>
  </si>
  <si>
    <t>vol. 1 (1890) - vol. 50  (1939) [P56]</t>
  </si>
  <si>
    <t>Revue generale des sciences pures et appliquees et Bulletin de l'Association francaise pour l'avancement des sciences</t>
  </si>
  <si>
    <t>0370-7431</t>
  </si>
  <si>
    <t>(1890) - (1939) [P 56]</t>
  </si>
  <si>
    <t>Revue internationale d'oceanographie medicale</t>
  </si>
  <si>
    <t>0035-3493</t>
  </si>
  <si>
    <t>no. 1 (1966) - no. 6  (1967) ; no. 8 (1967) - no. 14  (1969) [P212]</t>
  </si>
  <si>
    <t>Revue scientifique</t>
  </si>
  <si>
    <t>0370-4556</t>
  </si>
  <si>
    <t>3eS vol. 8 no. 1 (1884) - vol. 79  no. 12  (1941) [Lacunes] [P70]</t>
  </si>
  <si>
    <t>Revue scientifique de la France et de l'etranger</t>
  </si>
  <si>
    <t>0151-055X</t>
  </si>
  <si>
    <t>3eS vol. 1 (1881) - vol. 7  (1884) [P70]</t>
  </si>
  <si>
    <t>Rezul'taty nabljudenij amerikanskikh iskusstvennykh sputnikov zemli</t>
  </si>
  <si>
    <t>no. 13 (1962) - no. 15  (1962) [PA191]</t>
  </si>
  <si>
    <t>RezulÊ¹taty nabludenij iskusstvennyh sputnikov Zemli</t>
  </si>
  <si>
    <t>0131-8586</t>
  </si>
  <si>
    <t>no. 57 (1962) - no. 217  (1978) ; no. 219 (1978) - no. 237  (1982) ; no. 239 (1982) - no. 251  (1986) [PO340]</t>
  </si>
  <si>
    <t>Ricerche astronomiche</t>
  </si>
  <si>
    <t>0373-6857</t>
  </si>
  <si>
    <t>vol. 1 no. 1 (1939) - vol. 10  (1980) [Lacunes] [PO217]</t>
  </si>
  <si>
    <t>Ricerche spettroscopiche</t>
  </si>
  <si>
    <t>0370-7342</t>
  </si>
  <si>
    <t>vol. 1 no. 1 (1938) - vol. 3  no. 10  (1978) [PO218]</t>
  </si>
  <si>
    <t>Rikagaku KenkyÅ«sho ihÅ</t>
  </si>
  <si>
    <t>0366-2608</t>
  </si>
  <si>
    <t>vol. 1 no. 1 (1928) - vol. 1  no. 3  (1928) ; vol. 1 no. 7 (1928) - vol. 2  no. 12  (1929) [P102]</t>
  </si>
  <si>
    <t>Rocznik Astronomiczny Obserwatorium Krakowskiego. Dodatek Miedzynarodowy</t>
  </si>
  <si>
    <t>0075-7047</t>
  </si>
  <si>
    <t>no. 1 (1923) - no. 74  (2002) [Lac. : no.2 ; no.32 ; no.53] [PO419]</t>
  </si>
  <si>
    <t>Romanian Astronomical Journal</t>
  </si>
  <si>
    <t>1220-5168</t>
  </si>
  <si>
    <t>vol. 1 no. 1 (1991) - vol. 16  no. 2  (2006) [vol.15 (2005)] [PA12(4)]</t>
  </si>
  <si>
    <t>Royal Greenwich Observatory bulletins</t>
  </si>
  <si>
    <t>0308-5074</t>
  </si>
  <si>
    <t>no. 1 (1958) - no. 20  (1960) [PO38]</t>
  </si>
  <si>
    <t>Royal Observatory annals</t>
  </si>
  <si>
    <t>0080-4371</t>
  </si>
  <si>
    <t>no. 1 (1961) - no. 11  (1975) [PO423]</t>
  </si>
  <si>
    <t>Royal Observatory Bulletins</t>
  </si>
  <si>
    <t>0080-438X</t>
  </si>
  <si>
    <t>no. 21 (1963) - no. 193  (1984) [lac.2%] [PO38]</t>
  </si>
  <si>
    <t>Sammlung der deutschen Abhandlungen, welche in der Koniglichen Akademie der Wissenschaften zu Berlin vorgelesen worden...</t>
  </si>
  <si>
    <t>(1793) = (1788/1789) ; (1803) = (1798/1800) [P44(2)]</t>
  </si>
  <si>
    <t>Science</t>
  </si>
  <si>
    <t>0036-8075</t>
  </si>
  <si>
    <t>vol. 176 no. 4030 (1972) - vol. 350  no. 6277  (2016) [Lacunes] [P384]</t>
  </si>
  <si>
    <t>Science progres decouverte</t>
  </si>
  <si>
    <t>0036-8490</t>
  </si>
  <si>
    <t>no. 3414 (oct-1969) - no. 3431  (mar-1971) ; no. 3433 (mai-1971) - no. 3450  (nov-1972) [P170]</t>
  </si>
  <si>
    <t>Science progres la Nature</t>
  </si>
  <si>
    <t>0371-2311</t>
  </si>
  <si>
    <t>(jan-1963) - no. 3353  (sep-1963) ; no. 3355 (nov-1963) - no. 3413  (sep-1969) [P170]</t>
  </si>
  <si>
    <t>Science Reports of National Tsing Hua University. Series A. Mathematical, Physical, and Engineering Sciences</t>
  </si>
  <si>
    <t>0371-1676</t>
  </si>
  <si>
    <t>vol. 1 no. 1 (1931) - vol. 2  no. 2  (1933) [P111(47)]</t>
  </si>
  <si>
    <t>Science reports of the Tokyo Bunrika Daigaku. section A. Mathematics, physics, chemistry</t>
  </si>
  <si>
    <t>0371-3334</t>
  </si>
  <si>
    <t>vol. 1 no. 1 (1930) - vol. 3  no. 74  (1940) ; vol. 4 no. 83 (1949) - vol. 4  no. 97  (1952) [P103]</t>
  </si>
  <si>
    <t>Sciences : revue francaise des sciences et des techniques</t>
  </si>
  <si>
    <t>1141-1430</t>
  </si>
  <si>
    <t>no. 3 (1959) - (1961) [P171]</t>
  </si>
  <si>
    <t>Sciences</t>
  </si>
  <si>
    <t>0766-771X</t>
  </si>
  <si>
    <t>no. 38 (1965) - no. 76  (1972) [P171]</t>
  </si>
  <si>
    <t>Sciences et avenir</t>
  </si>
  <si>
    <t>0036-8636</t>
  </si>
  <si>
    <t>no. 883 (sep-2020) - no. 885  (nov-2020) ; no. 887 (jan-2021)-.... [P575]</t>
  </si>
  <si>
    <t>Sciences et avenir. Hors-serie</t>
  </si>
  <si>
    <t>1142-4877</t>
  </si>
  <si>
    <t>no. 208 (jan-2022)-.... [P576]</t>
  </si>
  <si>
    <t>Sciences et l'enseignement des sciences</t>
  </si>
  <si>
    <t>0036-8628</t>
  </si>
  <si>
    <t>(1961) - (1965) [P171]</t>
  </si>
  <si>
    <t>Science technique technologie</t>
  </si>
  <si>
    <t>0990-4786</t>
  </si>
  <si>
    <t>no. 4 (1988) - no. 10  (1989) ; no. 12 (1990) - no. 13  (1990) ; no. 17 (1991) [P186(3)]</t>
  </si>
  <si>
    <t>Scientific American</t>
  </si>
  <si>
    <t>0036-8733</t>
  </si>
  <si>
    <t>vol. 202 no. 1 (1960) - vol. 297  no. 6  (2007) [Lac. : col. interrompue de 1979 a 2004 + lacunes] [P172]</t>
  </si>
  <si>
    <t>Scientific Papers of the Institute of Physical and Chemical Research</t>
  </si>
  <si>
    <t>0020-3092</t>
  </si>
  <si>
    <t>vol. 1 no. 1 (1925) - vol. 38  no. 1015  (1941) [Lac. : no.208-no.330 ; no.984-no.995 ; no.1022-no.1027)] [P101]</t>
  </si>
  <si>
    <t>Scienza e storia : bollettino del Centro internazionale di storia dello spazio e del tempo</t>
  </si>
  <si>
    <t>1122-3693</t>
  </si>
  <si>
    <t>no. 6 (1993) ; no. 8 (1993) - no. 9  (1993) ; no. 11 (1995) [P437]</t>
  </si>
  <si>
    <t>Seances de la Societe francaise de physique</t>
  </si>
  <si>
    <t>1160-7548</t>
  </si>
  <si>
    <t>(1887) - (1901) [Lacunes] [P122]</t>
  </si>
  <si>
    <t>Sendai astronomiaj raportoj</t>
  </si>
  <si>
    <t>0386-0817</t>
  </si>
  <si>
    <t>no. 8 (1935) - no. 9  (1935) ; no. 11 (1938) ; no. 15 (1944) ; no. 17 (1949) - no. 25  (1951) [PO192]</t>
  </si>
  <si>
    <t>Separata astronomica / Observatorio Astronomico. Universidad Nacional de La Plata</t>
  </si>
  <si>
    <t>0457-1738</t>
  </si>
  <si>
    <t>no. 1 (1953) - no. 139  (1974) [lac] [PO81(2)]</t>
  </si>
  <si>
    <t>Serbian astronomical journal</t>
  </si>
  <si>
    <t>1450-698X</t>
  </si>
  <si>
    <t>no. 187 (2013)-.... [PO584] OCANI</t>
  </si>
  <si>
    <t>Serie Astromica / Observatorio Astronomico de la Universidad Nacional de La Plata</t>
  </si>
  <si>
    <t>0325-3163</t>
  </si>
  <si>
    <t>vol. 1 (1914) - vol. 37  (1971) [lac.] [PO81]</t>
  </si>
  <si>
    <t>Serie Circular / Observatorio Astronomico de la Universidad Nacional de La Plata</t>
  </si>
  <si>
    <t>0325-3171</t>
  </si>
  <si>
    <t>vol. 5 (1949) - vol. 12  (1952) ; vol. 14 (1954) - vol. 15  (1958) ; vol. 18 (1970) [PO81(4)]</t>
  </si>
  <si>
    <t>Serie especial / Observatorio Astronomico de la Universidad Nacional de La Plata</t>
  </si>
  <si>
    <t>0325-3015</t>
  </si>
  <si>
    <t>no. 8 (1949) - no. 14  (1951) ; no. 17 (1952) - no. 20  (1954) ; no. 24 (1971) [PO81(5)]</t>
  </si>
  <si>
    <t>Serie Geodesica / Observatorio Astronomico. Universidad Nacional de La Plata</t>
  </si>
  <si>
    <t>0325-3198</t>
  </si>
  <si>
    <t>vol. 8 (1970) ; vol. 16 (1972) [PO81(3)]</t>
  </si>
  <si>
    <t>Shoushi nianbao</t>
  </si>
  <si>
    <t>1673-0593</t>
  </si>
  <si>
    <t>(1981) - (1985) [PO556]</t>
  </si>
  <si>
    <t>SIAM review / a publication of the society for industrial and applied mathematics</t>
  </si>
  <si>
    <t>0036-1445</t>
  </si>
  <si>
    <t>vol. 7 no. 1 (1965) - vol. 60  no. 3  (2018) [Lac. : vol.7(2)-vol.10(4) ; vol.18(4) ; vol.58(4)] [P204]</t>
  </si>
  <si>
    <t>SIAM review [Ressource electronique] / a publication of the society for industrial and applied mathematics</t>
  </si>
  <si>
    <t>1095-7200</t>
  </si>
  <si>
    <t>(1997)-.... [Acces controle par IP adresses]</t>
  </si>
  <si>
    <t>Sidereal messenger : a monthly review of astronomy</t>
  </si>
  <si>
    <t>1067-859X</t>
  </si>
  <si>
    <t>vol. 5 (1886) - vol. 11  (1892) [PA10]</t>
  </si>
  <si>
    <t>Signal processing</t>
  </si>
  <si>
    <t>0165-1684</t>
  </si>
  <si>
    <t>vol. 1 no. 1 (1979) - vol. 4  no. 1  (1982) [P446]</t>
  </si>
  <si>
    <t>Sirius : Zeitschrift fur populare Astronomie</t>
  </si>
  <si>
    <t>NS vol. 10 (1882) - vol. 22  (1894) [PO441(6)]</t>
  </si>
  <si>
    <t>Sitzungsberichte der Konigl. bayerischen Akademie der Wissenschaften zu Munchen</t>
  </si>
  <si>
    <t>(1860) - (1870) [P49(8)]</t>
  </si>
  <si>
    <t>Sitzungsberichte der Koniglich Bayerischen Akademie der Wissenschaften. Mathematisch-physikalische Klasse</t>
  </si>
  <si>
    <t>(1871) - (1823) [P49(8)]</t>
  </si>
  <si>
    <t>Sky and telescope</t>
  </si>
  <si>
    <t>0037-6604</t>
  </si>
  <si>
    <t>vol. 1 no. 1 (1941)-.... [Lacunes] [PA52]</t>
  </si>
  <si>
    <t>Smithsonian contributions to astrophysics</t>
  </si>
  <si>
    <t>0081-0231</t>
  </si>
  <si>
    <t>vol. 1 no. 1 (1956) - no. 17  (1974) [lac.] [PO310(1)]</t>
  </si>
  <si>
    <t>Smithsonian miscellaneous collections</t>
  </si>
  <si>
    <t>0096-8749</t>
  </si>
  <si>
    <t>vol. 87 no. 18 (1933) - vol. 152  no. 6  (1967) [PO410]</t>
  </si>
  <si>
    <t>Social studies of science : an international review of research in the social dimensions of science and technology</t>
  </si>
  <si>
    <t>0306-3127</t>
  </si>
  <si>
    <t>vol. 20 no. 1 (1990) - vol. 27  no. 1  (1997) [Lac. : vol.24(2) ; vol.26] [P423]</t>
  </si>
  <si>
    <t>Solar physics</t>
  </si>
  <si>
    <t>0038-0938</t>
  </si>
  <si>
    <t>vol. 1 no. 1 (1967) - vol. 239  no. 2  (2006) [PA69]</t>
  </si>
  <si>
    <t>Solar radio data / Czechoslovak Academy of Sciences, Astronomical Institute, Observatory OndÅ™ejov</t>
  </si>
  <si>
    <t>1214-2050</t>
  </si>
  <si>
    <t>(jan-1978) - (dec-1992) [Lacunes] [PA134]</t>
  </si>
  <si>
    <t>Solar system research</t>
  </si>
  <si>
    <t>0038-0946</t>
  </si>
  <si>
    <t>vol. 1 no. 1 (1967) - vol. 19  no. 1  (1985) [Lac. : vol.12(1) ; vol.12(4)] [PA68]</t>
  </si>
  <si>
    <t>SoobÅ¡Äenija Gosudarstvennogo astronomiÄeskogo instituta imeni P.K. Å ternberga</t>
  </si>
  <si>
    <t>no. 20 (1948) - no. 219  (1980) [Lacunes] [PO20]</t>
  </si>
  <si>
    <t>SoobÅ¡Äenija Special'noj astrofiziÄeskoj observatorii</t>
  </si>
  <si>
    <t>no. 2 (1970) - no. 9  (1973) ; no. 11 (1973) - no. 69  (1992) [PO454]</t>
  </si>
  <si>
    <t>SoobÅenia Burakanskoj observatorii</t>
  </si>
  <si>
    <t>0370-8691</t>
  </si>
  <si>
    <t>vol. 5 (1950) - vol. 62  (1989) [Lac. : vol.10 ; vol.12-vol.15 ; vol.54-vol.57] [PO9]</t>
  </si>
  <si>
    <t>SoobÅenia Gosudarstvennogo astronomiÄeskogo instituta im. P.K. Å ternberga</t>
  </si>
  <si>
    <t>0038-1489</t>
  </si>
  <si>
    <t>Soviet astronomy</t>
  </si>
  <si>
    <t>0038-5301</t>
  </si>
  <si>
    <t>(1974) - vol. 34  no. 1  (1990) ; vol. 34 no. 3 (1990) - vol. 36  no. 6  (1992) [PA36]</t>
  </si>
  <si>
    <t>Soviet astronomy. AJ</t>
  </si>
  <si>
    <t>0278-3495</t>
  </si>
  <si>
    <t>vol. 1 no. 1 (1957) - (1973) [PA36]</t>
  </si>
  <si>
    <t>Soviet astronomy letters</t>
  </si>
  <si>
    <t>0360-0327</t>
  </si>
  <si>
    <t>vol. 1 no. 1 (1975) - vol. 10  no. 12  (1984) [PA132]</t>
  </si>
  <si>
    <t>Soviet journal of plasma physics</t>
  </si>
  <si>
    <t>0360-0343</t>
  </si>
  <si>
    <t>vol. 1 no. 1 (1975) - vol. 10  no. 6  (1984) [P370]</t>
  </si>
  <si>
    <t>Soviet physics, JETP</t>
  </si>
  <si>
    <t>0038-5646</t>
  </si>
  <si>
    <t>vol. 14 no. 1 (1962) - vol. 75  no. 6  (1992) [P153]</t>
  </si>
  <si>
    <t>Soviet physics. Doklady</t>
  </si>
  <si>
    <t>0038-5689</t>
  </si>
  <si>
    <t>vol. 14 no. 1 (1969) - vol. 37  no. 12  (1992) [P210]</t>
  </si>
  <si>
    <t>Space research</t>
  </si>
  <si>
    <t>0081-3273</t>
  </si>
  <si>
    <t>vol. 1 (1960) - vol. 7  (1967) [PA196]</t>
  </si>
  <si>
    <t>Space research today</t>
  </si>
  <si>
    <t>1752-9298</t>
  </si>
  <si>
    <t>no. 162 (2005) - vol. 193  (2015) [n.166 ; n.168-169 ; n.171-172 ; n.179-180 ; n.182-185 ; n.188-192] [P187]</t>
  </si>
  <si>
    <t>Space science reviews</t>
  </si>
  <si>
    <t>0038-6308</t>
  </si>
  <si>
    <t>vol. 1 no. 1 (1962) - vol. 122  no. 4  (2006) [PA64]</t>
  </si>
  <si>
    <t>Springer Tracts in Modern Physics</t>
  </si>
  <si>
    <t>0081-3869</t>
  </si>
  <si>
    <t>vol. 37 (1965) - vol. 47  (1968) [P183]</t>
  </si>
  <si>
    <t>Sproul observatory reprints</t>
  </si>
  <si>
    <t>no. 93 (1958) - no. 300  (1980) [date du no93 approximative] [lac.35%] [PO324]</t>
  </si>
  <si>
    <t>Stella csillagaszati egyesulet almanachja...</t>
  </si>
  <si>
    <t>0201-0712</t>
  </si>
  <si>
    <t>(1925) ; vol. 3 (1927) - vol. 8  (1932) [PA97]</t>
  </si>
  <si>
    <t>Stockholms observatoriums annaler</t>
  </si>
  <si>
    <t>0373-0646</t>
  </si>
  <si>
    <t>vol. 12 (1935) ; vol. 13 no. 9 (1941) ; vol. 13 no. 11 (1941) - vol. 23  no. 2  (1970) [PO157]</t>
  </si>
  <si>
    <t>Stockholms observatoriums meddelanden</t>
  </si>
  <si>
    <t>Studii si cercetÄƒri de astronomie</t>
  </si>
  <si>
    <t>0039-3894</t>
  </si>
  <si>
    <t>vol. 9 no. 1 (1964) - vol. 18  no. 2  (1973) [Lac. :  vol.14 (2) ; vol.15 (2)] [PA29]</t>
  </si>
  <si>
    <t>Supplement a la Connaissance des temps. Configurations des huit premiers satellites de Saturne</t>
  </si>
  <si>
    <t>0769-1025</t>
  </si>
  <si>
    <t>vol. 1982 (1981) - vol. 2009  (2008) [1985(1984)-1986(1985)] [PA112(2)] OCANI</t>
  </si>
  <si>
    <t>Supplement a la Connaissance des temps. Ephemerides des satellites faibles de Jupiter et de Saturne</t>
  </si>
  <si>
    <t>0769-1041</t>
  </si>
  <si>
    <t>(1985) = (1984) - (1986) [PA112(4)]</t>
  </si>
  <si>
    <t>Supplement a la Connaissance des temps. Satellites galileens de Jupiter</t>
  </si>
  <si>
    <t>0769-1033</t>
  </si>
  <si>
    <t>vol. 1980 (1979) - vol. 2009  (2008) [1985(1984)-1986(1985)] [PA112(1)]</t>
  </si>
  <si>
    <t>Supplemento al nuovo cimento</t>
  </si>
  <si>
    <t>0550-3868</t>
  </si>
  <si>
    <t>1eS. vol. 5 no. 1 (1967) - vol. 6  no. 4  (1968) [P184(3)]</t>
  </si>
  <si>
    <t>Supplement to Scientific papers of the Institute of physical and chemical research</t>
  </si>
  <si>
    <t>vol. 8 no. 1 (1928) - vol. 24  no. 18  (1934) [P101(1)]</t>
  </si>
  <si>
    <t>Svabhegyi Csillagvizsgalo Intezet kozlemenyei</t>
  </si>
  <si>
    <t>0324-6027</t>
  </si>
  <si>
    <t>vol. 1 no. 7 (1939) - vol. 2  no. 18  (1943) [PO276]</t>
  </si>
  <si>
    <t>Sydney Observatory paper</t>
  </si>
  <si>
    <t>0085-7009</t>
  </si>
  <si>
    <t>no. 1 (1946) - no. 96  (1983) [Lac. : no.8 ; no.33-no.34 ; no.36-no.38 ; no.73-no.74] [PO186]</t>
  </si>
  <si>
    <t>Tartu astronoomia observatooriumi publikatsioonid</t>
  </si>
  <si>
    <t>1736-0137</t>
  </si>
  <si>
    <t>vol. 32 no. 1 (1952) - vol. 34  (1964) [PO18]</t>
  </si>
  <si>
    <t>Teated / Tartu astronoomia observatoorium</t>
  </si>
  <si>
    <t>no. 1 (1956) - no. 56  (1978) [PO17]</t>
  </si>
  <si>
    <t>Teated / W. Struve nim. Tartu astrofuuÍÌˆsika observatoorium</t>
  </si>
  <si>
    <t>no. 57 (1979) - no. 108  (1990) [PO17]</t>
  </si>
  <si>
    <t>Technical report / European Southern Observatory</t>
  </si>
  <si>
    <t>0258-8129</t>
  </si>
  <si>
    <t>no. 1 (1974) - no. 6  (1975) ; no. 8 (1977) - no. 15  (1991) [PO364(2)]</t>
  </si>
  <si>
    <t>Temps reel</t>
  </si>
  <si>
    <t>0247-4751</t>
  </si>
  <si>
    <t>(1982) - (1983) [P383]</t>
  </si>
  <si>
    <t>Tentai Ichihyo</t>
  </si>
  <si>
    <t>0373-3696</t>
  </si>
  <si>
    <t>(1968) ; (1971) [PA111]</t>
  </si>
  <si>
    <t>Terminal</t>
  </si>
  <si>
    <t>0292-7268</t>
  </si>
  <si>
    <t>(1980) - (1981) [P382]</t>
  </si>
  <si>
    <t>THEMIS annual report</t>
  </si>
  <si>
    <t>vol. 2001 (2002) - vol. 2007  (2008) [PA178]</t>
  </si>
  <si>
    <t>TiÄntÇ wulÇ xuebao</t>
  </si>
  <si>
    <t>0253-2379</t>
  </si>
  <si>
    <t>vol. 1 no. 1 (1981) - vol. 18  no. 4  (1998) [PO456]</t>
  </si>
  <si>
    <t>Tien Wen Hsueh Pao</t>
  </si>
  <si>
    <t>0001-5245</t>
  </si>
  <si>
    <t>vol. 4 no. 1 (1956) - vol. 41  no. 4  (2000) [Lacunes] [PO188]</t>
  </si>
  <si>
    <t>Tokyo astronomical bulletin</t>
  </si>
  <si>
    <t>0082-4690</t>
  </si>
  <si>
    <t>no. 1 (1927) - no. 534  (1941) ; 2eS. no. 162 (1964) - no. 281  (1988) [lac.10%] [PO297]</t>
  </si>
  <si>
    <t>Tokyo astronomical observatory. Reprints</t>
  </si>
  <si>
    <t>no. 1 (1938) - no. 2  (1938) ; no. 227 (1961) ; no. 249 (1964) - no. 367  (1969) [PO296]</t>
  </si>
  <si>
    <t>Toute l'electronique</t>
  </si>
  <si>
    <t>0040-9855</t>
  </si>
  <si>
    <t>(1965) - (1990) [P 164]</t>
  </si>
  <si>
    <t>Transactions of the Astronomical Observatory of Yale University</t>
  </si>
  <si>
    <t>0097-3890</t>
  </si>
  <si>
    <t>no. 1 (1887) - vol. 32  no. 2  (1983) [lac.] [PO369]</t>
  </si>
  <si>
    <t>Transactions of the Royal Irish Academy</t>
  </si>
  <si>
    <t>0790-8113</t>
  </si>
  <si>
    <t>vol. 1 (1787) - vol. 32  (1904) [P61]</t>
  </si>
  <si>
    <t>Transactions of the Royal Society of Edinburgh</t>
  </si>
  <si>
    <t>0080-4568</t>
  </si>
  <si>
    <t>vol. 1 (1788) - vol. 49  no. 2  (1913) ; vol. 50 no. 2 (1915) - vol. 59  no. 3  (1939) [P65]</t>
  </si>
  <si>
    <t>Travaux / Observatoire du Pic du Midi et de Toulouse</t>
  </si>
  <si>
    <t>0151-7384</t>
  </si>
  <si>
    <t>no. 1 (1971) - no. 15  (1972) ; no. 7 (1975) [lac.] [PO139]</t>
  </si>
  <si>
    <t>Travaux de l'Observatoire d'Alger</t>
  </si>
  <si>
    <t>2018-7084</t>
  </si>
  <si>
    <t>NS no. 2 (1938) [lac.] [PO394]</t>
  </si>
  <si>
    <t>Travaux de l'Observatoire de Lyon</t>
  </si>
  <si>
    <t>2025-5284</t>
  </si>
  <si>
    <t>vol. 1 (1888) ; vol. 4 (1912) - vol. 5  (1912) [PO133]</t>
  </si>
  <si>
    <t>Travaux de l'Observatoire du Pic-du-Midi</t>
  </si>
  <si>
    <t>no. 1 (1957) - no. 6  (1970) [PO139]</t>
  </si>
  <si>
    <t>Travaux et memoires du Bureau international des poids et mesures</t>
  </si>
  <si>
    <t>0371-5574</t>
  </si>
  <si>
    <t>vol. 1 (1881) - vol. 20  (1944) [P4]</t>
  </si>
  <si>
    <t>Trudy... AstrometriÄeskoj konferencii S.S.S.R.</t>
  </si>
  <si>
    <t>no. 12 (1957) - no. 17  (1967) [PO354]</t>
  </si>
  <si>
    <t>Trudy AstrofiziÄeskogo instituta</t>
  </si>
  <si>
    <t>0131-3940</t>
  </si>
  <si>
    <t>no. 1 (1961) - no. 44  (1984) [no44 1984 (1984 annee approximative)] [lac.35%] [PO353]</t>
  </si>
  <si>
    <t>Trudy AstrofiziÄeskoj laboratorii</t>
  </si>
  <si>
    <t>no. 7 (1958) - no. 8  (1961) [PO335(2)]</t>
  </si>
  <si>
    <t>Trudy Astronomiceskogo Sektora / Institut Fiziki, Akademija Nauk Latvijskoj SSR</t>
  </si>
  <si>
    <t>vol. 6 (1956) [Volume range en monographie] [005075]</t>
  </si>
  <si>
    <t>Trudy AstronomiÄeskoj observatorii</t>
  </si>
  <si>
    <t>0136-8109</t>
  </si>
  <si>
    <t>no. 19 (1962) - no. 43  (1991) [lac. : vol.23 ; vol.30 ; vol.35] [PO24]</t>
  </si>
  <si>
    <t>no. 12 (1957) ; no. 14 (1962) [PO25(1)]</t>
  </si>
  <si>
    <t>Trudy Glavnoj astronomiÄeskoj observatorii v Pulkove</t>
  </si>
  <si>
    <t>0373-1790</t>
  </si>
  <si>
    <t>2eS. vol. 33 (1927) - vol. 86  (1986) [Lac. : vol.57 ; vol.66 ; vol.67 ; vol.69-vol.71 ; vol.77] [PO3]</t>
  </si>
  <si>
    <t>Trudy Gosudarstvennogo astronomiÄeskogo instituta im. P.K. Å ternberga</t>
  </si>
  <si>
    <t>0371-6791</t>
  </si>
  <si>
    <t>vol. 6 no. 1 (1935) - vol. 58  (1986) [Lacunes] [PO19]</t>
  </si>
  <si>
    <t>Trudy Instituta astrofiziki / Akademiiï¸ aï¸¡ nauk TadzhikskoÄ­ SSR, Otdelenie geologo-khimicheskikh i tekhnicheskikh nauk</t>
  </si>
  <si>
    <t>1727-995X</t>
  </si>
  <si>
    <t>vol. 7 (1958) - vol. 7  (1962) [PO21]</t>
  </si>
  <si>
    <t>Trudy Instituta fiziki</t>
  </si>
  <si>
    <t>0371-6600</t>
  </si>
  <si>
    <t>no. 4 (1952) [PO334]</t>
  </si>
  <si>
    <t>Trudy Instituta teoretiÄeskoj astronomii</t>
  </si>
  <si>
    <t>0568-6016</t>
  </si>
  <si>
    <t>no. 4 (1955) - no. 19  (1985) [PO350]</t>
  </si>
  <si>
    <t>Trudy Kazanskoj gorodskoj astronomiÄeskoj observatorii</t>
  </si>
  <si>
    <t>0371-8247</t>
  </si>
  <si>
    <t>vol. 34 (1966) - no. 36  (1969) ; vol. 38 (1972) ; no. 41 (1976) [PO30]</t>
  </si>
  <si>
    <t>Trudy Kievskoj astronomiÄeskoj observatorii</t>
  </si>
  <si>
    <t>vol. 1 (1956) - vol. 2  (1958) [PO10]</t>
  </si>
  <si>
    <t>Trudy Poltavskoj gravimetriÄeskoj observatorii</t>
  </si>
  <si>
    <t>vol. 2 (1948) - vol. 3  (1950) ; vol. 7 (1958) - vol. 12  (1963) [PO27]</t>
  </si>
  <si>
    <t>Trudy StalinabadskoÄ­ astronomicheskoÄ­ observatorii</t>
  </si>
  <si>
    <t>1727-9941</t>
  </si>
  <si>
    <t>vol. 3 (1950) [PO21]</t>
  </si>
  <si>
    <t>United States Naval Observatory circular</t>
  </si>
  <si>
    <t>0097-0336</t>
  </si>
  <si>
    <t>no. 1 (1949) - no. 177  (1991) [lac. : no.3 ; no.4 ; no.13-no.39 : no.44-no.102] [PO109]</t>
  </si>
  <si>
    <t>Universidad de Chile. Departamento de astronomia. Separata</t>
  </si>
  <si>
    <t>no. 3 (1968) - no. 7  (1969) [PO406]</t>
  </si>
  <si>
    <t>University of California. Astronomical papers</t>
  </si>
  <si>
    <t>vol. 1 no. 1 (1939) - vol. 7  no. 8  (1968) [lac] [PO108]</t>
  </si>
  <si>
    <t>University of California publications in mathematics</t>
  </si>
  <si>
    <t>vol. 1 (1912) - no. 12  (1920) [P72]</t>
  </si>
  <si>
    <t>University of Gothenburg. Section of astronomy. Reprints</t>
  </si>
  <si>
    <t>no. 1 (1958) - no. 3  (1967) [PO176]</t>
  </si>
  <si>
    <t>University of Michigan. Observatory. Reprints</t>
  </si>
  <si>
    <t>vol. 1 no. 27 (1952) - vol. 3  no. 136  (1967) [lac.20%] [PO319]</t>
  </si>
  <si>
    <t>Uppsala Astronomiska Observatorium Meddelande</t>
  </si>
  <si>
    <t>0373-6504</t>
  </si>
  <si>
    <t>no. 1 (1925) - no. 89  (1946) [Lac. : no.3 ; no.19-no.30  ; no.33 ; no.48-no.52  ; no.63 ; no.64] [PO174]</t>
  </si>
  <si>
    <t>Uppsala astronomiska observatoriums annaler</t>
  </si>
  <si>
    <t>0282-1591</t>
  </si>
  <si>
    <t>vol. 1 no. 1 (1939) - vol. 1  no. 10  (1946) [PO173]</t>
  </si>
  <si>
    <t>Usine nouvelle</t>
  </si>
  <si>
    <t>0042-126X</t>
  </si>
  <si>
    <t>(1962) - (1997) ; (1999)-.... [P 178]</t>
  </si>
  <si>
    <t>Uspekhi astronomicheskikh nauk</t>
  </si>
  <si>
    <t>vol. 3 (1947) [Volume range en monographie] [005290]</t>
  </si>
  <si>
    <t>Utrechtse sterrekundige overdrukken.</t>
  </si>
  <si>
    <t>no. 1 (1966) - no. 128  (1969) ; no. 264 (1973) - no. 295  (1974) [PO304]</t>
  </si>
  <si>
    <t>Vatican Observatory publications</t>
  </si>
  <si>
    <t>0083-5293</t>
  </si>
  <si>
    <t>vol. 1 no. 1 (1970) - vol. 2  no. 12  (1988) ; vol. 3 no. 1 (1991) [PO214(2)]</t>
  </si>
  <si>
    <t>Vatican Observatory publications. Special series. Studi Galileiani / George Coyne, S.J. ; Eglise catholique. Pontificia commissione di studio sul Caso Galileo</t>
  </si>
  <si>
    <t>vol. 1 no. 1 (1983) - vol. 1  no. 2  (1984) [PO214(3)]</t>
  </si>
  <si>
    <t>Ventes publiques en France : rapport d'activite ... / Conseil des ventes volontaires de meubles aux encheres publiques</t>
  </si>
  <si>
    <t>1965-2682</t>
  </si>
  <si>
    <t>(2003) [006888] OCANI. SLO</t>
  </si>
  <si>
    <t>Verhandelingen / Koninklijk Magnetisch en Meteorologisch Observatorium te Batavia</t>
  </si>
  <si>
    <t>vol. 1 (1911) - vol. 10  (1922) [P415(12)]</t>
  </si>
  <si>
    <t>Verhandlungen der Osterreichischen Gradmessungs-Commission : Protokolle...</t>
  </si>
  <si>
    <t>2312-1440</t>
  </si>
  <si>
    <t>(1898) [Range en monographie dans le fonds ancien] [A002054]</t>
  </si>
  <si>
    <t>Veroffentlichungen / Landessternwarte Heidelberg-konigstuhl</t>
  </si>
  <si>
    <t>0373-4919</t>
  </si>
  <si>
    <t>no. 18 (1966) - no. 21  (1969) [PO261]</t>
  </si>
  <si>
    <t>Veroffentlichungen der Astronomisch-Meteorologischen Anstalt der Universitat Basel</t>
  </si>
  <si>
    <t>0408-618X</t>
  </si>
  <si>
    <t>no. 1 (1951) - no. 2  (1951) ; no. 4 (1952) - no. 6  (1953) [PO185(2)]</t>
  </si>
  <si>
    <t>Veroffentlichungen der Grossherzoglichen sternwarte zu Karlsruhe</t>
  </si>
  <si>
    <t>vol. 1 (1884) - vol. 5  (1896) [PO85]</t>
  </si>
  <si>
    <t>Veroffentlichungen der Internationalen Kommission fur Wissenschaftliche Luftschiffahrt ... : Beobachtungen mit bemannten, unbemmannten Ballons mit Drachen sowie auf berg- und wolkenstationen ... =</t>
  </si>
  <si>
    <t>(1906) - (1913) = (1904) - (1911) [P9]</t>
  </si>
  <si>
    <t>Veroffentlichungen der Remeis-Sternwarte Bamberg, Astronomisches Institut der Universitat Erlangen-Nurnberg</t>
  </si>
  <si>
    <t>0373-9848</t>
  </si>
  <si>
    <t>vol. 1 no. 1 (1910) - vol. 12  no. 133  (1979) [Lacunes] [PO265]</t>
  </si>
  <si>
    <t>Veroffentlichungen der Sternwarte Babelsberg</t>
  </si>
  <si>
    <t>0585-2609</t>
  </si>
  <si>
    <t>vol. 13 no. 1 (1960) - vol. 15  no. 4  (1966) ; vol. 1 no. 1 (1967) - vol. 1  no. 2  (1968) [PO260]</t>
  </si>
  <si>
    <t>Veroffentlichungen der Sternwarte in Munchen</t>
  </si>
  <si>
    <t>vol. 1 (1939) - vol. 7  no. 34  (1982) [lac.] [PO270]</t>
  </si>
  <si>
    <t>Veroffentlichungen der Universitatssternwarte zu Gottingen</t>
  </si>
  <si>
    <t>no. 1 (1928) - vol. 8  no. 137  (1964) [Lac.: no.9 ; no.46-no.69 : no.85 ; no.89-no.90] [PO196]</t>
  </si>
  <si>
    <t>Veroffentlichungen des Astronomischen Rechen-Instituts Heidelberg</t>
  </si>
  <si>
    <t>0373-7055</t>
  </si>
  <si>
    <t>vol. 1 no. 1 (1949) - vol. 4  no. 34  (1993) [PO]</t>
  </si>
  <si>
    <t>Verslag van den Staat der Sterrenwacht te Leiden en van de aldaar volbrachte werkzaamheden...</t>
  </si>
  <si>
    <t>2452-1426</t>
  </si>
  <si>
    <t>(1905) = (1902/04) ; (1909) - (1913) = (1906) - (1912) [PA43]</t>
  </si>
  <si>
    <t>Vestnik HarÊ¹kovskogo gosudarstvennogo universiteta. Seria astronomiÄeskaa</t>
  </si>
  <si>
    <t>no. 1 (1965) - no. 7  (1972) [PO355]</t>
  </si>
  <si>
    <t>Vestnik Kievskogo universiteta. Seria astronomii</t>
  </si>
  <si>
    <t>0321-3927</t>
  </si>
  <si>
    <t>no. 6 (1964) - no. 32  (1990) [lac.23%] [PO356]</t>
  </si>
  <si>
    <t>Vie contemporaine</t>
  </si>
  <si>
    <t>2022-4974</t>
  </si>
  <si>
    <t>no. 3 (1893) - no. 4  (1893) ; no. 3 (1894) - no. 4  (1896) [P34]</t>
  </si>
  <si>
    <t>Vierteljahrsschrift der Astronomischen Gesellschaft</t>
  </si>
  <si>
    <t>1011-0690</t>
  </si>
  <si>
    <t>vol. 1 (1866) - vol. 75  no. 1  (1938) ; vol. 75  - no. 3  (1938) [PA9]</t>
  </si>
  <si>
    <t>Vie universitaire : le mensuel de l'enseignement superieur</t>
  </si>
  <si>
    <t>1283-307X</t>
  </si>
  <si>
    <t>no. 8 (1998) - no. 133  (2009) [Lacunes]</t>
  </si>
  <si>
    <t>Vilniaus astronomijos observatorijos biuletenis</t>
  </si>
  <si>
    <t>0507-0112</t>
  </si>
  <si>
    <t>(1960) - (1974) [PO358]</t>
  </si>
  <si>
    <t>Vistas in astronomy : an international review journal</t>
  </si>
  <si>
    <t>0083-6656</t>
  </si>
  <si>
    <t>vol. 1 (1955) - vol. 39  no. 3  (1995) ; vol. 40 no. 1 (1996) - vol. 41  no. 4  (1997) [PA130]</t>
  </si>
  <si>
    <t>VLT report / Very Large Telescope Project, European Southern Observatory</t>
  </si>
  <si>
    <t>no. 41 (1985) - no. 64  (1991) [(lacunes : n.42-n.43 ; n.45-n.48 ; n.50 ; n.53-n.54 ; n.58)] [PA12(11)]</t>
  </si>
  <si>
    <t>W. Struve nimelise Tartu astrofuuÍÌˆsika observatooriumi publikatsioonid</t>
  </si>
  <si>
    <t>0206-3379</t>
  </si>
  <si>
    <t>vol. 35 (1966) - vol. 43  (1975) ; vol. 45 (1977) - vol. 53  (1990) [PO18]</t>
  </si>
  <si>
    <t>Waves in random media</t>
  </si>
  <si>
    <t>0959-7174</t>
  </si>
  <si>
    <t>vol. 1 no. 1 (1991) - vol. 1  no. 4  (1991) [P493]</t>
  </si>
  <si>
    <t>Wroclaw astronomical observatory reprints</t>
  </si>
  <si>
    <t>(1956)-.... [PO290]</t>
  </si>
  <si>
    <t>Year book / Carnegie Institution of Washington</t>
  </si>
  <si>
    <t>0069-066X</t>
  </si>
  <si>
    <t>vol. 1989 (1991) - vol. 2009  (2010) [PO488]</t>
  </si>
  <si>
    <t>Year book of the International Council of Scientific Unions</t>
  </si>
  <si>
    <t>0074-4387</t>
  </si>
  <si>
    <t>(1971) - (1973) [P158(11)]</t>
  </si>
  <si>
    <t>Zapiski imperatorskoj Akademii naukÊ¹ po istoriko-filologiÄeskomu otdeleniu</t>
  </si>
  <si>
    <t>8eS. vol. 1 no. 1 (1897) - vol. 6  no. 7  (1904) [P36(4)]</t>
  </si>
  <si>
    <t>Zeiss information</t>
  </si>
  <si>
    <t>0044-2054</t>
  </si>
  <si>
    <t>no. 47 (1963) - vol. 30  no. 101  (1990) [P128]</t>
  </si>
  <si>
    <t>Zeiss information with Jena review</t>
  </si>
  <si>
    <t>0941-7567</t>
  </si>
  <si>
    <t>vol. 1 no. 1 (1992) - vol. 4  no. 5  (1995) [P128(1)]</t>
  </si>
  <si>
    <t>Zeitschrift der Deutschen Gesellschaft fur Mechanik und Optik</t>
  </si>
  <si>
    <t>(1917) - (1920) [P71]</t>
  </si>
  <si>
    <t>Zeitschrift fur Astrophysik</t>
  </si>
  <si>
    <t>0372-8331</t>
  </si>
  <si>
    <t>vol. 1 (1930) - vol. 69  (1968) [PA46]</t>
  </si>
  <si>
    <t>Zeitschrift fur Instrumentenkunde</t>
  </si>
  <si>
    <t>0372-8420</t>
  </si>
  <si>
    <t>vol. 1 (1881) - vol. 49  (1929) [P51]</t>
  </si>
  <si>
    <t>Zeitschrift fur Physik</t>
  </si>
  <si>
    <t>0044-3328</t>
  </si>
  <si>
    <t>vol. 171 no. 1 (1963) - vol. 172  no. 4  (1963) [P76]</t>
  </si>
  <si>
    <t>Zero un informatique. Ed. actualites</t>
  </si>
  <si>
    <t>0044-4367</t>
  </si>
  <si>
    <t>(1971)-.... [P 351]</t>
  </si>
  <si>
    <t>Zeszyty Naukowe Uniwersytetu JagielloÅ„skiego. Acta Cosmologica</t>
  </si>
  <si>
    <t>0137-2386</t>
  </si>
  <si>
    <t>vol. 1 (1973) - vol. 24  no. 2  (1988) [Lacunes] [PA120]</t>
  </si>
  <si>
    <t>Zijinshan tianwentai taikan</t>
  </si>
  <si>
    <t>1000-3681</t>
  </si>
  <si>
    <t>vol. 1 no. 1 (1982) - vol. 18  no. 4  (1999) ; vol. 19 no. 2 (2000)-.... [PO457]</t>
  </si>
  <si>
    <t>Å½urnal eksperimentalÊ¹noj i teoretiÄeskoj fiziki</t>
  </si>
  <si>
    <t>1029-175X</t>
  </si>
  <si>
    <t>vol. 54 no. 1 (1968) - vol. 90  no. 2  (1986) [Lac. : vol.58 ; vol.74(3) : vol.59(1) : vol.82(1)-vol.88(2)] [P155]</t>
  </si>
  <si>
    <t>ZvaigÅ¾notÄ debess</t>
  </si>
  <si>
    <t>0135-129X</t>
  </si>
  <si>
    <t>(1959) - (1962) [PA79]</t>
  </si>
  <si>
    <t>Ð‘ÑŽÐ»Ð»ÐµÑ‚ÐµÐ½ ÐÑÑ‚Ñ€Ð¾Ð½Ð¾Ð¼Ð¸ÐµÑÐºÐ¾Ð¹ Ð¾Ð±ÑÐµÑ€Ð²Ð°Ñ‚Ð¾Ñ€Ð¸Ð¸ Ð¸Ð¼ÐµÐ½Ð¸ Ð’.Ð . ÐµÐ½Ð³ÐµÐ»Ð³Ð°Ñ€Ð´Ñ‚Ð° Ð¿Ñ€Ð¸ ÐšÐ°Ð·Ð°Ð½ÑÐºÐ¾Ð¼ Ð³Ð¾ÑÑƒÐ´Ð°Ñ€ÑÑ‚Ð²ÐµÐ½Ð½Ð¾Ð¼ ÑƒÐ½Ð¸Ð²ÐµÑ€ÑÐ¸Ñ‚ÐµÑ‚Ðµ Ð¸Ð¼ÐµÐ½Ð¸ Ð’.Ð˜. Ð£Ð»ÑÐ½Ð¾Ð²Ð°-Ð›ÐµÐ½Ð¸Ð½Ð°</t>
  </si>
  <si>
    <t>(1934) - (1965) [PO22]</t>
  </si>
  <si>
    <t>Ð˜Ð·Ð²ÐµÑÑ‚Ð¸Ñ Ð°ÑÑ‚Ñ€Ð¾Ñ„Ð¸Ð·Ð¸Ñ‡ÐµÑÐºÐ¾Ð³Ð¾ Ð¸Ð½ÑÑ‚Ð¸Ñ‚ÑƒÑ‚Ð° / [Ed.] ÐÐºÐ°Ð´ÐµÐ¼Ð¸Ñ Ð½Ð°ÑƒÐº ÐºÐ°Ð·Ð°Ñ…ÑÐºÐ¾Ð¹ ÑÑÑ€</t>
  </si>
  <si>
    <t>0568-4951</t>
  </si>
  <si>
    <t>no. 1 (1955) - no. 12  (1961) [PO348]</t>
  </si>
  <si>
    <t>Ð¢Ñ€ÑƒÐ´Ñ‹ ÐÑÑ‚Ñ€Ð¾Ð½Ð¾Ð¼Ð¸Ñ‡ÐµÑÐºÐ¾Ð¹ ÐžÐ±ÑÐµÑ€Ð²Ð°Ñ‚Ð¾Ñ€Ñ–Ð¸ Ð˜Ð¼Ð¿ÐµÑ€Ð°Ñ‚Ð¾Ñ€ÑÐºÐ¾Ð³Ð¾ ÐšÐ°Ð·Ð°Ð½ÑÐºÐ¾Ð³Ð¾ Ð£Ð½Ð¸Ð²ÐµÑ€ÑÐ¸Ñ‚ÐµÑ‚Ð°</t>
  </si>
  <si>
    <t>2311-7842</t>
  </si>
  <si>
    <t>(1893) ; no. 7 (1897) ; no. 16 (1907) ; no. 18 (1908) ; no. 22 (1910) - no. 23  (1911) ; no. 15 (1913) [PA45(2)]</t>
  </si>
  <si>
    <t>Ð¢Ñ€ÑƒÐ´Ñ‹ Ð°ÑÑ‚Ñ€Ð¾Ð½Ð¾Ð¼Ð¸Ñ‡ÐµÑÐºÐ¾Ð¹ Ð¾Ð±ÑÐµÑ€Ð²Ð°Ñ‚Ð¾Ñ€Ñ–Ð¸ ÑŽÑ€ÑŒÐµÐ²ÑÐºÐ°Ð³Ð¾ ÑƒÐ½Ð¸Ð²ÐµÑ€ÑÐ¸Ñ‚ÐµÑ‚Ð°</t>
  </si>
  <si>
    <t>1736-0102</t>
  </si>
  <si>
    <t>vol. 24 no. 1 (1917) - vol. 24  no. 3  (1917) [PO1]</t>
  </si>
  <si>
    <t>Ð­Ñ„ÐµÐ¼ÐµÑ€Ð¸Ð´Ñ‹ Ð¼Ð°Ð»Ñ‹Ñ… Ð¿Ð»Ð°Ð½ÐµÑ‚</t>
  </si>
  <si>
    <t>0201-7806</t>
  </si>
  <si>
    <t>(1947) - (1994) = (1947) - (1993) ; (1996) - (1997) = (1995) - (1996) [PA77]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</si>
</sst>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3"/>
  <sheetViews>
    <sheetView tabSelected="1" workbookViewId="0">
      <selection activeCell="A2" sqref="A2"/>
    </sheetView>
  </sheetViews>
  <sheetFormatPr baseColWidth="10" defaultRowHeight="15" x14ac:dyDescent="0.25"/>
  <cols>
    <col min="2" max="2" width="37.7109375" customWidth="1"/>
    <col min="3" max="3" width="26.140625" customWidth="1"/>
    <col min="4" max="4" width="70.5703125" customWidth="1"/>
  </cols>
  <sheetData>
    <row r="1" spans="1:4" s="1" customFormat="1" x14ac:dyDescent="0.25">
      <c r="A1" s="1" t="str">
        <f>"PPN"</f>
        <v>PPN</v>
      </c>
      <c r="B1" s="1" t="s">
        <v>0</v>
      </c>
      <c r="C1" s="1" t="s">
        <v>1</v>
      </c>
      <c r="D1" s="1" t="s">
        <v>2</v>
      </c>
    </row>
    <row r="2" spans="1:4" x14ac:dyDescent="0.25">
      <c r="A2" t="str">
        <f>"040458059"</f>
        <v>040458059</v>
      </c>
      <c r="B2" t="s">
        <v>3</v>
      </c>
      <c r="C2" t="s">
        <v>4</v>
      </c>
      <c r="D2" t="s">
        <v>5</v>
      </c>
    </row>
    <row r="3" spans="1:4" x14ac:dyDescent="0.25">
      <c r="A3" t="str">
        <f>"038014963"</f>
        <v>038014963</v>
      </c>
      <c r="B3" t="s">
        <v>6</v>
      </c>
      <c r="C3" t="s">
        <v>7</v>
      </c>
      <c r="D3" t="s">
        <v>8</v>
      </c>
    </row>
    <row r="4" spans="1:4" x14ac:dyDescent="0.25">
      <c r="A4" t="str">
        <f>"036148881"</f>
        <v>036148881</v>
      </c>
      <c r="B4" t="s">
        <v>9</v>
      </c>
      <c r="D4" t="s">
        <v>10</v>
      </c>
    </row>
    <row r="5" spans="1:4" x14ac:dyDescent="0.25">
      <c r="A5" t="str">
        <f>"038674580"</f>
        <v>038674580</v>
      </c>
      <c r="B5" t="s">
        <v>11</v>
      </c>
      <c r="C5" t="s">
        <v>12</v>
      </c>
      <c r="D5" t="s">
        <v>13</v>
      </c>
    </row>
    <row r="6" spans="1:4" x14ac:dyDescent="0.25">
      <c r="A6" t="str">
        <f>"036977764"</f>
        <v>036977764</v>
      </c>
      <c r="B6" t="s">
        <v>14</v>
      </c>
      <c r="C6" t="s">
        <v>15</v>
      </c>
      <c r="D6" t="s">
        <v>16</v>
      </c>
    </row>
    <row r="7" spans="1:4" x14ac:dyDescent="0.25">
      <c r="A7" t="str">
        <f>"038397609"</f>
        <v>038397609</v>
      </c>
      <c r="B7" t="s">
        <v>17</v>
      </c>
      <c r="C7" t="s">
        <v>18</v>
      </c>
      <c r="D7" t="s">
        <v>19</v>
      </c>
    </row>
    <row r="8" spans="1:4" x14ac:dyDescent="0.25">
      <c r="A8" t="str">
        <f>"036977829"</f>
        <v>036977829</v>
      </c>
      <c r="B8" t="s">
        <v>20</v>
      </c>
      <c r="C8" t="s">
        <v>21</v>
      </c>
      <c r="D8" t="s">
        <v>22</v>
      </c>
    </row>
    <row r="9" spans="1:4" x14ac:dyDescent="0.25">
      <c r="A9" t="str">
        <f>"03838194X"</f>
        <v>03838194X</v>
      </c>
      <c r="B9" t="s">
        <v>23</v>
      </c>
      <c r="D9" t="s">
        <v>24</v>
      </c>
    </row>
    <row r="10" spans="1:4" x14ac:dyDescent="0.25">
      <c r="A10" t="str">
        <f>"038371480"</f>
        <v>038371480</v>
      </c>
      <c r="B10" t="s">
        <v>25</v>
      </c>
      <c r="C10" t="s">
        <v>26</v>
      </c>
      <c r="D10" t="s">
        <v>27</v>
      </c>
    </row>
    <row r="11" spans="1:4" x14ac:dyDescent="0.25">
      <c r="A11" t="str">
        <f>"036847585"</f>
        <v>036847585</v>
      </c>
      <c r="B11" t="s">
        <v>28</v>
      </c>
      <c r="C11" t="s">
        <v>29</v>
      </c>
      <c r="D11" t="s">
        <v>30</v>
      </c>
    </row>
    <row r="12" spans="1:4" x14ac:dyDescent="0.25">
      <c r="A12" t="str">
        <f>"038579111"</f>
        <v>038579111</v>
      </c>
      <c r="B12" t="s">
        <v>31</v>
      </c>
      <c r="D12" t="s">
        <v>32</v>
      </c>
    </row>
    <row r="13" spans="1:4" x14ac:dyDescent="0.25">
      <c r="A13" t="str">
        <f>"038549964"</f>
        <v>038549964</v>
      </c>
      <c r="B13" t="s">
        <v>33</v>
      </c>
      <c r="C13" t="s">
        <v>34</v>
      </c>
      <c r="D13" t="s">
        <v>35</v>
      </c>
    </row>
    <row r="14" spans="1:4" x14ac:dyDescent="0.25">
      <c r="A14" t="str">
        <f>"03857795X"</f>
        <v>03857795X</v>
      </c>
      <c r="B14" t="s">
        <v>36</v>
      </c>
      <c r="C14" t="s">
        <v>37</v>
      </c>
      <c r="D14" t="s">
        <v>38</v>
      </c>
    </row>
    <row r="15" spans="1:4" x14ac:dyDescent="0.25">
      <c r="A15" t="str">
        <f>"037371622"</f>
        <v>037371622</v>
      </c>
      <c r="B15" t="s">
        <v>39</v>
      </c>
      <c r="C15" t="s">
        <v>40</v>
      </c>
      <c r="D15" t="s">
        <v>41</v>
      </c>
    </row>
    <row r="16" spans="1:4" x14ac:dyDescent="0.25">
      <c r="A16" t="str">
        <f>"037375954"</f>
        <v>037375954</v>
      </c>
      <c r="B16" t="s">
        <v>42</v>
      </c>
      <c r="C16" t="s">
        <v>43</v>
      </c>
      <c r="D16" t="s">
        <v>44</v>
      </c>
    </row>
    <row r="17" spans="1:4" x14ac:dyDescent="0.25">
      <c r="A17" t="str">
        <f>"038389479"</f>
        <v>038389479</v>
      </c>
      <c r="B17" t="s">
        <v>45</v>
      </c>
      <c r="D17" t="s">
        <v>46</v>
      </c>
    </row>
    <row r="18" spans="1:4" x14ac:dyDescent="0.25">
      <c r="A18" t="str">
        <f>"040285782"</f>
        <v>040285782</v>
      </c>
      <c r="B18" t="s">
        <v>47</v>
      </c>
      <c r="C18" t="s">
        <v>48</v>
      </c>
      <c r="D18" t="s">
        <v>49</v>
      </c>
    </row>
    <row r="19" spans="1:4" x14ac:dyDescent="0.25">
      <c r="A19" t="str">
        <f>"036821543"</f>
        <v>036821543</v>
      </c>
      <c r="B19" t="s">
        <v>50</v>
      </c>
      <c r="C19" t="s">
        <v>51</v>
      </c>
      <c r="D19" t="s">
        <v>52</v>
      </c>
    </row>
    <row r="20" spans="1:4" x14ac:dyDescent="0.25">
      <c r="A20" t="str">
        <f>"038898535"</f>
        <v>038898535</v>
      </c>
      <c r="B20" t="s">
        <v>53</v>
      </c>
      <c r="C20" t="s">
        <v>54</v>
      </c>
      <c r="D20" t="s">
        <v>55</v>
      </c>
    </row>
    <row r="21" spans="1:4" x14ac:dyDescent="0.25">
      <c r="A21" t="str">
        <f>"038656302"</f>
        <v>038656302</v>
      </c>
      <c r="B21" t="s">
        <v>56</v>
      </c>
      <c r="C21" t="s">
        <v>57</v>
      </c>
      <c r="D21" t="s">
        <v>58</v>
      </c>
    </row>
    <row r="22" spans="1:4" x14ac:dyDescent="0.25">
      <c r="A22" t="str">
        <f>"037568469"</f>
        <v>037568469</v>
      </c>
      <c r="B22" t="s">
        <v>59</v>
      </c>
      <c r="C22" t="s">
        <v>60</v>
      </c>
      <c r="D22" t="s">
        <v>61</v>
      </c>
    </row>
    <row r="23" spans="1:4" x14ac:dyDescent="0.25">
      <c r="A23" t="str">
        <f>"038656949"</f>
        <v>038656949</v>
      </c>
      <c r="B23" t="s">
        <v>62</v>
      </c>
      <c r="C23" t="s">
        <v>63</v>
      </c>
      <c r="D23" t="s">
        <v>64</v>
      </c>
    </row>
    <row r="24" spans="1:4" x14ac:dyDescent="0.25">
      <c r="A24" t="str">
        <f>"038580314"</f>
        <v>038580314</v>
      </c>
      <c r="B24" t="s">
        <v>65</v>
      </c>
      <c r="D24" t="s">
        <v>66</v>
      </c>
    </row>
    <row r="25" spans="1:4" x14ac:dyDescent="0.25">
      <c r="A25" t="str">
        <f>"039269833"</f>
        <v>039269833</v>
      </c>
      <c r="B25" t="s">
        <v>67</v>
      </c>
      <c r="C25" t="s">
        <v>68</v>
      </c>
      <c r="D25" t="s">
        <v>69</v>
      </c>
    </row>
    <row r="26" spans="1:4" x14ac:dyDescent="0.25">
      <c r="A26" t="str">
        <f>"036594822"</f>
        <v>036594822</v>
      </c>
      <c r="B26" t="s">
        <v>70</v>
      </c>
      <c r="C26" t="s">
        <v>71</v>
      </c>
      <c r="D26" t="s">
        <v>72</v>
      </c>
    </row>
    <row r="27" spans="1:4" x14ac:dyDescent="0.25">
      <c r="A27" t="str">
        <f>"037234072"</f>
        <v>037234072</v>
      </c>
      <c r="B27" t="s">
        <v>73</v>
      </c>
      <c r="C27" t="s">
        <v>74</v>
      </c>
      <c r="D27" t="s">
        <v>75</v>
      </c>
    </row>
    <row r="28" spans="1:4" x14ac:dyDescent="0.25">
      <c r="A28" t="str">
        <f>"036595527"</f>
        <v>036595527</v>
      </c>
      <c r="B28" t="s">
        <v>76</v>
      </c>
      <c r="C28" t="s">
        <v>77</v>
      </c>
      <c r="D28" t="s">
        <v>78</v>
      </c>
    </row>
    <row r="29" spans="1:4" x14ac:dyDescent="0.25">
      <c r="A29" t="str">
        <f>"036595624"</f>
        <v>036595624</v>
      </c>
      <c r="B29" t="s">
        <v>79</v>
      </c>
      <c r="C29" t="s">
        <v>80</v>
      </c>
      <c r="D29" t="s">
        <v>81</v>
      </c>
    </row>
    <row r="30" spans="1:4" x14ac:dyDescent="0.25">
      <c r="A30" t="str">
        <f>"037452436"</f>
        <v>037452436</v>
      </c>
      <c r="B30" t="s">
        <v>82</v>
      </c>
      <c r="C30" t="s">
        <v>83</v>
      </c>
      <c r="D30" t="s">
        <v>84</v>
      </c>
    </row>
    <row r="31" spans="1:4" x14ac:dyDescent="0.25">
      <c r="A31" t="str">
        <f>"185001181"</f>
        <v>185001181</v>
      </c>
      <c r="B31" t="s">
        <v>85</v>
      </c>
      <c r="C31" t="s">
        <v>86</v>
      </c>
      <c r="D31" t="s">
        <v>87</v>
      </c>
    </row>
    <row r="32" spans="1:4" x14ac:dyDescent="0.25">
      <c r="A32" t="str">
        <f>"039613526"</f>
        <v>039613526</v>
      </c>
      <c r="B32" t="s">
        <v>88</v>
      </c>
      <c r="C32" t="s">
        <v>89</v>
      </c>
      <c r="D32" t="s">
        <v>90</v>
      </c>
    </row>
    <row r="33" spans="1:4" x14ac:dyDescent="0.25">
      <c r="A33" t="str">
        <f>"038605988"</f>
        <v>038605988</v>
      </c>
      <c r="B33" t="s">
        <v>91</v>
      </c>
      <c r="C33" t="s">
        <v>92</v>
      </c>
      <c r="D33" t="s">
        <v>93</v>
      </c>
    </row>
    <row r="34" spans="1:4" x14ac:dyDescent="0.25">
      <c r="A34" t="str">
        <f>"036298700"</f>
        <v>036298700</v>
      </c>
      <c r="B34" t="s">
        <v>94</v>
      </c>
      <c r="C34" t="s">
        <v>95</v>
      </c>
      <c r="D34" t="s">
        <v>96</v>
      </c>
    </row>
    <row r="35" spans="1:4" x14ac:dyDescent="0.25">
      <c r="A35" t="str">
        <f>"001522345"</f>
        <v>001522345</v>
      </c>
      <c r="B35" t="s">
        <v>97</v>
      </c>
      <c r="C35" t="s">
        <v>98</v>
      </c>
      <c r="D35" t="s">
        <v>99</v>
      </c>
    </row>
    <row r="36" spans="1:4" x14ac:dyDescent="0.25">
      <c r="A36" t="str">
        <f>"039143139"</f>
        <v>039143139</v>
      </c>
      <c r="B36" t="s">
        <v>100</v>
      </c>
      <c r="C36" t="s">
        <v>101</v>
      </c>
      <c r="D36" t="s">
        <v>102</v>
      </c>
    </row>
    <row r="37" spans="1:4" x14ac:dyDescent="0.25">
      <c r="A37" t="str">
        <f>"038535610"</f>
        <v>038535610</v>
      </c>
      <c r="B37" t="s">
        <v>103</v>
      </c>
      <c r="C37" t="s">
        <v>104</v>
      </c>
      <c r="D37" t="s">
        <v>105</v>
      </c>
    </row>
    <row r="38" spans="1:4" x14ac:dyDescent="0.25">
      <c r="A38" t="str">
        <f>"036626813"</f>
        <v>036626813</v>
      </c>
      <c r="B38" t="s">
        <v>106</v>
      </c>
      <c r="C38" t="s">
        <v>107</v>
      </c>
      <c r="D38" t="s">
        <v>108</v>
      </c>
    </row>
    <row r="39" spans="1:4" x14ac:dyDescent="0.25">
      <c r="A39" t="str">
        <f>"036158674"</f>
        <v>036158674</v>
      </c>
      <c r="B39" t="s">
        <v>109</v>
      </c>
      <c r="D39" t="s">
        <v>110</v>
      </c>
    </row>
    <row r="40" spans="1:4" x14ac:dyDescent="0.25">
      <c r="A40" t="str">
        <f>"036596523"</f>
        <v>036596523</v>
      </c>
      <c r="B40" t="s">
        <v>111</v>
      </c>
      <c r="C40" t="s">
        <v>112</v>
      </c>
      <c r="D40" t="s">
        <v>113</v>
      </c>
    </row>
    <row r="41" spans="1:4" x14ac:dyDescent="0.25">
      <c r="A41" t="str">
        <f>"038662590"</f>
        <v>038662590</v>
      </c>
      <c r="B41" t="s">
        <v>114</v>
      </c>
      <c r="C41" t="s">
        <v>115</v>
      </c>
      <c r="D41" t="s">
        <v>116</v>
      </c>
    </row>
    <row r="42" spans="1:4" x14ac:dyDescent="0.25">
      <c r="A42" t="str">
        <f>"038662906"</f>
        <v>038662906</v>
      </c>
      <c r="B42" t="s">
        <v>117</v>
      </c>
      <c r="C42" t="s">
        <v>118</v>
      </c>
      <c r="D42" t="s">
        <v>119</v>
      </c>
    </row>
    <row r="43" spans="1:4" x14ac:dyDescent="0.25">
      <c r="A43" t="str">
        <f>"038655675"</f>
        <v>038655675</v>
      </c>
      <c r="B43" t="s">
        <v>120</v>
      </c>
      <c r="C43" t="s">
        <v>121</v>
      </c>
      <c r="D43" t="s">
        <v>122</v>
      </c>
    </row>
    <row r="44" spans="1:4" x14ac:dyDescent="0.25">
      <c r="A44" t="str">
        <f>"039959252"</f>
        <v>039959252</v>
      </c>
      <c r="B44" t="s">
        <v>123</v>
      </c>
      <c r="C44" t="s">
        <v>124</v>
      </c>
      <c r="D44" t="s">
        <v>125</v>
      </c>
    </row>
    <row r="45" spans="1:4" x14ac:dyDescent="0.25">
      <c r="A45" t="str">
        <f>"059519460"</f>
        <v>059519460</v>
      </c>
      <c r="B45" t="s">
        <v>126</v>
      </c>
      <c r="D45" t="s">
        <v>127</v>
      </c>
    </row>
    <row r="46" spans="1:4" x14ac:dyDescent="0.25">
      <c r="A46" t="str">
        <f>"037808052"</f>
        <v>037808052</v>
      </c>
      <c r="B46" t="s">
        <v>128</v>
      </c>
      <c r="C46" t="s">
        <v>129</v>
      </c>
      <c r="D46" t="s">
        <v>130</v>
      </c>
    </row>
    <row r="47" spans="1:4" x14ac:dyDescent="0.25">
      <c r="A47" t="str">
        <f>"037947257"</f>
        <v>037947257</v>
      </c>
      <c r="B47" t="s">
        <v>131</v>
      </c>
      <c r="C47" t="s">
        <v>132</v>
      </c>
      <c r="D47" t="s">
        <v>133</v>
      </c>
    </row>
    <row r="48" spans="1:4" x14ac:dyDescent="0.25">
      <c r="A48" t="str">
        <f>"05584992X"</f>
        <v>05584992X</v>
      </c>
      <c r="B48" t="s">
        <v>134</v>
      </c>
      <c r="C48" t="s">
        <v>135</v>
      </c>
      <c r="D48" t="s">
        <v>136</v>
      </c>
    </row>
    <row r="49" spans="1:4" x14ac:dyDescent="0.25">
      <c r="A49" t="str">
        <f>"055849938"</f>
        <v>055849938</v>
      </c>
      <c r="B49" t="s">
        <v>137</v>
      </c>
      <c r="C49" t="s">
        <v>138</v>
      </c>
      <c r="D49" t="s">
        <v>139</v>
      </c>
    </row>
    <row r="50" spans="1:4" x14ac:dyDescent="0.25">
      <c r="A50" t="str">
        <f>"055848974"</f>
        <v>055848974</v>
      </c>
      <c r="B50" t="s">
        <v>140</v>
      </c>
      <c r="C50" t="s">
        <v>141</v>
      </c>
      <c r="D50" t="s">
        <v>142</v>
      </c>
    </row>
    <row r="51" spans="1:4" x14ac:dyDescent="0.25">
      <c r="A51" t="str">
        <f>"055848923"</f>
        <v>055848923</v>
      </c>
      <c r="B51" t="s">
        <v>143</v>
      </c>
      <c r="C51" t="s">
        <v>144</v>
      </c>
      <c r="D51" t="s">
        <v>145</v>
      </c>
    </row>
    <row r="52" spans="1:4" x14ac:dyDescent="0.25">
      <c r="A52" t="str">
        <f>"055848850"</f>
        <v>055848850</v>
      </c>
      <c r="B52" t="s">
        <v>146</v>
      </c>
      <c r="C52" t="s">
        <v>147</v>
      </c>
      <c r="D52" t="s">
        <v>148</v>
      </c>
    </row>
    <row r="53" spans="1:4" x14ac:dyDescent="0.25">
      <c r="A53" t="str">
        <f>"055848931"</f>
        <v>055848931</v>
      </c>
      <c r="B53" t="s">
        <v>149</v>
      </c>
      <c r="C53" t="s">
        <v>150</v>
      </c>
      <c r="D53" t="s">
        <v>151</v>
      </c>
    </row>
    <row r="54" spans="1:4" x14ac:dyDescent="0.25">
      <c r="A54" t="str">
        <f>"048703206"</f>
        <v>048703206</v>
      </c>
      <c r="B54" t="s">
        <v>152</v>
      </c>
      <c r="C54" t="s">
        <v>153</v>
      </c>
      <c r="D54" t="s">
        <v>154</v>
      </c>
    </row>
    <row r="55" spans="1:4" x14ac:dyDescent="0.25">
      <c r="A55" t="str">
        <f>"038380137"</f>
        <v>038380137</v>
      </c>
      <c r="B55" t="s">
        <v>155</v>
      </c>
      <c r="D55" t="s">
        <v>156</v>
      </c>
    </row>
    <row r="56" spans="1:4" x14ac:dyDescent="0.25">
      <c r="A56" t="str">
        <f>"038664984"</f>
        <v>038664984</v>
      </c>
      <c r="B56" t="s">
        <v>157</v>
      </c>
      <c r="C56" t="s">
        <v>158</v>
      </c>
      <c r="D56" t="s">
        <v>159</v>
      </c>
    </row>
    <row r="57" spans="1:4" x14ac:dyDescent="0.25">
      <c r="A57" t="str">
        <f>"036694762"</f>
        <v>036694762</v>
      </c>
      <c r="B57" t="s">
        <v>160</v>
      </c>
      <c r="D57" t="s">
        <v>161</v>
      </c>
    </row>
    <row r="58" spans="1:4" x14ac:dyDescent="0.25">
      <c r="A58" t="str">
        <f>"036822876"</f>
        <v>036822876</v>
      </c>
      <c r="B58" t="s">
        <v>162</v>
      </c>
      <c r="C58" t="s">
        <v>163</v>
      </c>
      <c r="D58" t="s">
        <v>164</v>
      </c>
    </row>
    <row r="59" spans="1:4" x14ac:dyDescent="0.25">
      <c r="A59" t="str">
        <f>"037331566"</f>
        <v>037331566</v>
      </c>
      <c r="B59" t="s">
        <v>165</v>
      </c>
      <c r="C59" t="s">
        <v>166</v>
      </c>
      <c r="D59" t="s">
        <v>167</v>
      </c>
    </row>
    <row r="60" spans="1:4" x14ac:dyDescent="0.25">
      <c r="A60" t="str">
        <f>"037785427"</f>
        <v>037785427</v>
      </c>
      <c r="B60" t="s">
        <v>168</v>
      </c>
      <c r="C60" t="s">
        <v>169</v>
      </c>
      <c r="D60" t="s">
        <v>170</v>
      </c>
    </row>
    <row r="61" spans="1:4" x14ac:dyDescent="0.25">
      <c r="A61" t="str">
        <f>"036959928"</f>
        <v>036959928</v>
      </c>
      <c r="B61" t="s">
        <v>171</v>
      </c>
      <c r="C61" t="s">
        <v>172</v>
      </c>
      <c r="D61" t="s">
        <v>173</v>
      </c>
    </row>
    <row r="62" spans="1:4" x14ac:dyDescent="0.25">
      <c r="A62" t="str">
        <f>"037432125"</f>
        <v>037432125</v>
      </c>
      <c r="B62" t="s">
        <v>174</v>
      </c>
      <c r="C62" t="s">
        <v>175</v>
      </c>
      <c r="D62" t="s">
        <v>176</v>
      </c>
    </row>
    <row r="63" spans="1:4" x14ac:dyDescent="0.25">
      <c r="A63" t="str">
        <f>"037435000"</f>
        <v>037435000</v>
      </c>
      <c r="B63" t="s">
        <v>177</v>
      </c>
      <c r="C63" t="s">
        <v>178</v>
      </c>
      <c r="D63" t="s">
        <v>179</v>
      </c>
    </row>
    <row r="64" spans="1:4" x14ac:dyDescent="0.25">
      <c r="A64" t="str">
        <f>"037922513"</f>
        <v>037922513</v>
      </c>
      <c r="B64" t="s">
        <v>180</v>
      </c>
      <c r="C64" t="s">
        <v>181</v>
      </c>
      <c r="D64" t="s">
        <v>182</v>
      </c>
    </row>
    <row r="65" spans="1:4" x14ac:dyDescent="0.25">
      <c r="A65" t="str">
        <f>"038003317"</f>
        <v>038003317</v>
      </c>
      <c r="B65" t="s">
        <v>183</v>
      </c>
      <c r="C65" t="s">
        <v>184</v>
      </c>
      <c r="D65" t="s">
        <v>185</v>
      </c>
    </row>
    <row r="66" spans="1:4" x14ac:dyDescent="0.25">
      <c r="A66" t="str">
        <f>"037432699"</f>
        <v>037432699</v>
      </c>
      <c r="B66" t="s">
        <v>186</v>
      </c>
      <c r="C66" t="s">
        <v>187</v>
      </c>
      <c r="D66" t="s">
        <v>188</v>
      </c>
    </row>
    <row r="67" spans="1:4" x14ac:dyDescent="0.25">
      <c r="A67" t="str">
        <f>"03792267X"</f>
        <v>03792267X</v>
      </c>
      <c r="B67" t="s">
        <v>189</v>
      </c>
      <c r="C67" t="s">
        <v>190</v>
      </c>
      <c r="D67" t="s">
        <v>191</v>
      </c>
    </row>
    <row r="68" spans="1:4" x14ac:dyDescent="0.25">
      <c r="A68" t="str">
        <f>"037432796"</f>
        <v>037432796</v>
      </c>
      <c r="B68" t="s">
        <v>192</v>
      </c>
      <c r="C68" t="s">
        <v>193</v>
      </c>
      <c r="D68" t="s">
        <v>194</v>
      </c>
    </row>
    <row r="69" spans="1:4" x14ac:dyDescent="0.25">
      <c r="A69" t="str">
        <f>"037922963"</f>
        <v>037922963</v>
      </c>
      <c r="B69" t="s">
        <v>195</v>
      </c>
      <c r="C69" t="s">
        <v>196</v>
      </c>
      <c r="D69" t="s">
        <v>197</v>
      </c>
    </row>
    <row r="70" spans="1:4" x14ac:dyDescent="0.25">
      <c r="A70" t="str">
        <f>"038414473"</f>
        <v>038414473</v>
      </c>
      <c r="B70" t="s">
        <v>198</v>
      </c>
      <c r="C70" t="s">
        <v>199</v>
      </c>
      <c r="D70" t="s">
        <v>200</v>
      </c>
    </row>
    <row r="71" spans="1:4" x14ac:dyDescent="0.25">
      <c r="A71" t="str">
        <f>"038100614"</f>
        <v>038100614</v>
      </c>
      <c r="B71" t="s">
        <v>201</v>
      </c>
      <c r="C71" t="s">
        <v>202</v>
      </c>
      <c r="D71" t="s">
        <v>203</v>
      </c>
    </row>
    <row r="72" spans="1:4" x14ac:dyDescent="0.25">
      <c r="A72" t="str">
        <f>"037997653"</f>
        <v>037997653</v>
      </c>
      <c r="B72" t="s">
        <v>204</v>
      </c>
      <c r="C72" t="s">
        <v>205</v>
      </c>
      <c r="D72" t="s">
        <v>206</v>
      </c>
    </row>
    <row r="73" spans="1:4" x14ac:dyDescent="0.25">
      <c r="A73" t="str">
        <f>"037997688"</f>
        <v>037997688</v>
      </c>
      <c r="B73" t="s">
        <v>207</v>
      </c>
      <c r="C73" t="s">
        <v>208</v>
      </c>
      <c r="D73" t="s">
        <v>209</v>
      </c>
    </row>
    <row r="74" spans="1:4" x14ac:dyDescent="0.25">
      <c r="A74" t="str">
        <f>"038398761"</f>
        <v>038398761</v>
      </c>
      <c r="B74" t="s">
        <v>210</v>
      </c>
      <c r="D74" t="s">
        <v>211</v>
      </c>
    </row>
    <row r="75" spans="1:4" x14ac:dyDescent="0.25">
      <c r="A75" t="str">
        <f>"038398788"</f>
        <v>038398788</v>
      </c>
      <c r="B75" t="s">
        <v>212</v>
      </c>
      <c r="D75" t="s">
        <v>213</v>
      </c>
    </row>
    <row r="76" spans="1:4" x14ac:dyDescent="0.25">
      <c r="A76" t="str">
        <f>"037943995"</f>
        <v>037943995</v>
      </c>
      <c r="B76" t="s">
        <v>214</v>
      </c>
      <c r="C76" t="s">
        <v>215</v>
      </c>
      <c r="D76" t="s">
        <v>216</v>
      </c>
    </row>
    <row r="77" spans="1:4" x14ac:dyDescent="0.25">
      <c r="A77" t="str">
        <f>"038414457"</f>
        <v>038414457</v>
      </c>
      <c r="B77" t="s">
        <v>217</v>
      </c>
      <c r="C77" t="s">
        <v>218</v>
      </c>
      <c r="D77" t="s">
        <v>219</v>
      </c>
    </row>
    <row r="78" spans="1:4" x14ac:dyDescent="0.25">
      <c r="A78" t="str">
        <f>"038780410"</f>
        <v>038780410</v>
      </c>
      <c r="B78" t="s">
        <v>220</v>
      </c>
      <c r="C78" t="s">
        <v>221</v>
      </c>
      <c r="D78" t="s">
        <v>222</v>
      </c>
    </row>
    <row r="79" spans="1:4" x14ac:dyDescent="0.25">
      <c r="A79" t="str">
        <f>"03793256X"</f>
        <v>03793256X</v>
      </c>
      <c r="B79" t="s">
        <v>223</v>
      </c>
      <c r="C79" t="s">
        <v>224</v>
      </c>
      <c r="D79" t="s">
        <v>225</v>
      </c>
    </row>
    <row r="80" spans="1:4" x14ac:dyDescent="0.25">
      <c r="A80" t="str">
        <f>"03877514X"</f>
        <v>03877514X</v>
      </c>
      <c r="B80" t="s">
        <v>226</v>
      </c>
      <c r="C80" t="s">
        <v>227</v>
      </c>
      <c r="D80" t="s">
        <v>228</v>
      </c>
    </row>
    <row r="81" spans="1:4" x14ac:dyDescent="0.25">
      <c r="A81" t="str">
        <f>"044652488"</f>
        <v>044652488</v>
      </c>
      <c r="B81" t="s">
        <v>229</v>
      </c>
      <c r="C81" t="s">
        <v>230</v>
      </c>
      <c r="D81" t="s">
        <v>231</v>
      </c>
    </row>
    <row r="82" spans="1:4" x14ac:dyDescent="0.25">
      <c r="A82" t="str">
        <f>"03799767X"</f>
        <v>03799767X</v>
      </c>
      <c r="B82" t="s">
        <v>232</v>
      </c>
      <c r="C82" t="s">
        <v>233</v>
      </c>
      <c r="D82" t="s">
        <v>234</v>
      </c>
    </row>
    <row r="83" spans="1:4" x14ac:dyDescent="0.25">
      <c r="A83" t="str">
        <f>"050938681"</f>
        <v>050938681</v>
      </c>
      <c r="B83" t="s">
        <v>235</v>
      </c>
      <c r="D83" t="s">
        <v>236</v>
      </c>
    </row>
    <row r="84" spans="1:4" x14ac:dyDescent="0.25">
      <c r="A84" t="str">
        <f>"037978179"</f>
        <v>037978179</v>
      </c>
      <c r="B84" t="s">
        <v>237</v>
      </c>
      <c r="C84" t="s">
        <v>238</v>
      </c>
      <c r="D84" t="s">
        <v>239</v>
      </c>
    </row>
    <row r="85" spans="1:4" x14ac:dyDescent="0.25">
      <c r="A85" t="str">
        <f>"03799770X"</f>
        <v>03799770X</v>
      </c>
      <c r="B85" t="s">
        <v>240</v>
      </c>
      <c r="C85" t="s">
        <v>241</v>
      </c>
      <c r="D85" t="s">
        <v>242</v>
      </c>
    </row>
    <row r="86" spans="1:4" x14ac:dyDescent="0.25">
      <c r="A86" t="str">
        <f>"037466259"</f>
        <v>037466259</v>
      </c>
      <c r="B86" t="s">
        <v>243</v>
      </c>
      <c r="C86" t="s">
        <v>244</v>
      </c>
      <c r="D86" t="s">
        <v>245</v>
      </c>
    </row>
    <row r="87" spans="1:4" x14ac:dyDescent="0.25">
      <c r="A87" t="str">
        <f>"038780445"</f>
        <v>038780445</v>
      </c>
      <c r="B87" t="s">
        <v>246</v>
      </c>
      <c r="C87" t="s">
        <v>247</v>
      </c>
      <c r="D87" t="s">
        <v>248</v>
      </c>
    </row>
    <row r="88" spans="1:4" x14ac:dyDescent="0.25">
      <c r="A88" t="str">
        <f>"038562057"</f>
        <v>038562057</v>
      </c>
      <c r="B88" t="s">
        <v>249</v>
      </c>
      <c r="C88" t="s">
        <v>250</v>
      </c>
      <c r="D88" t="s">
        <v>251</v>
      </c>
    </row>
    <row r="89" spans="1:4" x14ac:dyDescent="0.25">
      <c r="A89" t="str">
        <f>"03910124X"</f>
        <v>03910124X</v>
      </c>
      <c r="B89" t="s">
        <v>252</v>
      </c>
      <c r="C89" t="s">
        <v>253</v>
      </c>
      <c r="D89" t="s">
        <v>254</v>
      </c>
    </row>
    <row r="90" spans="1:4" x14ac:dyDescent="0.25">
      <c r="A90" t="str">
        <f>"037456601"</f>
        <v>037456601</v>
      </c>
      <c r="B90" t="s">
        <v>255</v>
      </c>
      <c r="C90" t="s">
        <v>256</v>
      </c>
      <c r="D90" t="s">
        <v>257</v>
      </c>
    </row>
    <row r="91" spans="1:4" x14ac:dyDescent="0.25">
      <c r="A91" t="str">
        <f>"03745661X"</f>
        <v>03745661X</v>
      </c>
      <c r="B91" t="s">
        <v>258</v>
      </c>
      <c r="C91" t="s">
        <v>259</v>
      </c>
      <c r="D91" t="s">
        <v>260</v>
      </c>
    </row>
    <row r="92" spans="1:4" x14ac:dyDescent="0.25">
      <c r="A92" t="str">
        <f>"036693634"</f>
        <v>036693634</v>
      </c>
      <c r="B92" t="s">
        <v>261</v>
      </c>
      <c r="C92" t="s">
        <v>262</v>
      </c>
      <c r="D92" t="s">
        <v>263</v>
      </c>
    </row>
    <row r="93" spans="1:4" x14ac:dyDescent="0.25">
      <c r="A93" t="str">
        <f>"038301210"</f>
        <v>038301210</v>
      </c>
      <c r="B93" t="s">
        <v>264</v>
      </c>
      <c r="C93" t="s">
        <v>265</v>
      </c>
      <c r="D93" t="s">
        <v>266</v>
      </c>
    </row>
    <row r="94" spans="1:4" x14ac:dyDescent="0.25">
      <c r="A94" t="str">
        <f>"055850790"</f>
        <v>055850790</v>
      </c>
      <c r="B94" t="s">
        <v>267</v>
      </c>
      <c r="C94" t="s">
        <v>268</v>
      </c>
      <c r="D94" t="s">
        <v>269</v>
      </c>
    </row>
    <row r="95" spans="1:4" x14ac:dyDescent="0.25">
      <c r="A95" t="str">
        <f>"039208974"</f>
        <v>039208974</v>
      </c>
      <c r="B95" t="s">
        <v>270</v>
      </c>
      <c r="C95" t="s">
        <v>271</v>
      </c>
      <c r="D95" t="s">
        <v>272</v>
      </c>
    </row>
    <row r="96" spans="1:4" x14ac:dyDescent="0.25">
      <c r="A96" t="str">
        <f>"037456628"</f>
        <v>037456628</v>
      </c>
      <c r="B96" t="s">
        <v>273</v>
      </c>
      <c r="C96" t="s">
        <v>274</v>
      </c>
      <c r="D96" t="s">
        <v>275</v>
      </c>
    </row>
    <row r="97" spans="1:4" x14ac:dyDescent="0.25">
      <c r="A97" t="str">
        <f>"039010678"</f>
        <v>039010678</v>
      </c>
      <c r="B97" t="s">
        <v>276</v>
      </c>
      <c r="C97" t="s">
        <v>277</v>
      </c>
      <c r="D97" t="s">
        <v>278</v>
      </c>
    </row>
    <row r="98" spans="1:4" x14ac:dyDescent="0.25">
      <c r="A98" t="str">
        <f>"052257916"</f>
        <v>052257916</v>
      </c>
      <c r="B98" t="s">
        <v>279</v>
      </c>
      <c r="D98" t="s">
        <v>280</v>
      </c>
    </row>
    <row r="99" spans="1:4" x14ac:dyDescent="0.25">
      <c r="A99" t="str">
        <f>"060318988"</f>
        <v>060318988</v>
      </c>
      <c r="B99" t="s">
        <v>281</v>
      </c>
      <c r="C99" t="s">
        <v>282</v>
      </c>
      <c r="D99" t="s">
        <v>283</v>
      </c>
    </row>
    <row r="100" spans="1:4" x14ac:dyDescent="0.25">
      <c r="A100" t="str">
        <f>"036689734"</f>
        <v>036689734</v>
      </c>
      <c r="B100" t="s">
        <v>284</v>
      </c>
      <c r="C100" t="s">
        <v>285</v>
      </c>
      <c r="D100" t="s">
        <v>286</v>
      </c>
    </row>
    <row r="101" spans="1:4" x14ac:dyDescent="0.25">
      <c r="A101" t="str">
        <f>"038439573"</f>
        <v>038439573</v>
      </c>
      <c r="B101" t="s">
        <v>287</v>
      </c>
      <c r="D101" t="s">
        <v>288</v>
      </c>
    </row>
    <row r="102" spans="1:4" x14ac:dyDescent="0.25">
      <c r="A102" t="str">
        <f>"036689696"</f>
        <v>036689696</v>
      </c>
      <c r="B102" t="s">
        <v>289</v>
      </c>
      <c r="C102" t="s">
        <v>290</v>
      </c>
      <c r="D102" t="s">
        <v>291</v>
      </c>
    </row>
    <row r="103" spans="1:4" x14ac:dyDescent="0.25">
      <c r="A103" t="str">
        <f>"036689718"</f>
        <v>036689718</v>
      </c>
      <c r="B103" t="s">
        <v>292</v>
      </c>
      <c r="D103" t="s">
        <v>293</v>
      </c>
    </row>
    <row r="104" spans="1:4" x14ac:dyDescent="0.25">
      <c r="A104" t="str">
        <f>"001012738"</f>
        <v>001012738</v>
      </c>
      <c r="B104" t="s">
        <v>294</v>
      </c>
      <c r="C104" t="s">
        <v>295</v>
      </c>
      <c r="D104" t="s">
        <v>296</v>
      </c>
    </row>
    <row r="105" spans="1:4" x14ac:dyDescent="0.25">
      <c r="A105" t="str">
        <f>"037642758"</f>
        <v>037642758</v>
      </c>
      <c r="B105" t="s">
        <v>297</v>
      </c>
      <c r="C105" t="s">
        <v>298</v>
      </c>
      <c r="D105" t="s">
        <v>299</v>
      </c>
    </row>
    <row r="106" spans="1:4" x14ac:dyDescent="0.25">
      <c r="A106" t="str">
        <f>"037922769"</f>
        <v>037922769</v>
      </c>
      <c r="B106" t="s">
        <v>300</v>
      </c>
      <c r="C106" t="s">
        <v>301</v>
      </c>
      <c r="D106" t="s">
        <v>302</v>
      </c>
    </row>
    <row r="107" spans="1:4" x14ac:dyDescent="0.25">
      <c r="A107" t="str">
        <f>"038571838"</f>
        <v>038571838</v>
      </c>
      <c r="B107" t="s">
        <v>303</v>
      </c>
      <c r="D107" t="s">
        <v>304</v>
      </c>
    </row>
    <row r="108" spans="1:4" x14ac:dyDescent="0.25">
      <c r="A108" t="str">
        <f>"038430916"</f>
        <v>038430916</v>
      </c>
      <c r="B108" t="s">
        <v>305</v>
      </c>
      <c r="C108" t="s">
        <v>306</v>
      </c>
      <c r="D108" t="s">
        <v>307</v>
      </c>
    </row>
    <row r="109" spans="1:4" x14ac:dyDescent="0.25">
      <c r="A109" t="str">
        <f>"039298159"</f>
        <v>039298159</v>
      </c>
      <c r="B109" t="s">
        <v>308</v>
      </c>
      <c r="C109" t="s">
        <v>309</v>
      </c>
      <c r="D109" t="s">
        <v>310</v>
      </c>
    </row>
    <row r="110" spans="1:4" x14ac:dyDescent="0.25">
      <c r="A110" t="str">
        <f>"03856369X"</f>
        <v>03856369X</v>
      </c>
      <c r="B110" t="s">
        <v>311</v>
      </c>
      <c r="C110" t="s">
        <v>312</v>
      </c>
      <c r="D110" t="s">
        <v>313</v>
      </c>
    </row>
    <row r="111" spans="1:4" x14ac:dyDescent="0.25">
      <c r="A111" t="str">
        <f>"03921950X"</f>
        <v>03921950X</v>
      </c>
      <c r="B111" t="s">
        <v>314</v>
      </c>
      <c r="C111" t="s">
        <v>315</v>
      </c>
      <c r="D111" t="s">
        <v>316</v>
      </c>
    </row>
    <row r="112" spans="1:4" x14ac:dyDescent="0.25">
      <c r="A112" t="str">
        <f>"038994496"</f>
        <v>038994496</v>
      </c>
      <c r="B112" t="s">
        <v>317</v>
      </c>
      <c r="C112" t="s">
        <v>318</v>
      </c>
      <c r="D112" t="s">
        <v>319</v>
      </c>
    </row>
    <row r="113" spans="1:4" x14ac:dyDescent="0.25">
      <c r="A113" t="str">
        <f>"039219585"</f>
        <v>039219585</v>
      </c>
      <c r="B113" t="s">
        <v>320</v>
      </c>
      <c r="C113" t="s">
        <v>321</v>
      </c>
      <c r="D113" t="s">
        <v>322</v>
      </c>
    </row>
    <row r="114" spans="1:4" x14ac:dyDescent="0.25">
      <c r="A114" t="str">
        <f>"036777706"</f>
        <v>036777706</v>
      </c>
      <c r="B114" t="s">
        <v>323</v>
      </c>
      <c r="C114" t="s">
        <v>324</v>
      </c>
      <c r="D114" t="s">
        <v>325</v>
      </c>
    </row>
    <row r="115" spans="1:4" x14ac:dyDescent="0.25">
      <c r="A115" t="str">
        <f>"036777773"</f>
        <v>036777773</v>
      </c>
      <c r="B115" t="s">
        <v>326</v>
      </c>
      <c r="C115" t="s">
        <v>327</v>
      </c>
      <c r="D115" t="s">
        <v>328</v>
      </c>
    </row>
    <row r="116" spans="1:4" x14ac:dyDescent="0.25">
      <c r="A116" t="str">
        <f>"036777749"</f>
        <v>036777749</v>
      </c>
      <c r="B116" t="s">
        <v>329</v>
      </c>
      <c r="C116" t="s">
        <v>330</v>
      </c>
      <c r="D116" t="s">
        <v>331</v>
      </c>
    </row>
    <row r="117" spans="1:4" x14ac:dyDescent="0.25">
      <c r="A117" t="str">
        <f>"036777692"</f>
        <v>036777692</v>
      </c>
      <c r="B117" t="s">
        <v>332</v>
      </c>
      <c r="C117" t="s">
        <v>333</v>
      </c>
      <c r="D117" t="s">
        <v>334</v>
      </c>
    </row>
    <row r="118" spans="1:4" x14ac:dyDescent="0.25">
      <c r="A118" t="str">
        <f>"036777722"</f>
        <v>036777722</v>
      </c>
      <c r="B118" t="s">
        <v>335</v>
      </c>
      <c r="C118" t="s">
        <v>336</v>
      </c>
      <c r="D118" t="s">
        <v>337</v>
      </c>
    </row>
    <row r="119" spans="1:4" x14ac:dyDescent="0.25">
      <c r="A119" t="str">
        <f>"036689777"</f>
        <v>036689777</v>
      </c>
      <c r="B119" t="s">
        <v>338</v>
      </c>
      <c r="C119" t="s">
        <v>339</v>
      </c>
      <c r="D119" t="s">
        <v>340</v>
      </c>
    </row>
    <row r="120" spans="1:4" x14ac:dyDescent="0.25">
      <c r="A120" t="str">
        <f>"038743728"</f>
        <v>038743728</v>
      </c>
      <c r="B120" t="s">
        <v>341</v>
      </c>
      <c r="C120" t="s">
        <v>342</v>
      </c>
      <c r="D120" t="s">
        <v>343</v>
      </c>
    </row>
    <row r="121" spans="1:4" x14ac:dyDescent="0.25">
      <c r="A121" t="str">
        <f>"03797484X"</f>
        <v>03797484X</v>
      </c>
      <c r="B121" t="s">
        <v>344</v>
      </c>
      <c r="C121" t="s">
        <v>345</v>
      </c>
      <c r="D121" t="s">
        <v>346</v>
      </c>
    </row>
    <row r="122" spans="1:4" x14ac:dyDescent="0.25">
      <c r="A122" t="str">
        <f>"037922742"</f>
        <v>037922742</v>
      </c>
      <c r="B122" t="s">
        <v>347</v>
      </c>
      <c r="C122" t="s">
        <v>348</v>
      </c>
      <c r="D122" t="s">
        <v>349</v>
      </c>
    </row>
    <row r="123" spans="1:4" x14ac:dyDescent="0.25">
      <c r="A123" t="str">
        <f>"038077574"</f>
        <v>038077574</v>
      </c>
      <c r="B123" t="s">
        <v>350</v>
      </c>
      <c r="C123" t="s">
        <v>351</v>
      </c>
      <c r="D123" t="s">
        <v>352</v>
      </c>
    </row>
    <row r="124" spans="1:4" x14ac:dyDescent="0.25">
      <c r="A124" t="str">
        <f>"039222918"</f>
        <v>039222918</v>
      </c>
      <c r="B124" t="s">
        <v>353</v>
      </c>
      <c r="C124" t="s">
        <v>354</v>
      </c>
      <c r="D124" t="s">
        <v>355</v>
      </c>
    </row>
    <row r="125" spans="1:4" x14ac:dyDescent="0.25">
      <c r="A125" t="str">
        <f>"03799493X"</f>
        <v>03799493X</v>
      </c>
      <c r="B125" t="s">
        <v>356</v>
      </c>
      <c r="C125" t="s">
        <v>357</v>
      </c>
      <c r="D125" t="s">
        <v>358</v>
      </c>
    </row>
    <row r="126" spans="1:4" x14ac:dyDescent="0.25">
      <c r="A126" t="str">
        <f>"037478907"</f>
        <v>037478907</v>
      </c>
      <c r="B126" t="s">
        <v>359</v>
      </c>
      <c r="C126" t="s">
        <v>360</v>
      </c>
      <c r="D126" t="s">
        <v>361</v>
      </c>
    </row>
    <row r="127" spans="1:4" x14ac:dyDescent="0.25">
      <c r="A127" t="str">
        <f>"060940565"</f>
        <v>060940565</v>
      </c>
      <c r="B127" t="s">
        <v>362</v>
      </c>
      <c r="C127" t="s">
        <v>363</v>
      </c>
      <c r="D127" t="s">
        <v>364</v>
      </c>
    </row>
    <row r="128" spans="1:4" x14ac:dyDescent="0.25">
      <c r="A128" t="str">
        <f>"060942258"</f>
        <v>060942258</v>
      </c>
      <c r="B128" t="s">
        <v>365</v>
      </c>
      <c r="C128" t="s">
        <v>366</v>
      </c>
      <c r="D128" t="s">
        <v>367</v>
      </c>
    </row>
    <row r="129" spans="1:4" x14ac:dyDescent="0.25">
      <c r="A129" t="str">
        <f>"060941340"</f>
        <v>060941340</v>
      </c>
      <c r="B129" t="s">
        <v>368</v>
      </c>
      <c r="C129" t="s">
        <v>369</v>
      </c>
      <c r="D129" t="s">
        <v>370</v>
      </c>
    </row>
    <row r="130" spans="1:4" x14ac:dyDescent="0.25">
      <c r="A130" t="str">
        <f>"038120240"</f>
        <v>038120240</v>
      </c>
      <c r="B130" t="s">
        <v>371</v>
      </c>
      <c r="C130" t="s">
        <v>372</v>
      </c>
      <c r="D130" t="s">
        <v>373</v>
      </c>
    </row>
    <row r="131" spans="1:4" x14ac:dyDescent="0.25">
      <c r="A131" t="str">
        <f>"038398753"</f>
        <v>038398753</v>
      </c>
      <c r="B131" t="s">
        <v>374</v>
      </c>
      <c r="D131" t="s">
        <v>375</v>
      </c>
    </row>
    <row r="132" spans="1:4" x14ac:dyDescent="0.25">
      <c r="A132" t="str">
        <f>"036161365"</f>
        <v>036161365</v>
      </c>
      <c r="B132" t="s">
        <v>376</v>
      </c>
      <c r="C132" t="s">
        <v>377</v>
      </c>
      <c r="D132" t="s">
        <v>378</v>
      </c>
    </row>
    <row r="133" spans="1:4" x14ac:dyDescent="0.25">
      <c r="A133" t="str">
        <f>"038037742"</f>
        <v>038037742</v>
      </c>
      <c r="B133" t="s">
        <v>379</v>
      </c>
      <c r="C133" t="s">
        <v>380</v>
      </c>
      <c r="D133" t="s">
        <v>381</v>
      </c>
    </row>
    <row r="134" spans="1:4" x14ac:dyDescent="0.25">
      <c r="A134" t="str">
        <f>"03981453X"</f>
        <v>03981453X</v>
      </c>
      <c r="B134" t="s">
        <v>382</v>
      </c>
      <c r="C134" t="s">
        <v>383</v>
      </c>
      <c r="D134" t="s">
        <v>384</v>
      </c>
    </row>
    <row r="135" spans="1:4" x14ac:dyDescent="0.25">
      <c r="A135" t="str">
        <f>"036743275"</f>
        <v>036743275</v>
      </c>
      <c r="B135" t="s">
        <v>385</v>
      </c>
      <c r="D135" t="s">
        <v>386</v>
      </c>
    </row>
    <row r="136" spans="1:4" x14ac:dyDescent="0.25">
      <c r="A136" t="str">
        <f>"038040557"</f>
        <v>038040557</v>
      </c>
      <c r="B136" t="s">
        <v>387</v>
      </c>
      <c r="C136" t="s">
        <v>388</v>
      </c>
      <c r="D136" t="s">
        <v>389</v>
      </c>
    </row>
    <row r="137" spans="1:4" x14ac:dyDescent="0.25">
      <c r="A137" t="str">
        <f>"038382822"</f>
        <v>038382822</v>
      </c>
      <c r="B137" t="s">
        <v>390</v>
      </c>
      <c r="D137" t="s">
        <v>391</v>
      </c>
    </row>
    <row r="138" spans="1:4" x14ac:dyDescent="0.25">
      <c r="A138" t="str">
        <f>"038869438"</f>
        <v>038869438</v>
      </c>
      <c r="B138" t="s">
        <v>392</v>
      </c>
      <c r="C138" t="s">
        <v>393</v>
      </c>
      <c r="D138" t="s">
        <v>394</v>
      </c>
    </row>
    <row r="139" spans="1:4" x14ac:dyDescent="0.25">
      <c r="A139" t="str">
        <f>"03808130X"</f>
        <v>03808130X</v>
      </c>
      <c r="B139" t="s">
        <v>395</v>
      </c>
      <c r="C139" t="s">
        <v>396</v>
      </c>
      <c r="D139" t="s">
        <v>397</v>
      </c>
    </row>
    <row r="140" spans="1:4" x14ac:dyDescent="0.25">
      <c r="A140" t="str">
        <f>"036915580"</f>
        <v>036915580</v>
      </c>
      <c r="B140" t="s">
        <v>398</v>
      </c>
      <c r="C140" t="s">
        <v>399</v>
      </c>
      <c r="D140" t="s">
        <v>400</v>
      </c>
    </row>
    <row r="141" spans="1:4" x14ac:dyDescent="0.25">
      <c r="A141" t="str">
        <f>"038881446"</f>
        <v>038881446</v>
      </c>
      <c r="B141" t="s">
        <v>401</v>
      </c>
      <c r="C141" t="s">
        <v>402</v>
      </c>
      <c r="D141" t="s">
        <v>403</v>
      </c>
    </row>
    <row r="142" spans="1:4" x14ac:dyDescent="0.25">
      <c r="A142" t="str">
        <f>"104387181"</f>
        <v>104387181</v>
      </c>
      <c r="B142" t="s">
        <v>404</v>
      </c>
      <c r="C142" t="s">
        <v>405</v>
      </c>
      <c r="D142" t="s">
        <v>406</v>
      </c>
    </row>
    <row r="143" spans="1:4" x14ac:dyDescent="0.25">
      <c r="A143" t="str">
        <f>"03781754X"</f>
        <v>03781754X</v>
      </c>
      <c r="B143" t="s">
        <v>407</v>
      </c>
      <c r="C143" t="s">
        <v>408</v>
      </c>
      <c r="D143" t="s">
        <v>409</v>
      </c>
    </row>
    <row r="144" spans="1:4" x14ac:dyDescent="0.25">
      <c r="A144" t="str">
        <f>"039309320"</f>
        <v>039309320</v>
      </c>
      <c r="B144" t="s">
        <v>410</v>
      </c>
      <c r="C144" t="s">
        <v>411</v>
      </c>
      <c r="D144" t="s">
        <v>412</v>
      </c>
    </row>
    <row r="145" spans="1:4" x14ac:dyDescent="0.25">
      <c r="A145" t="str">
        <f>"001012746"</f>
        <v>001012746</v>
      </c>
      <c r="B145" t="s">
        <v>413</v>
      </c>
      <c r="C145" t="s">
        <v>414</v>
      </c>
      <c r="D145" t="s">
        <v>415</v>
      </c>
    </row>
    <row r="146" spans="1:4" x14ac:dyDescent="0.25">
      <c r="A146" t="str">
        <f>"037483986"</f>
        <v>037483986</v>
      </c>
      <c r="B146" t="s">
        <v>416</v>
      </c>
      <c r="C146" t="s">
        <v>417</v>
      </c>
      <c r="D146" t="s">
        <v>418</v>
      </c>
    </row>
    <row r="147" spans="1:4" x14ac:dyDescent="0.25">
      <c r="A147" t="str">
        <f>"037666509"</f>
        <v>037666509</v>
      </c>
      <c r="B147" t="s">
        <v>419</v>
      </c>
      <c r="C147" t="s">
        <v>420</v>
      </c>
      <c r="D147" t="s">
        <v>421</v>
      </c>
    </row>
    <row r="148" spans="1:4" x14ac:dyDescent="0.25">
      <c r="A148" t="str">
        <f>"037462849"</f>
        <v>037462849</v>
      </c>
      <c r="B148" t="s">
        <v>422</v>
      </c>
      <c r="C148" t="s">
        <v>423</v>
      </c>
      <c r="D148" t="s">
        <v>424</v>
      </c>
    </row>
    <row r="149" spans="1:4" x14ac:dyDescent="0.25">
      <c r="A149" t="str">
        <f>"037667068"</f>
        <v>037667068</v>
      </c>
      <c r="B149" t="s">
        <v>425</v>
      </c>
      <c r="C149" t="s">
        <v>426</v>
      </c>
      <c r="D149" t="s">
        <v>427</v>
      </c>
    </row>
    <row r="150" spans="1:4" x14ac:dyDescent="0.25">
      <c r="A150" t="str">
        <f>"037668552"</f>
        <v>037668552</v>
      </c>
      <c r="B150" t="s">
        <v>428</v>
      </c>
      <c r="C150" t="s">
        <v>429</v>
      </c>
      <c r="D150" t="s">
        <v>430</v>
      </c>
    </row>
    <row r="151" spans="1:4" x14ac:dyDescent="0.25">
      <c r="A151" t="str">
        <f>"070598452"</f>
        <v>070598452</v>
      </c>
      <c r="B151" t="s">
        <v>431</v>
      </c>
      <c r="C151" t="s">
        <v>432</v>
      </c>
      <c r="D151" t="s">
        <v>433</v>
      </c>
    </row>
    <row r="152" spans="1:4" x14ac:dyDescent="0.25">
      <c r="A152" t="str">
        <f>"038746565"</f>
        <v>038746565</v>
      </c>
      <c r="B152" t="s">
        <v>434</v>
      </c>
      <c r="C152" t="s">
        <v>435</v>
      </c>
      <c r="D152" t="s">
        <v>436</v>
      </c>
    </row>
    <row r="153" spans="1:4" x14ac:dyDescent="0.25">
      <c r="A153" t="str">
        <f>"037669125"</f>
        <v>037669125</v>
      </c>
      <c r="B153" t="s">
        <v>437</v>
      </c>
      <c r="C153" t="s">
        <v>438</v>
      </c>
      <c r="D153" t="s">
        <v>439</v>
      </c>
    </row>
    <row r="154" spans="1:4" x14ac:dyDescent="0.25">
      <c r="A154" t="str">
        <f>"037432664"</f>
        <v>037432664</v>
      </c>
      <c r="B154" t="s">
        <v>440</v>
      </c>
      <c r="C154" t="s">
        <v>441</v>
      </c>
      <c r="D154" t="s">
        <v>442</v>
      </c>
    </row>
    <row r="155" spans="1:4" x14ac:dyDescent="0.25">
      <c r="A155" t="str">
        <f>"060451297"</f>
        <v>060451297</v>
      </c>
      <c r="B155" t="s">
        <v>440</v>
      </c>
      <c r="C155" t="s">
        <v>443</v>
      </c>
      <c r="D155" t="s">
        <v>444</v>
      </c>
    </row>
    <row r="156" spans="1:4" x14ac:dyDescent="0.25">
      <c r="A156" t="str">
        <f>"039238938"</f>
        <v>039238938</v>
      </c>
      <c r="B156" t="s">
        <v>445</v>
      </c>
      <c r="C156" t="s">
        <v>446</v>
      </c>
      <c r="D156" t="s">
        <v>447</v>
      </c>
    </row>
    <row r="157" spans="1:4" x14ac:dyDescent="0.25">
      <c r="A157" t="str">
        <f>"038278022"</f>
        <v>038278022</v>
      </c>
      <c r="B157" t="s">
        <v>448</v>
      </c>
      <c r="C157" t="s">
        <v>449</v>
      </c>
      <c r="D157" t="s">
        <v>450</v>
      </c>
    </row>
    <row r="158" spans="1:4" x14ac:dyDescent="0.25">
      <c r="A158" t="str">
        <f>"038702924"</f>
        <v>038702924</v>
      </c>
      <c r="B158" t="s">
        <v>451</v>
      </c>
      <c r="C158" t="s">
        <v>452</v>
      </c>
      <c r="D158" t="s">
        <v>453</v>
      </c>
    </row>
    <row r="159" spans="1:4" x14ac:dyDescent="0.25">
      <c r="A159" t="str">
        <f>"060454849"</f>
        <v>060454849</v>
      </c>
      <c r="B159" t="s">
        <v>454</v>
      </c>
      <c r="C159" t="s">
        <v>455</v>
      </c>
      <c r="D159" t="s">
        <v>456</v>
      </c>
    </row>
    <row r="160" spans="1:4" x14ac:dyDescent="0.25">
      <c r="A160" t="str">
        <f>"037932586"</f>
        <v>037932586</v>
      </c>
      <c r="B160" t="s">
        <v>457</v>
      </c>
      <c r="C160" t="s">
        <v>458</v>
      </c>
      <c r="D160" t="s">
        <v>459</v>
      </c>
    </row>
    <row r="161" spans="1:4" x14ac:dyDescent="0.25">
      <c r="A161" t="str">
        <f>"037546007"</f>
        <v>037546007</v>
      </c>
      <c r="B161" t="s">
        <v>460</v>
      </c>
      <c r="C161" t="s">
        <v>461</v>
      </c>
      <c r="D161" t="s">
        <v>462</v>
      </c>
    </row>
    <row r="162" spans="1:4" x14ac:dyDescent="0.25">
      <c r="A162" t="str">
        <f>"039984141"</f>
        <v>039984141</v>
      </c>
      <c r="B162" t="s">
        <v>463</v>
      </c>
      <c r="C162" t="s">
        <v>464</v>
      </c>
      <c r="D162" t="s">
        <v>465</v>
      </c>
    </row>
    <row r="163" spans="1:4" x14ac:dyDescent="0.25">
      <c r="A163" t="str">
        <f>"039395863"</f>
        <v>039395863</v>
      </c>
      <c r="B163" t="s">
        <v>466</v>
      </c>
      <c r="C163" t="s">
        <v>467</v>
      </c>
      <c r="D163" t="s">
        <v>468</v>
      </c>
    </row>
    <row r="164" spans="1:4" x14ac:dyDescent="0.25">
      <c r="A164" t="str">
        <f>"055848184"</f>
        <v>055848184</v>
      </c>
      <c r="B164" t="s">
        <v>469</v>
      </c>
      <c r="C164" t="s">
        <v>470</v>
      </c>
      <c r="D164" t="s">
        <v>471</v>
      </c>
    </row>
    <row r="165" spans="1:4" x14ac:dyDescent="0.25">
      <c r="A165" t="str">
        <f>"037099019"</f>
        <v>037099019</v>
      </c>
      <c r="B165" t="s">
        <v>472</v>
      </c>
      <c r="C165" t="s">
        <v>473</v>
      </c>
      <c r="D165" t="s">
        <v>474</v>
      </c>
    </row>
    <row r="166" spans="1:4" x14ac:dyDescent="0.25">
      <c r="A166" t="str">
        <f>"037855980"</f>
        <v>037855980</v>
      </c>
      <c r="B166" t="s">
        <v>475</v>
      </c>
      <c r="C166" t="s">
        <v>476</v>
      </c>
      <c r="D166" t="s">
        <v>477</v>
      </c>
    </row>
    <row r="167" spans="1:4" x14ac:dyDescent="0.25">
      <c r="A167" t="str">
        <f>"040037444"</f>
        <v>040037444</v>
      </c>
      <c r="B167" t="s">
        <v>478</v>
      </c>
      <c r="C167" t="s">
        <v>479</v>
      </c>
      <c r="D167" t="s">
        <v>480</v>
      </c>
    </row>
    <row r="168" spans="1:4" x14ac:dyDescent="0.25">
      <c r="A168" t="str">
        <f>"040194736"</f>
        <v>040194736</v>
      </c>
      <c r="B168" t="s">
        <v>481</v>
      </c>
      <c r="C168" t="s">
        <v>482</v>
      </c>
      <c r="D168" t="s">
        <v>483</v>
      </c>
    </row>
    <row r="169" spans="1:4" x14ac:dyDescent="0.25">
      <c r="A169" t="str">
        <f>"037274635"</f>
        <v>037274635</v>
      </c>
      <c r="B169" t="s">
        <v>484</v>
      </c>
      <c r="C169" t="s">
        <v>485</v>
      </c>
      <c r="D169" t="s">
        <v>486</v>
      </c>
    </row>
    <row r="170" spans="1:4" x14ac:dyDescent="0.25">
      <c r="A170" t="str">
        <f>"055851754"</f>
        <v>055851754</v>
      </c>
      <c r="B170" t="s">
        <v>487</v>
      </c>
      <c r="C170" t="s">
        <v>488</v>
      </c>
      <c r="D170" t="s">
        <v>489</v>
      </c>
    </row>
    <row r="171" spans="1:4" x14ac:dyDescent="0.25">
      <c r="A171" t="str">
        <f>"040226190"</f>
        <v>040226190</v>
      </c>
      <c r="B171" t="s">
        <v>490</v>
      </c>
      <c r="C171" t="s">
        <v>491</v>
      </c>
      <c r="D171" t="s">
        <v>492</v>
      </c>
    </row>
    <row r="172" spans="1:4" x14ac:dyDescent="0.25">
      <c r="A172" t="str">
        <f>"039303802"</f>
        <v>039303802</v>
      </c>
      <c r="B172" t="s">
        <v>493</v>
      </c>
      <c r="C172" t="s">
        <v>494</v>
      </c>
      <c r="D172" t="s">
        <v>495</v>
      </c>
    </row>
    <row r="173" spans="1:4" x14ac:dyDescent="0.25">
      <c r="A173" t="str">
        <f>"076851451"</f>
        <v>076851451</v>
      </c>
      <c r="B173" t="s">
        <v>496</v>
      </c>
      <c r="C173" t="s">
        <v>497</v>
      </c>
      <c r="D173" t="s">
        <v>498</v>
      </c>
    </row>
    <row r="174" spans="1:4" x14ac:dyDescent="0.25">
      <c r="A174" t="str">
        <f>"154366943"</f>
        <v>154366943</v>
      </c>
      <c r="B174" t="s">
        <v>499</v>
      </c>
      <c r="D174" t="s">
        <v>500</v>
      </c>
    </row>
    <row r="175" spans="1:4" x14ac:dyDescent="0.25">
      <c r="A175" t="str">
        <f>"036800767"</f>
        <v>036800767</v>
      </c>
      <c r="B175" t="s">
        <v>501</v>
      </c>
      <c r="D175" t="s">
        <v>502</v>
      </c>
    </row>
    <row r="176" spans="1:4" x14ac:dyDescent="0.25">
      <c r="A176" t="str">
        <f>"037634755"</f>
        <v>037634755</v>
      </c>
      <c r="B176" t="s">
        <v>503</v>
      </c>
      <c r="C176" t="s">
        <v>504</v>
      </c>
      <c r="D176" t="s">
        <v>505</v>
      </c>
    </row>
    <row r="177" spans="1:4" x14ac:dyDescent="0.25">
      <c r="A177" t="str">
        <f>"038034530"</f>
        <v>038034530</v>
      </c>
      <c r="B177" t="s">
        <v>506</v>
      </c>
      <c r="C177" t="s">
        <v>507</v>
      </c>
      <c r="D177" t="s">
        <v>508</v>
      </c>
    </row>
    <row r="178" spans="1:4" x14ac:dyDescent="0.25">
      <c r="A178" t="str">
        <f>"038034689"</f>
        <v>038034689</v>
      </c>
      <c r="B178" t="s">
        <v>509</v>
      </c>
      <c r="C178" t="s">
        <v>510</v>
      </c>
      <c r="D178" t="s">
        <v>511</v>
      </c>
    </row>
    <row r="179" spans="1:4" x14ac:dyDescent="0.25">
      <c r="A179" t="str">
        <f>"037820214"</f>
        <v>037820214</v>
      </c>
      <c r="B179" t="s">
        <v>512</v>
      </c>
      <c r="C179" t="s">
        <v>513</v>
      </c>
      <c r="D179" t="s">
        <v>514</v>
      </c>
    </row>
    <row r="180" spans="1:4" x14ac:dyDescent="0.25">
      <c r="A180" t="str">
        <f>"040289486"</f>
        <v>040289486</v>
      </c>
      <c r="B180" t="s">
        <v>515</v>
      </c>
      <c r="C180" t="s">
        <v>516</v>
      </c>
      <c r="D180" t="s">
        <v>517</v>
      </c>
    </row>
    <row r="181" spans="1:4" x14ac:dyDescent="0.25">
      <c r="A181" t="str">
        <f>"038034468"</f>
        <v>038034468</v>
      </c>
      <c r="B181" t="s">
        <v>518</v>
      </c>
      <c r="C181" t="s">
        <v>519</v>
      </c>
      <c r="D181" t="s">
        <v>520</v>
      </c>
    </row>
    <row r="182" spans="1:4" x14ac:dyDescent="0.25">
      <c r="A182" t="str">
        <f>"036613363"</f>
        <v>036613363</v>
      </c>
      <c r="B182" t="s">
        <v>521</v>
      </c>
      <c r="C182" t="s">
        <v>522</v>
      </c>
      <c r="D182" t="s">
        <v>523</v>
      </c>
    </row>
    <row r="183" spans="1:4" x14ac:dyDescent="0.25">
      <c r="A183" t="str">
        <f>"04002511X"</f>
        <v>04002511X</v>
      </c>
      <c r="B183" t="s">
        <v>524</v>
      </c>
      <c r="C183" t="s">
        <v>525</v>
      </c>
      <c r="D183" t="s">
        <v>526</v>
      </c>
    </row>
    <row r="184" spans="1:4" x14ac:dyDescent="0.25">
      <c r="A184" t="str">
        <f>"089843118"</f>
        <v>089843118</v>
      </c>
      <c r="B184" t="s">
        <v>527</v>
      </c>
      <c r="C184" t="s">
        <v>528</v>
      </c>
      <c r="D184" t="s">
        <v>529</v>
      </c>
    </row>
    <row r="185" spans="1:4" x14ac:dyDescent="0.25">
      <c r="A185" t="str">
        <f>"038039095"</f>
        <v>038039095</v>
      </c>
      <c r="B185" t="s">
        <v>530</v>
      </c>
      <c r="C185" t="s">
        <v>531</v>
      </c>
      <c r="D185" t="s">
        <v>532</v>
      </c>
    </row>
    <row r="186" spans="1:4" x14ac:dyDescent="0.25">
      <c r="A186" t="str">
        <f>"038442841"</f>
        <v>038442841</v>
      </c>
      <c r="B186" t="s">
        <v>533</v>
      </c>
      <c r="D186" t="s">
        <v>534</v>
      </c>
    </row>
    <row r="187" spans="1:4" x14ac:dyDescent="0.25">
      <c r="A187" t="str">
        <f>"059548517"</f>
        <v>059548517</v>
      </c>
      <c r="B187" t="s">
        <v>535</v>
      </c>
      <c r="D187" t="s">
        <v>536</v>
      </c>
    </row>
    <row r="188" spans="1:4" x14ac:dyDescent="0.25">
      <c r="A188" t="str">
        <f>"036167010"</f>
        <v>036167010</v>
      </c>
      <c r="B188" t="s">
        <v>537</v>
      </c>
      <c r="D188" t="s">
        <v>538</v>
      </c>
    </row>
    <row r="189" spans="1:4" x14ac:dyDescent="0.25">
      <c r="A189" t="str">
        <f>"038855631"</f>
        <v>038855631</v>
      </c>
      <c r="B189" t="s">
        <v>539</v>
      </c>
      <c r="C189" t="s">
        <v>540</v>
      </c>
      <c r="D189" t="s">
        <v>541</v>
      </c>
    </row>
    <row r="190" spans="1:4" x14ac:dyDescent="0.25">
      <c r="A190" t="str">
        <f>"076877914"</f>
        <v>076877914</v>
      </c>
      <c r="B190" t="s">
        <v>542</v>
      </c>
      <c r="C190" t="s">
        <v>543</v>
      </c>
      <c r="D190" t="s">
        <v>544</v>
      </c>
    </row>
    <row r="191" spans="1:4" x14ac:dyDescent="0.25">
      <c r="A191" t="str">
        <f>"032913990"</f>
        <v>032913990</v>
      </c>
      <c r="B191" t="s">
        <v>545</v>
      </c>
      <c r="C191" t="s">
        <v>546</v>
      </c>
      <c r="D191" t="s">
        <v>547</v>
      </c>
    </row>
    <row r="192" spans="1:4" x14ac:dyDescent="0.25">
      <c r="A192" t="str">
        <f>"03888819X"</f>
        <v>03888819X</v>
      </c>
      <c r="B192" t="s">
        <v>548</v>
      </c>
      <c r="C192" t="s">
        <v>549</v>
      </c>
      <c r="D192" t="s">
        <v>550</v>
      </c>
    </row>
    <row r="193" spans="1:4" x14ac:dyDescent="0.25">
      <c r="A193" t="str">
        <f>"07687799X"</f>
        <v>07687799X</v>
      </c>
      <c r="B193" t="s">
        <v>551</v>
      </c>
      <c r="C193" t="s">
        <v>552</v>
      </c>
      <c r="D193" t="s">
        <v>553</v>
      </c>
    </row>
    <row r="194" spans="1:4" x14ac:dyDescent="0.25">
      <c r="A194" t="str">
        <f>"032914059"</f>
        <v>032914059</v>
      </c>
      <c r="B194" t="s">
        <v>554</v>
      </c>
      <c r="C194" t="s">
        <v>555</v>
      </c>
      <c r="D194" t="s">
        <v>556</v>
      </c>
    </row>
    <row r="195" spans="1:4" x14ac:dyDescent="0.25">
      <c r="A195" t="str">
        <f>"076877973"</f>
        <v>076877973</v>
      </c>
      <c r="B195" t="s">
        <v>557</v>
      </c>
      <c r="C195" t="s">
        <v>558</v>
      </c>
      <c r="D195" t="s">
        <v>559</v>
      </c>
    </row>
    <row r="196" spans="1:4" x14ac:dyDescent="0.25">
      <c r="A196" t="str">
        <f>"060552204"</f>
        <v>060552204</v>
      </c>
      <c r="B196" t="s">
        <v>560</v>
      </c>
      <c r="C196" t="s">
        <v>561</v>
      </c>
      <c r="D196" t="s">
        <v>562</v>
      </c>
    </row>
    <row r="197" spans="1:4" x14ac:dyDescent="0.25">
      <c r="A197" t="str">
        <f>"039607976"</f>
        <v>039607976</v>
      </c>
      <c r="B197" t="s">
        <v>563</v>
      </c>
      <c r="C197" t="s">
        <v>564</v>
      </c>
      <c r="D197" t="s">
        <v>565</v>
      </c>
    </row>
    <row r="198" spans="1:4" x14ac:dyDescent="0.25">
      <c r="A198" t="str">
        <f>"060620323"</f>
        <v>060620323</v>
      </c>
      <c r="B198" t="s">
        <v>566</v>
      </c>
      <c r="C198" t="s">
        <v>567</v>
      </c>
      <c r="D198" t="s">
        <v>568</v>
      </c>
    </row>
    <row r="199" spans="1:4" x14ac:dyDescent="0.25">
      <c r="A199" t="str">
        <f>"060616989"</f>
        <v>060616989</v>
      </c>
      <c r="B199" t="s">
        <v>569</v>
      </c>
      <c r="C199" t="s">
        <v>570</v>
      </c>
      <c r="D199" t="s">
        <v>571</v>
      </c>
    </row>
    <row r="200" spans="1:4" x14ac:dyDescent="0.25">
      <c r="A200" t="str">
        <f>"039534677"</f>
        <v>039534677</v>
      </c>
      <c r="B200" t="s">
        <v>572</v>
      </c>
      <c r="C200" t="s">
        <v>573</v>
      </c>
      <c r="D200" t="s">
        <v>574</v>
      </c>
    </row>
    <row r="201" spans="1:4" x14ac:dyDescent="0.25">
      <c r="A201" t="str">
        <f>"036371041"</f>
        <v>036371041</v>
      </c>
      <c r="B201" t="s">
        <v>575</v>
      </c>
      <c r="C201" t="s">
        <v>576</v>
      </c>
      <c r="D201" t="s">
        <v>577</v>
      </c>
    </row>
    <row r="202" spans="1:4" x14ac:dyDescent="0.25">
      <c r="A202" t="str">
        <f>"038550806"</f>
        <v>038550806</v>
      </c>
      <c r="B202" t="s">
        <v>578</v>
      </c>
      <c r="D202" t="s">
        <v>579</v>
      </c>
    </row>
    <row r="203" spans="1:4" x14ac:dyDescent="0.25">
      <c r="A203" t="str">
        <f>"037370995"</f>
        <v>037370995</v>
      </c>
      <c r="B203" t="s">
        <v>580</v>
      </c>
      <c r="C203" t="s">
        <v>581</v>
      </c>
      <c r="D203" t="s">
        <v>582</v>
      </c>
    </row>
    <row r="204" spans="1:4" x14ac:dyDescent="0.25">
      <c r="A204" t="str">
        <f>"039588432"</f>
        <v>039588432</v>
      </c>
      <c r="B204" t="s">
        <v>583</v>
      </c>
      <c r="C204" t="s">
        <v>584</v>
      </c>
      <c r="D204" t="s">
        <v>585</v>
      </c>
    </row>
    <row r="205" spans="1:4" x14ac:dyDescent="0.25">
      <c r="A205" t="str">
        <f>"038308711"</f>
        <v>038308711</v>
      </c>
      <c r="B205" t="s">
        <v>586</v>
      </c>
      <c r="C205" t="s">
        <v>587</v>
      </c>
      <c r="D205" t="s">
        <v>588</v>
      </c>
    </row>
    <row r="206" spans="1:4" x14ac:dyDescent="0.25">
      <c r="A206" t="str">
        <f>"03830869X"</f>
        <v>03830869X</v>
      </c>
      <c r="B206" t="s">
        <v>589</v>
      </c>
      <c r="C206" t="s">
        <v>590</v>
      </c>
      <c r="D206" t="s">
        <v>591</v>
      </c>
    </row>
    <row r="207" spans="1:4" x14ac:dyDescent="0.25">
      <c r="A207" t="str">
        <f>"039432750"</f>
        <v>039432750</v>
      </c>
      <c r="B207" t="s">
        <v>592</v>
      </c>
      <c r="C207" t="s">
        <v>593</v>
      </c>
      <c r="D207" t="s">
        <v>594</v>
      </c>
    </row>
    <row r="208" spans="1:4" x14ac:dyDescent="0.25">
      <c r="A208" t="str">
        <f>"060436670"</f>
        <v>060436670</v>
      </c>
      <c r="B208" t="s">
        <v>595</v>
      </c>
      <c r="D208" t="s">
        <v>596</v>
      </c>
    </row>
    <row r="209" spans="1:4" x14ac:dyDescent="0.25">
      <c r="A209" t="str">
        <f>"039535711"</f>
        <v>039535711</v>
      </c>
      <c r="B209" t="s">
        <v>597</v>
      </c>
      <c r="C209" t="s">
        <v>598</v>
      </c>
      <c r="D209" t="s">
        <v>599</v>
      </c>
    </row>
    <row r="210" spans="1:4" x14ac:dyDescent="0.25">
      <c r="A210" t="str">
        <f>"039011348"</f>
        <v>039011348</v>
      </c>
      <c r="B210" t="s">
        <v>600</v>
      </c>
      <c r="C210" t="s">
        <v>601</v>
      </c>
      <c r="D210" t="s">
        <v>602</v>
      </c>
    </row>
    <row r="211" spans="1:4" x14ac:dyDescent="0.25">
      <c r="A211" t="str">
        <f>"038382865"</f>
        <v>038382865</v>
      </c>
      <c r="B211" t="s">
        <v>603</v>
      </c>
      <c r="D211" t="s">
        <v>604</v>
      </c>
    </row>
    <row r="212" spans="1:4" x14ac:dyDescent="0.25">
      <c r="A212" t="str">
        <f>"036990299"</f>
        <v>036990299</v>
      </c>
      <c r="B212" t="s">
        <v>605</v>
      </c>
      <c r="C212" t="s">
        <v>606</v>
      </c>
      <c r="D212" t="s">
        <v>607</v>
      </c>
    </row>
    <row r="213" spans="1:4" x14ac:dyDescent="0.25">
      <c r="A213" t="str">
        <f>"037312170"</f>
        <v>037312170</v>
      </c>
      <c r="B213" t="s">
        <v>608</v>
      </c>
      <c r="C213" t="s">
        <v>609</v>
      </c>
      <c r="D213" t="s">
        <v>610</v>
      </c>
    </row>
    <row r="214" spans="1:4" x14ac:dyDescent="0.25">
      <c r="A214" t="str">
        <f>"037117076"</f>
        <v>037117076</v>
      </c>
      <c r="B214" t="s">
        <v>611</v>
      </c>
      <c r="C214" t="s">
        <v>612</v>
      </c>
      <c r="D214" t="s">
        <v>613</v>
      </c>
    </row>
    <row r="215" spans="1:4" x14ac:dyDescent="0.25">
      <c r="A215" t="str">
        <f>"036626961"</f>
        <v>036626961</v>
      </c>
      <c r="B215" t="s">
        <v>614</v>
      </c>
      <c r="C215" t="s">
        <v>615</v>
      </c>
      <c r="D215" t="s">
        <v>616</v>
      </c>
    </row>
    <row r="216" spans="1:4" x14ac:dyDescent="0.25">
      <c r="A216" t="str">
        <f>"060398116"</f>
        <v>060398116</v>
      </c>
      <c r="B216" t="s">
        <v>617</v>
      </c>
      <c r="D216" t="s">
        <v>618</v>
      </c>
    </row>
    <row r="217" spans="1:4" x14ac:dyDescent="0.25">
      <c r="A217" t="str">
        <f>"038308703"</f>
        <v>038308703</v>
      </c>
      <c r="B217" t="s">
        <v>619</v>
      </c>
      <c r="C217" t="s">
        <v>620</v>
      </c>
      <c r="D217" t="s">
        <v>621</v>
      </c>
    </row>
    <row r="218" spans="1:4" x14ac:dyDescent="0.25">
      <c r="A218" t="str">
        <f>"039284190"</f>
        <v>039284190</v>
      </c>
      <c r="B218" t="s">
        <v>622</v>
      </c>
      <c r="C218" t="s">
        <v>623</v>
      </c>
      <c r="D218" t="s">
        <v>624</v>
      </c>
    </row>
    <row r="219" spans="1:4" x14ac:dyDescent="0.25">
      <c r="A219" t="str">
        <f>"036601411"</f>
        <v>036601411</v>
      </c>
      <c r="B219" t="s">
        <v>625</v>
      </c>
      <c r="C219" t="s">
        <v>626</v>
      </c>
      <c r="D219" t="s">
        <v>627</v>
      </c>
    </row>
    <row r="220" spans="1:4" x14ac:dyDescent="0.25">
      <c r="A220" t="str">
        <f>"039127826"</f>
        <v>039127826</v>
      </c>
      <c r="B220" t="s">
        <v>628</v>
      </c>
      <c r="C220" t="s">
        <v>629</v>
      </c>
      <c r="D220" t="s">
        <v>630</v>
      </c>
    </row>
    <row r="221" spans="1:4" x14ac:dyDescent="0.25">
      <c r="A221" t="str">
        <f>"038666243"</f>
        <v>038666243</v>
      </c>
      <c r="B221" t="s">
        <v>631</v>
      </c>
      <c r="C221" t="s">
        <v>632</v>
      </c>
      <c r="D221" t="s">
        <v>633</v>
      </c>
    </row>
    <row r="222" spans="1:4" x14ac:dyDescent="0.25">
      <c r="A222" t="str">
        <f>"040466752"</f>
        <v>040466752</v>
      </c>
      <c r="B222" t="s">
        <v>634</v>
      </c>
      <c r="C222" t="s">
        <v>635</v>
      </c>
      <c r="D222" t="s">
        <v>636</v>
      </c>
    </row>
    <row r="223" spans="1:4" x14ac:dyDescent="0.25">
      <c r="A223" t="str">
        <f>"039080811"</f>
        <v>039080811</v>
      </c>
      <c r="B223" t="s">
        <v>637</v>
      </c>
      <c r="C223" t="s">
        <v>638</v>
      </c>
      <c r="D223" t="s">
        <v>639</v>
      </c>
    </row>
    <row r="224" spans="1:4" x14ac:dyDescent="0.25">
      <c r="A224" t="str">
        <f>"039786056"</f>
        <v>039786056</v>
      </c>
      <c r="B224" t="s">
        <v>640</v>
      </c>
      <c r="C224" t="s">
        <v>641</v>
      </c>
      <c r="D224" t="s">
        <v>642</v>
      </c>
    </row>
    <row r="225" spans="1:4" x14ac:dyDescent="0.25">
      <c r="A225" t="str">
        <f>"038667525"</f>
        <v>038667525</v>
      </c>
      <c r="B225" t="s">
        <v>643</v>
      </c>
      <c r="C225" t="s">
        <v>644</v>
      </c>
      <c r="D225" t="s">
        <v>645</v>
      </c>
    </row>
    <row r="226" spans="1:4" x14ac:dyDescent="0.25">
      <c r="A226" t="str">
        <f>"037375210"</f>
        <v>037375210</v>
      </c>
      <c r="B226" t="s">
        <v>646</v>
      </c>
      <c r="C226" t="s">
        <v>647</v>
      </c>
      <c r="D226" t="s">
        <v>648</v>
      </c>
    </row>
    <row r="227" spans="1:4" x14ac:dyDescent="0.25">
      <c r="A227" t="str">
        <f>"037375202"</f>
        <v>037375202</v>
      </c>
      <c r="B227" t="s">
        <v>649</v>
      </c>
      <c r="C227" t="s">
        <v>650</v>
      </c>
      <c r="D227" t="s">
        <v>651</v>
      </c>
    </row>
    <row r="228" spans="1:4" x14ac:dyDescent="0.25">
      <c r="A228" t="str">
        <f>"037375237"</f>
        <v>037375237</v>
      </c>
      <c r="B228" t="s">
        <v>652</v>
      </c>
      <c r="C228" t="s">
        <v>653</v>
      </c>
      <c r="D228" t="s">
        <v>654</v>
      </c>
    </row>
    <row r="229" spans="1:4" x14ac:dyDescent="0.25">
      <c r="A229" t="str">
        <f>"039670554"</f>
        <v>039670554</v>
      </c>
      <c r="B229" t="s">
        <v>655</v>
      </c>
      <c r="C229" t="s">
        <v>656</v>
      </c>
      <c r="D229" t="s">
        <v>657</v>
      </c>
    </row>
    <row r="230" spans="1:4" x14ac:dyDescent="0.25">
      <c r="A230" t="str">
        <f>"036182583"</f>
        <v>036182583</v>
      </c>
      <c r="B230" t="s">
        <v>658</v>
      </c>
      <c r="C230" t="s">
        <v>659</v>
      </c>
      <c r="D230" t="s">
        <v>660</v>
      </c>
    </row>
    <row r="231" spans="1:4" x14ac:dyDescent="0.25">
      <c r="A231" t="str">
        <f>"03737298X"</f>
        <v>03737298X</v>
      </c>
      <c r="B231" t="s">
        <v>661</v>
      </c>
      <c r="C231" t="s">
        <v>662</v>
      </c>
      <c r="D231" t="s">
        <v>663</v>
      </c>
    </row>
    <row r="232" spans="1:4" x14ac:dyDescent="0.25">
      <c r="A232" t="str">
        <f>"03737446X"</f>
        <v>03737446X</v>
      </c>
      <c r="B232" t="s">
        <v>664</v>
      </c>
      <c r="C232" t="s">
        <v>665</v>
      </c>
      <c r="D232" t="s">
        <v>666</v>
      </c>
    </row>
    <row r="233" spans="1:4" x14ac:dyDescent="0.25">
      <c r="A233" t="str">
        <f>"038663082"</f>
        <v>038663082</v>
      </c>
      <c r="B233" t="s">
        <v>667</v>
      </c>
      <c r="D233" t="s">
        <v>668</v>
      </c>
    </row>
    <row r="234" spans="1:4" x14ac:dyDescent="0.25">
      <c r="A234" t="str">
        <f>"036171786"</f>
        <v>036171786</v>
      </c>
      <c r="B234" t="s">
        <v>669</v>
      </c>
      <c r="D234" t="s">
        <v>670</v>
      </c>
    </row>
    <row r="235" spans="1:4" x14ac:dyDescent="0.25">
      <c r="A235" t="str">
        <f>"03757244X"</f>
        <v>03757244X</v>
      </c>
      <c r="B235" t="s">
        <v>671</v>
      </c>
      <c r="C235" t="s">
        <v>672</v>
      </c>
      <c r="D235" t="s">
        <v>673</v>
      </c>
    </row>
    <row r="236" spans="1:4" x14ac:dyDescent="0.25">
      <c r="A236" t="str">
        <f>"037434160"</f>
        <v>037434160</v>
      </c>
      <c r="B236" t="s">
        <v>674</v>
      </c>
      <c r="C236" t="s">
        <v>675</v>
      </c>
      <c r="D236" t="s">
        <v>676</v>
      </c>
    </row>
    <row r="237" spans="1:4" x14ac:dyDescent="0.25">
      <c r="A237" t="str">
        <f>"037294342"</f>
        <v>037294342</v>
      </c>
      <c r="B237" t="s">
        <v>677</v>
      </c>
      <c r="C237" t="s">
        <v>678</v>
      </c>
      <c r="D237" t="s">
        <v>679</v>
      </c>
    </row>
    <row r="238" spans="1:4" x14ac:dyDescent="0.25">
      <c r="A238" t="str">
        <f>"039656179"</f>
        <v>039656179</v>
      </c>
      <c r="B238" t="s">
        <v>680</v>
      </c>
      <c r="C238" t="s">
        <v>681</v>
      </c>
      <c r="D238" t="s">
        <v>682</v>
      </c>
    </row>
    <row r="239" spans="1:4" x14ac:dyDescent="0.25">
      <c r="A239" t="str">
        <f>"039661415"</f>
        <v>039661415</v>
      </c>
      <c r="B239" t="s">
        <v>683</v>
      </c>
      <c r="C239" t="s">
        <v>684</v>
      </c>
      <c r="D239" t="s">
        <v>685</v>
      </c>
    </row>
    <row r="240" spans="1:4" x14ac:dyDescent="0.25">
      <c r="A240" t="str">
        <f>"036183849"</f>
        <v>036183849</v>
      </c>
      <c r="B240" t="s">
        <v>686</v>
      </c>
      <c r="C240" t="s">
        <v>687</v>
      </c>
      <c r="D240" t="s">
        <v>688</v>
      </c>
    </row>
    <row r="241" spans="1:4" x14ac:dyDescent="0.25">
      <c r="A241" t="str">
        <f>"036298018"</f>
        <v>036298018</v>
      </c>
      <c r="B241" t="s">
        <v>689</v>
      </c>
      <c r="C241" t="s">
        <v>690</v>
      </c>
      <c r="D241" t="s">
        <v>691</v>
      </c>
    </row>
    <row r="242" spans="1:4" x14ac:dyDescent="0.25">
      <c r="A242" t="str">
        <f>"036172944"</f>
        <v>036172944</v>
      </c>
      <c r="B242" t="s">
        <v>692</v>
      </c>
      <c r="D242" t="s">
        <v>693</v>
      </c>
    </row>
    <row r="243" spans="1:4" x14ac:dyDescent="0.25">
      <c r="A243" t="str">
        <f>"038040107"</f>
        <v>038040107</v>
      </c>
      <c r="B243" t="s">
        <v>694</v>
      </c>
      <c r="C243" t="s">
        <v>695</v>
      </c>
      <c r="D243" t="s">
        <v>696</v>
      </c>
    </row>
    <row r="244" spans="1:4" x14ac:dyDescent="0.25">
      <c r="A244" t="str">
        <f>"013710230"</f>
        <v>013710230</v>
      </c>
      <c r="B244" t="s">
        <v>697</v>
      </c>
      <c r="C244" t="s">
        <v>698</v>
      </c>
      <c r="D244" t="s">
        <v>699</v>
      </c>
    </row>
    <row r="245" spans="1:4" x14ac:dyDescent="0.25">
      <c r="A245" t="str">
        <f>"038553309"</f>
        <v>038553309</v>
      </c>
      <c r="B245" t="s">
        <v>700</v>
      </c>
      <c r="D245" t="s">
        <v>701</v>
      </c>
    </row>
    <row r="246" spans="1:4" x14ac:dyDescent="0.25">
      <c r="A246" t="str">
        <f>"038040077"</f>
        <v>038040077</v>
      </c>
      <c r="B246" t="s">
        <v>702</v>
      </c>
      <c r="C246" t="s">
        <v>703</v>
      </c>
      <c r="D246" t="s">
        <v>704</v>
      </c>
    </row>
    <row r="247" spans="1:4" x14ac:dyDescent="0.25">
      <c r="A247" t="str">
        <f>"036172987"</f>
        <v>036172987</v>
      </c>
      <c r="B247" t="s">
        <v>705</v>
      </c>
      <c r="D247" t="s">
        <v>706</v>
      </c>
    </row>
    <row r="248" spans="1:4" x14ac:dyDescent="0.25">
      <c r="A248" t="str">
        <f>"038670798"</f>
        <v>038670798</v>
      </c>
      <c r="B248" t="s">
        <v>707</v>
      </c>
      <c r="C248" t="s">
        <v>708</v>
      </c>
      <c r="D248" t="s">
        <v>709</v>
      </c>
    </row>
    <row r="249" spans="1:4" x14ac:dyDescent="0.25">
      <c r="A249" t="str">
        <f>"07686779X"</f>
        <v>07686779X</v>
      </c>
      <c r="B249" t="s">
        <v>710</v>
      </c>
      <c r="C249" t="s">
        <v>711</v>
      </c>
      <c r="D249" t="s">
        <v>712</v>
      </c>
    </row>
    <row r="250" spans="1:4" x14ac:dyDescent="0.25">
      <c r="A250" t="str">
        <f>"036173088"</f>
        <v>036173088</v>
      </c>
      <c r="B250" t="s">
        <v>713</v>
      </c>
      <c r="D250" t="s">
        <v>714</v>
      </c>
    </row>
    <row r="251" spans="1:4" x14ac:dyDescent="0.25">
      <c r="A251" t="str">
        <f>"038039982"</f>
        <v>038039982</v>
      </c>
      <c r="B251" t="s">
        <v>715</v>
      </c>
      <c r="C251" t="s">
        <v>716</v>
      </c>
      <c r="D251" t="s">
        <v>717</v>
      </c>
    </row>
    <row r="252" spans="1:4" x14ac:dyDescent="0.25">
      <c r="A252" t="str">
        <f>"03826918X"</f>
        <v>03826918X</v>
      </c>
      <c r="B252" t="s">
        <v>718</v>
      </c>
      <c r="C252" t="s">
        <v>719</v>
      </c>
      <c r="D252" t="s">
        <v>720</v>
      </c>
    </row>
    <row r="253" spans="1:4" x14ac:dyDescent="0.25">
      <c r="A253" t="str">
        <f>"038446170"</f>
        <v>038446170</v>
      </c>
      <c r="B253" t="s">
        <v>721</v>
      </c>
      <c r="D253" t="s">
        <v>722</v>
      </c>
    </row>
    <row r="254" spans="1:4" x14ac:dyDescent="0.25">
      <c r="A254" t="str">
        <f>"036915629"</f>
        <v>036915629</v>
      </c>
      <c r="B254" t="s">
        <v>723</v>
      </c>
      <c r="C254" t="s">
        <v>724</v>
      </c>
      <c r="D254" t="s">
        <v>725</v>
      </c>
    </row>
    <row r="255" spans="1:4" x14ac:dyDescent="0.25">
      <c r="A255" t="str">
        <f>"038963159"</f>
        <v>038963159</v>
      </c>
      <c r="B255" t="s">
        <v>726</v>
      </c>
      <c r="C255" t="s">
        <v>727</v>
      </c>
      <c r="D255" t="s">
        <v>728</v>
      </c>
    </row>
    <row r="256" spans="1:4" x14ac:dyDescent="0.25">
      <c r="A256" t="str">
        <f>"038553317"</f>
        <v>038553317</v>
      </c>
      <c r="B256" t="s">
        <v>729</v>
      </c>
      <c r="D256" t="s">
        <v>730</v>
      </c>
    </row>
    <row r="257" spans="1:4" x14ac:dyDescent="0.25">
      <c r="A257" t="str">
        <f>"038553333"</f>
        <v>038553333</v>
      </c>
      <c r="B257" t="s">
        <v>731</v>
      </c>
      <c r="D257" t="s">
        <v>732</v>
      </c>
    </row>
    <row r="258" spans="1:4" x14ac:dyDescent="0.25">
      <c r="A258" t="str">
        <f>"039231453"</f>
        <v>039231453</v>
      </c>
      <c r="B258" t="s">
        <v>733</v>
      </c>
      <c r="C258" t="s">
        <v>734</v>
      </c>
      <c r="D258" t="s">
        <v>735</v>
      </c>
    </row>
    <row r="259" spans="1:4" x14ac:dyDescent="0.25">
      <c r="A259" t="str">
        <f>"037430696"</f>
        <v>037430696</v>
      </c>
      <c r="B259" t="s">
        <v>736</v>
      </c>
      <c r="C259" t="s">
        <v>737</v>
      </c>
      <c r="D259" t="s">
        <v>738</v>
      </c>
    </row>
    <row r="260" spans="1:4" x14ac:dyDescent="0.25">
      <c r="A260" t="str">
        <f>"037047469"</f>
        <v>037047469</v>
      </c>
      <c r="B260" t="s">
        <v>739</v>
      </c>
      <c r="C260" t="s">
        <v>740</v>
      </c>
      <c r="D260" t="s">
        <v>741</v>
      </c>
    </row>
    <row r="261" spans="1:4" x14ac:dyDescent="0.25">
      <c r="A261" t="str">
        <f>"039421007"</f>
        <v>039421007</v>
      </c>
      <c r="B261" t="s">
        <v>742</v>
      </c>
      <c r="C261" t="s">
        <v>743</v>
      </c>
      <c r="D261" t="s">
        <v>744</v>
      </c>
    </row>
    <row r="262" spans="1:4" x14ac:dyDescent="0.25">
      <c r="A262" t="str">
        <f>"038670828"</f>
        <v>038670828</v>
      </c>
      <c r="B262" t="s">
        <v>745</v>
      </c>
      <c r="C262" t="s">
        <v>746</v>
      </c>
      <c r="D262" t="s">
        <v>747</v>
      </c>
    </row>
    <row r="263" spans="1:4" x14ac:dyDescent="0.25">
      <c r="A263" t="str">
        <f>"03838017X"</f>
        <v>03838017X</v>
      </c>
      <c r="B263" t="s">
        <v>748</v>
      </c>
      <c r="C263" t="s">
        <v>749</v>
      </c>
      <c r="D263" t="s">
        <v>750</v>
      </c>
    </row>
    <row r="264" spans="1:4" x14ac:dyDescent="0.25">
      <c r="A264" t="str">
        <f>"03922029X"</f>
        <v>03922029X</v>
      </c>
      <c r="B264" t="s">
        <v>751</v>
      </c>
      <c r="C264" t="s">
        <v>752</v>
      </c>
      <c r="D264" t="s">
        <v>753</v>
      </c>
    </row>
    <row r="265" spans="1:4" x14ac:dyDescent="0.25">
      <c r="A265" t="str">
        <f>"156275988"</f>
        <v>156275988</v>
      </c>
      <c r="B265" t="s">
        <v>754</v>
      </c>
      <c r="C265" t="s">
        <v>755</v>
      </c>
      <c r="D265" t="s">
        <v>756</v>
      </c>
    </row>
    <row r="266" spans="1:4" x14ac:dyDescent="0.25">
      <c r="A266" t="str">
        <f>"036173142"</f>
        <v>036173142</v>
      </c>
      <c r="B266" t="s">
        <v>757</v>
      </c>
      <c r="D266" t="s">
        <v>758</v>
      </c>
    </row>
    <row r="267" spans="1:4" x14ac:dyDescent="0.25">
      <c r="A267" t="str">
        <f>"036825492"</f>
        <v>036825492</v>
      </c>
      <c r="B267" t="s">
        <v>759</v>
      </c>
      <c r="D267" t="s">
        <v>760</v>
      </c>
    </row>
    <row r="268" spans="1:4" x14ac:dyDescent="0.25">
      <c r="A268" t="str">
        <f>"037436198"</f>
        <v>037436198</v>
      </c>
      <c r="B268" t="s">
        <v>761</v>
      </c>
      <c r="C268" t="s">
        <v>762</v>
      </c>
      <c r="D268" t="s">
        <v>763</v>
      </c>
    </row>
    <row r="269" spans="1:4" x14ac:dyDescent="0.25">
      <c r="A269" t="str">
        <f>"061651435"</f>
        <v>061651435</v>
      </c>
      <c r="B269" t="s">
        <v>764</v>
      </c>
      <c r="C269" t="s">
        <v>765</v>
      </c>
      <c r="D269" t="s">
        <v>766</v>
      </c>
    </row>
    <row r="270" spans="1:4" x14ac:dyDescent="0.25">
      <c r="A270" t="str">
        <f>"061109762"</f>
        <v>061109762</v>
      </c>
      <c r="B270" t="s">
        <v>767</v>
      </c>
      <c r="C270" t="s">
        <v>768</v>
      </c>
      <c r="D270" t="s">
        <v>769</v>
      </c>
    </row>
    <row r="271" spans="1:4" x14ac:dyDescent="0.25">
      <c r="A271" t="str">
        <f>"038553341"</f>
        <v>038553341</v>
      </c>
      <c r="B271" t="s">
        <v>770</v>
      </c>
      <c r="D271" t="s">
        <v>771</v>
      </c>
    </row>
    <row r="272" spans="1:4" x14ac:dyDescent="0.25">
      <c r="A272" t="str">
        <f>"156305917"</f>
        <v>156305917</v>
      </c>
      <c r="B272" t="s">
        <v>772</v>
      </c>
      <c r="D272" t="s">
        <v>773</v>
      </c>
    </row>
    <row r="273" spans="1:4" x14ac:dyDescent="0.25">
      <c r="A273" t="str">
        <f>"146775880"</f>
        <v>146775880</v>
      </c>
      <c r="B273" t="s">
        <v>774</v>
      </c>
      <c r="D273" t="s">
        <v>775</v>
      </c>
    </row>
    <row r="274" spans="1:4" x14ac:dyDescent="0.25">
      <c r="A274" t="str">
        <f>"158254279"</f>
        <v>158254279</v>
      </c>
      <c r="B274" t="s">
        <v>776</v>
      </c>
      <c r="C274" t="s">
        <v>777</v>
      </c>
      <c r="D274" t="s">
        <v>778</v>
      </c>
    </row>
    <row r="275" spans="1:4" x14ac:dyDescent="0.25">
      <c r="A275" t="str">
        <f>"037981102"</f>
        <v>037981102</v>
      </c>
      <c r="B275" t="s">
        <v>779</v>
      </c>
      <c r="C275" t="s">
        <v>780</v>
      </c>
      <c r="D275" t="s">
        <v>781</v>
      </c>
    </row>
    <row r="276" spans="1:4" x14ac:dyDescent="0.25">
      <c r="A276" t="str">
        <f>"038382792"</f>
        <v>038382792</v>
      </c>
      <c r="B276" t="s">
        <v>782</v>
      </c>
      <c r="D276" t="s">
        <v>783</v>
      </c>
    </row>
    <row r="277" spans="1:4" x14ac:dyDescent="0.25">
      <c r="A277" t="str">
        <f>"039296253"</f>
        <v>039296253</v>
      </c>
      <c r="B277" t="s">
        <v>784</v>
      </c>
      <c r="C277" t="s">
        <v>785</v>
      </c>
      <c r="D277" t="s">
        <v>786</v>
      </c>
    </row>
    <row r="278" spans="1:4" x14ac:dyDescent="0.25">
      <c r="A278" t="str">
        <f>"037981080"</f>
        <v>037981080</v>
      </c>
      <c r="B278" t="s">
        <v>787</v>
      </c>
      <c r="C278" t="s">
        <v>788</v>
      </c>
      <c r="D278" t="s">
        <v>789</v>
      </c>
    </row>
    <row r="279" spans="1:4" x14ac:dyDescent="0.25">
      <c r="A279" t="str">
        <f>"038670852"</f>
        <v>038670852</v>
      </c>
      <c r="B279" t="s">
        <v>790</v>
      </c>
      <c r="C279" t="s">
        <v>791</v>
      </c>
      <c r="D279" t="s">
        <v>792</v>
      </c>
    </row>
    <row r="280" spans="1:4" x14ac:dyDescent="0.25">
      <c r="A280" t="str">
        <f>"037916041"</f>
        <v>037916041</v>
      </c>
      <c r="B280" t="s">
        <v>793</v>
      </c>
      <c r="C280" t="s">
        <v>794</v>
      </c>
      <c r="D280" t="s">
        <v>795</v>
      </c>
    </row>
    <row r="281" spans="1:4" x14ac:dyDescent="0.25">
      <c r="A281" t="str">
        <f>"038261634"</f>
        <v>038261634</v>
      </c>
      <c r="B281" t="s">
        <v>796</v>
      </c>
      <c r="C281" t="s">
        <v>797</v>
      </c>
      <c r="D281" t="s">
        <v>798</v>
      </c>
    </row>
    <row r="282" spans="1:4" x14ac:dyDescent="0.25">
      <c r="A282" t="str">
        <f>"038389266"</f>
        <v>038389266</v>
      </c>
      <c r="B282" t="s">
        <v>799</v>
      </c>
      <c r="D282" t="s">
        <v>800</v>
      </c>
    </row>
    <row r="283" spans="1:4" x14ac:dyDescent="0.25">
      <c r="A283" t="str">
        <f>"061585149"</f>
        <v>061585149</v>
      </c>
      <c r="B283" t="s">
        <v>801</v>
      </c>
      <c r="D283" t="s">
        <v>802</v>
      </c>
    </row>
    <row r="284" spans="1:4" x14ac:dyDescent="0.25">
      <c r="A284" t="str">
        <f>"061559822"</f>
        <v>061559822</v>
      </c>
      <c r="B284" t="s">
        <v>803</v>
      </c>
      <c r="D284" t="s">
        <v>804</v>
      </c>
    </row>
    <row r="285" spans="1:4" x14ac:dyDescent="0.25">
      <c r="A285" t="str">
        <f>"037195271"</f>
        <v>037195271</v>
      </c>
      <c r="B285" t="s">
        <v>805</v>
      </c>
      <c r="C285" t="s">
        <v>806</v>
      </c>
      <c r="D285" t="s">
        <v>807</v>
      </c>
    </row>
    <row r="286" spans="1:4" x14ac:dyDescent="0.25">
      <c r="A286" t="str">
        <f>"061501832"</f>
        <v>061501832</v>
      </c>
      <c r="B286" t="s">
        <v>808</v>
      </c>
      <c r="C286" t="s">
        <v>809</v>
      </c>
      <c r="D286" t="s">
        <v>810</v>
      </c>
    </row>
    <row r="287" spans="1:4" x14ac:dyDescent="0.25">
      <c r="A287" t="str">
        <f>"06083868X"</f>
        <v>06083868X</v>
      </c>
      <c r="B287" t="s">
        <v>811</v>
      </c>
      <c r="C287" t="s">
        <v>812</v>
      </c>
      <c r="D287" t="s">
        <v>813</v>
      </c>
    </row>
    <row r="288" spans="1:4" x14ac:dyDescent="0.25">
      <c r="A288" t="str">
        <f>"036694754"</f>
        <v>036694754</v>
      </c>
      <c r="B288" t="s">
        <v>814</v>
      </c>
      <c r="D288" t="s">
        <v>815</v>
      </c>
    </row>
    <row r="289" spans="1:4" x14ac:dyDescent="0.25">
      <c r="A289" t="str">
        <f>"039228800"</f>
        <v>039228800</v>
      </c>
      <c r="B289" t="s">
        <v>816</v>
      </c>
      <c r="C289" t="s">
        <v>817</v>
      </c>
      <c r="D289" t="s">
        <v>818</v>
      </c>
    </row>
    <row r="290" spans="1:4" x14ac:dyDescent="0.25">
      <c r="A290" t="str">
        <f>"038894009"</f>
        <v>038894009</v>
      </c>
      <c r="B290" t="s">
        <v>819</v>
      </c>
      <c r="C290" t="s">
        <v>820</v>
      </c>
      <c r="D290" t="s">
        <v>821</v>
      </c>
    </row>
    <row r="291" spans="1:4" x14ac:dyDescent="0.25">
      <c r="A291" t="str">
        <f>"039562565"</f>
        <v>039562565</v>
      </c>
      <c r="B291" t="s">
        <v>822</v>
      </c>
      <c r="C291" t="s">
        <v>823</v>
      </c>
      <c r="D291" t="s">
        <v>824</v>
      </c>
    </row>
    <row r="292" spans="1:4" x14ac:dyDescent="0.25">
      <c r="A292" t="str">
        <f>"036173177"</f>
        <v>036173177</v>
      </c>
      <c r="B292" t="s">
        <v>825</v>
      </c>
      <c r="D292" t="s">
        <v>826</v>
      </c>
    </row>
    <row r="293" spans="1:4" x14ac:dyDescent="0.25">
      <c r="A293" t="str">
        <f>"038670895"</f>
        <v>038670895</v>
      </c>
      <c r="B293" t="s">
        <v>827</v>
      </c>
      <c r="C293" t="s">
        <v>828</v>
      </c>
      <c r="D293" t="s">
        <v>829</v>
      </c>
    </row>
    <row r="294" spans="1:4" x14ac:dyDescent="0.25">
      <c r="A294" t="str">
        <f>"038382873"</f>
        <v>038382873</v>
      </c>
      <c r="B294" t="s">
        <v>830</v>
      </c>
      <c r="C294" t="s">
        <v>831</v>
      </c>
      <c r="D294" t="s">
        <v>832</v>
      </c>
    </row>
    <row r="295" spans="1:4" x14ac:dyDescent="0.25">
      <c r="A295" t="str">
        <f>"038841312"</f>
        <v>038841312</v>
      </c>
      <c r="B295" t="s">
        <v>833</v>
      </c>
      <c r="C295" t="s">
        <v>834</v>
      </c>
      <c r="D295" t="s">
        <v>835</v>
      </c>
    </row>
    <row r="296" spans="1:4" x14ac:dyDescent="0.25">
      <c r="A296" t="str">
        <f>"040050696"</f>
        <v>040050696</v>
      </c>
      <c r="B296" t="s">
        <v>836</v>
      </c>
      <c r="C296" t="s">
        <v>837</v>
      </c>
      <c r="D296" t="s">
        <v>838</v>
      </c>
    </row>
    <row r="297" spans="1:4" x14ac:dyDescent="0.25">
      <c r="A297" t="str">
        <f>"036795127"</f>
        <v>036795127</v>
      </c>
      <c r="B297" t="s">
        <v>839</v>
      </c>
      <c r="C297" t="s">
        <v>840</v>
      </c>
      <c r="D297" t="s">
        <v>841</v>
      </c>
    </row>
    <row r="298" spans="1:4" x14ac:dyDescent="0.25">
      <c r="A298" t="str">
        <f>"040294757"</f>
        <v>040294757</v>
      </c>
      <c r="B298" t="s">
        <v>842</v>
      </c>
      <c r="C298" t="s">
        <v>843</v>
      </c>
      <c r="D298" t="s">
        <v>844</v>
      </c>
    </row>
    <row r="299" spans="1:4" x14ac:dyDescent="0.25">
      <c r="A299" t="str">
        <f>"040039641"</f>
        <v>040039641</v>
      </c>
      <c r="B299" t="s">
        <v>845</v>
      </c>
      <c r="C299" t="s">
        <v>846</v>
      </c>
      <c r="D299" t="s">
        <v>847</v>
      </c>
    </row>
    <row r="300" spans="1:4" x14ac:dyDescent="0.25">
      <c r="A300" t="str">
        <f>"038670917"</f>
        <v>038670917</v>
      </c>
      <c r="B300" t="s">
        <v>848</v>
      </c>
      <c r="C300" t="s">
        <v>849</v>
      </c>
      <c r="D300" t="s">
        <v>850</v>
      </c>
    </row>
    <row r="301" spans="1:4" x14ac:dyDescent="0.25">
      <c r="A301" t="str">
        <f>"038841320"</f>
        <v>038841320</v>
      </c>
      <c r="B301" t="s">
        <v>851</v>
      </c>
      <c r="C301" t="s">
        <v>852</v>
      </c>
      <c r="D301" t="s">
        <v>853</v>
      </c>
    </row>
    <row r="302" spans="1:4" x14ac:dyDescent="0.25">
      <c r="A302" t="str">
        <f>"036183954"</f>
        <v>036183954</v>
      </c>
      <c r="B302" t="s">
        <v>854</v>
      </c>
      <c r="C302" t="s">
        <v>855</v>
      </c>
      <c r="D302" t="s">
        <v>856</v>
      </c>
    </row>
    <row r="303" spans="1:4" x14ac:dyDescent="0.25">
      <c r="A303" t="str">
        <f>"039983242"</f>
        <v>039983242</v>
      </c>
      <c r="B303" t="s">
        <v>857</v>
      </c>
      <c r="C303" t="s">
        <v>858</v>
      </c>
      <c r="D303" t="s">
        <v>859</v>
      </c>
    </row>
    <row r="304" spans="1:4" x14ac:dyDescent="0.25">
      <c r="A304" t="str">
        <f>"039656195"</f>
        <v>039656195</v>
      </c>
      <c r="B304" t="s">
        <v>860</v>
      </c>
      <c r="C304" t="s">
        <v>861</v>
      </c>
      <c r="D304" t="s">
        <v>862</v>
      </c>
    </row>
    <row r="305" spans="1:4" x14ac:dyDescent="0.25">
      <c r="A305" t="str">
        <f>"038670933"</f>
        <v>038670933</v>
      </c>
      <c r="B305" t="s">
        <v>863</v>
      </c>
      <c r="C305" t="s">
        <v>864</v>
      </c>
      <c r="D305" t="s">
        <v>865</v>
      </c>
    </row>
    <row r="306" spans="1:4" x14ac:dyDescent="0.25">
      <c r="A306" t="str">
        <f>"083127755"</f>
        <v>083127755</v>
      </c>
      <c r="B306" t="s">
        <v>866</v>
      </c>
      <c r="C306" t="s">
        <v>867</v>
      </c>
      <c r="D306" t="s">
        <v>868</v>
      </c>
    </row>
    <row r="307" spans="1:4" x14ac:dyDescent="0.25">
      <c r="A307" t="str">
        <f>"04888443X"</f>
        <v>04888443X</v>
      </c>
      <c r="B307" t="s">
        <v>869</v>
      </c>
      <c r="C307" t="s">
        <v>870</v>
      </c>
      <c r="D307" t="s">
        <v>871</v>
      </c>
    </row>
    <row r="308" spans="1:4" x14ac:dyDescent="0.25">
      <c r="A308" t="str">
        <f>"045096872"</f>
        <v>045096872</v>
      </c>
      <c r="B308" t="s">
        <v>872</v>
      </c>
      <c r="C308" t="s">
        <v>873</v>
      </c>
      <c r="D308" t="s">
        <v>874</v>
      </c>
    </row>
    <row r="309" spans="1:4" x14ac:dyDescent="0.25">
      <c r="A309" t="str">
        <f>"037923587"</f>
        <v>037923587</v>
      </c>
      <c r="B309" t="s">
        <v>875</v>
      </c>
      <c r="C309" t="s">
        <v>876</v>
      </c>
      <c r="D309" t="s">
        <v>877</v>
      </c>
    </row>
    <row r="310" spans="1:4" x14ac:dyDescent="0.25">
      <c r="A310" t="str">
        <f>"038895919"</f>
        <v>038895919</v>
      </c>
      <c r="B310" t="s">
        <v>878</v>
      </c>
      <c r="C310" t="s">
        <v>879</v>
      </c>
      <c r="D310" t="s">
        <v>880</v>
      </c>
    </row>
    <row r="311" spans="1:4" x14ac:dyDescent="0.25">
      <c r="A311" t="str">
        <f>"03951353X"</f>
        <v>03951353X</v>
      </c>
      <c r="B311" t="s">
        <v>881</v>
      </c>
      <c r="C311" t="s">
        <v>882</v>
      </c>
      <c r="D311" t="s">
        <v>883</v>
      </c>
    </row>
    <row r="312" spans="1:4" x14ac:dyDescent="0.25">
      <c r="A312" t="str">
        <f>"039631214"</f>
        <v>039631214</v>
      </c>
      <c r="B312" t="s">
        <v>884</v>
      </c>
      <c r="C312" t="s">
        <v>885</v>
      </c>
      <c r="D312" t="s">
        <v>886</v>
      </c>
    </row>
    <row r="313" spans="1:4" x14ac:dyDescent="0.25">
      <c r="A313" t="str">
        <f>"036798592"</f>
        <v>036798592</v>
      </c>
      <c r="B313" t="s">
        <v>887</v>
      </c>
      <c r="C313" t="s">
        <v>888</v>
      </c>
      <c r="D313" t="s">
        <v>889</v>
      </c>
    </row>
    <row r="314" spans="1:4" x14ac:dyDescent="0.25">
      <c r="A314" t="str">
        <f>"044622996"</f>
        <v>044622996</v>
      </c>
      <c r="B314" t="s">
        <v>890</v>
      </c>
      <c r="C314" t="s">
        <v>891</v>
      </c>
      <c r="D314" t="s">
        <v>892</v>
      </c>
    </row>
    <row r="315" spans="1:4" x14ac:dyDescent="0.25">
      <c r="A315" t="str">
        <f>"036155101"</f>
        <v>036155101</v>
      </c>
      <c r="B315" t="s">
        <v>893</v>
      </c>
      <c r="C315" t="s">
        <v>894</v>
      </c>
      <c r="D315" t="s">
        <v>895</v>
      </c>
    </row>
    <row r="316" spans="1:4" x14ac:dyDescent="0.25">
      <c r="A316" t="str">
        <f>"038112744"</f>
        <v>038112744</v>
      </c>
      <c r="B316" t="s">
        <v>896</v>
      </c>
      <c r="C316" t="s">
        <v>897</v>
      </c>
      <c r="D316" t="s">
        <v>898</v>
      </c>
    </row>
    <row r="317" spans="1:4" x14ac:dyDescent="0.25">
      <c r="A317" t="str">
        <f>"044623003"</f>
        <v>044623003</v>
      </c>
      <c r="B317" t="s">
        <v>899</v>
      </c>
      <c r="C317" t="s">
        <v>900</v>
      </c>
      <c r="D317" t="s">
        <v>901</v>
      </c>
    </row>
    <row r="318" spans="1:4" x14ac:dyDescent="0.25">
      <c r="A318" t="str">
        <f>"038107988"</f>
        <v>038107988</v>
      </c>
      <c r="B318" t="s">
        <v>902</v>
      </c>
      <c r="C318" t="s">
        <v>903</v>
      </c>
      <c r="D318" t="s">
        <v>904</v>
      </c>
    </row>
    <row r="319" spans="1:4" x14ac:dyDescent="0.25">
      <c r="A319" t="str">
        <f>"038382628"</f>
        <v>038382628</v>
      </c>
      <c r="B319" t="s">
        <v>905</v>
      </c>
      <c r="D319" t="s">
        <v>906</v>
      </c>
    </row>
    <row r="320" spans="1:4" x14ac:dyDescent="0.25">
      <c r="A320" t="str">
        <f>"038672138"</f>
        <v>038672138</v>
      </c>
      <c r="B320" t="s">
        <v>907</v>
      </c>
      <c r="C320" t="s">
        <v>908</v>
      </c>
      <c r="D320" t="s">
        <v>909</v>
      </c>
    </row>
    <row r="321" spans="1:4" x14ac:dyDescent="0.25">
      <c r="A321" t="str">
        <f>"059525738"</f>
        <v>059525738</v>
      </c>
      <c r="B321" t="s">
        <v>910</v>
      </c>
      <c r="C321" t="s">
        <v>911</v>
      </c>
      <c r="D321" t="s">
        <v>912</v>
      </c>
    </row>
    <row r="322" spans="1:4" x14ac:dyDescent="0.25">
      <c r="A322" t="str">
        <f>"131259733"</f>
        <v>131259733</v>
      </c>
      <c r="B322" t="s">
        <v>913</v>
      </c>
      <c r="C322" t="s">
        <v>914</v>
      </c>
      <c r="D322" t="s">
        <v>915</v>
      </c>
    </row>
    <row r="323" spans="1:4" x14ac:dyDescent="0.25">
      <c r="A323" t="str">
        <f>"037015036"</f>
        <v>037015036</v>
      </c>
      <c r="B323" t="s">
        <v>916</v>
      </c>
      <c r="C323" t="s">
        <v>917</v>
      </c>
      <c r="D323" t="s">
        <v>918</v>
      </c>
    </row>
    <row r="324" spans="1:4" x14ac:dyDescent="0.25">
      <c r="A324" t="str">
        <f>"066834449"</f>
        <v>066834449</v>
      </c>
      <c r="B324" t="s">
        <v>919</v>
      </c>
      <c r="C324" t="s">
        <v>920</v>
      </c>
      <c r="D324" t="s">
        <v>921</v>
      </c>
    </row>
    <row r="325" spans="1:4" x14ac:dyDescent="0.25">
      <c r="A325" t="str">
        <f>"066867231"</f>
        <v>066867231</v>
      </c>
      <c r="B325" t="s">
        <v>922</v>
      </c>
      <c r="C325" t="s">
        <v>923</v>
      </c>
      <c r="D325" t="s">
        <v>924</v>
      </c>
    </row>
    <row r="326" spans="1:4" x14ac:dyDescent="0.25">
      <c r="A326" t="str">
        <f>"037302590"</f>
        <v>037302590</v>
      </c>
      <c r="B326" t="s">
        <v>925</v>
      </c>
      <c r="C326" t="s">
        <v>926</v>
      </c>
      <c r="D326" t="s">
        <v>927</v>
      </c>
    </row>
    <row r="327" spans="1:4" x14ac:dyDescent="0.25">
      <c r="A327" t="str">
        <f>"03838275X"</f>
        <v>03838275X</v>
      </c>
      <c r="B327" t="s">
        <v>928</v>
      </c>
      <c r="D327" t="s">
        <v>929</v>
      </c>
    </row>
    <row r="328" spans="1:4" x14ac:dyDescent="0.25">
      <c r="A328" t="str">
        <f>"059555513"</f>
        <v>059555513</v>
      </c>
      <c r="B328" t="s">
        <v>930</v>
      </c>
      <c r="D328" t="s">
        <v>931</v>
      </c>
    </row>
    <row r="329" spans="1:4" x14ac:dyDescent="0.25">
      <c r="A329" t="str">
        <f>"059554592"</f>
        <v>059554592</v>
      </c>
      <c r="B329" t="s">
        <v>932</v>
      </c>
      <c r="D329" t="s">
        <v>933</v>
      </c>
    </row>
    <row r="330" spans="1:4" x14ac:dyDescent="0.25">
      <c r="A330" t="str">
        <f>"099022958"</f>
        <v>099022958</v>
      </c>
      <c r="B330" t="s">
        <v>934</v>
      </c>
      <c r="C330" t="s">
        <v>935</v>
      </c>
      <c r="D330" t="s">
        <v>936</v>
      </c>
    </row>
    <row r="331" spans="1:4" x14ac:dyDescent="0.25">
      <c r="A331" t="str">
        <f>"059557192"</f>
        <v>059557192</v>
      </c>
      <c r="B331" t="s">
        <v>937</v>
      </c>
      <c r="D331" t="s">
        <v>938</v>
      </c>
    </row>
    <row r="332" spans="1:4" x14ac:dyDescent="0.25">
      <c r="A332" t="str">
        <f>"036181668"</f>
        <v>036181668</v>
      </c>
      <c r="B332" t="s">
        <v>939</v>
      </c>
      <c r="D332" t="s">
        <v>940</v>
      </c>
    </row>
    <row r="333" spans="1:4" x14ac:dyDescent="0.25">
      <c r="A333" t="str">
        <f>"038554356"</f>
        <v>038554356</v>
      </c>
      <c r="B333" t="s">
        <v>941</v>
      </c>
      <c r="D333" t="s">
        <v>942</v>
      </c>
    </row>
    <row r="334" spans="1:4" x14ac:dyDescent="0.25">
      <c r="A334" t="str">
        <f>"036201812"</f>
        <v>036201812</v>
      </c>
      <c r="B334" t="s">
        <v>943</v>
      </c>
      <c r="C334" t="s">
        <v>944</v>
      </c>
      <c r="D334" t="s">
        <v>945</v>
      </c>
    </row>
    <row r="335" spans="1:4" x14ac:dyDescent="0.25">
      <c r="A335" t="str">
        <f>"037459325"</f>
        <v>037459325</v>
      </c>
      <c r="B335" t="s">
        <v>946</v>
      </c>
      <c r="C335" t="s">
        <v>947</v>
      </c>
      <c r="D335" t="s">
        <v>948</v>
      </c>
    </row>
    <row r="336" spans="1:4" x14ac:dyDescent="0.25">
      <c r="A336" t="str">
        <f>"037459341"</f>
        <v>037459341</v>
      </c>
      <c r="B336" t="s">
        <v>949</v>
      </c>
      <c r="C336" t="s">
        <v>950</v>
      </c>
      <c r="D336" t="s">
        <v>951</v>
      </c>
    </row>
    <row r="337" spans="1:4" x14ac:dyDescent="0.25">
      <c r="A337" t="str">
        <f>"040165647"</f>
        <v>040165647</v>
      </c>
      <c r="B337" t="s">
        <v>952</v>
      </c>
      <c r="C337" t="s">
        <v>953</v>
      </c>
      <c r="D337" t="s">
        <v>954</v>
      </c>
    </row>
    <row r="338" spans="1:4" x14ac:dyDescent="0.25">
      <c r="A338" t="str">
        <f>"036600075"</f>
        <v>036600075</v>
      </c>
      <c r="B338" t="s">
        <v>955</v>
      </c>
      <c r="C338" t="s">
        <v>956</v>
      </c>
      <c r="D338" t="s">
        <v>957</v>
      </c>
    </row>
    <row r="339" spans="1:4" x14ac:dyDescent="0.25">
      <c r="A339" t="str">
        <f>"038553473"</f>
        <v>038553473</v>
      </c>
      <c r="B339" t="s">
        <v>958</v>
      </c>
      <c r="D339" t="s">
        <v>959</v>
      </c>
    </row>
    <row r="340" spans="1:4" x14ac:dyDescent="0.25">
      <c r="A340" t="str">
        <f>"002641755"</f>
        <v>002641755</v>
      </c>
      <c r="B340" t="s">
        <v>960</v>
      </c>
      <c r="C340" t="s">
        <v>961</v>
      </c>
      <c r="D340" t="s">
        <v>962</v>
      </c>
    </row>
    <row r="341" spans="1:4" x14ac:dyDescent="0.25">
      <c r="A341" t="str">
        <f>"038867370"</f>
        <v>038867370</v>
      </c>
      <c r="B341" t="s">
        <v>963</v>
      </c>
      <c r="C341" t="s">
        <v>964</v>
      </c>
      <c r="D341" t="s">
        <v>965</v>
      </c>
    </row>
    <row r="342" spans="1:4" x14ac:dyDescent="0.25">
      <c r="A342" t="str">
        <f>"039849910"</f>
        <v>039849910</v>
      </c>
      <c r="B342" t="s">
        <v>966</v>
      </c>
      <c r="C342" t="s">
        <v>967</v>
      </c>
      <c r="D342" t="s">
        <v>968</v>
      </c>
    </row>
    <row r="343" spans="1:4" x14ac:dyDescent="0.25">
      <c r="A343" t="str">
        <f>"039300668"</f>
        <v>039300668</v>
      </c>
      <c r="B343" t="s">
        <v>969</v>
      </c>
      <c r="C343" t="s">
        <v>970</v>
      </c>
      <c r="D343" t="s">
        <v>971</v>
      </c>
    </row>
    <row r="344" spans="1:4" x14ac:dyDescent="0.25">
      <c r="A344" t="str">
        <f>"036190675"</f>
        <v>036190675</v>
      </c>
      <c r="B344" t="s">
        <v>972</v>
      </c>
      <c r="D344" t="s">
        <v>973</v>
      </c>
    </row>
    <row r="345" spans="1:4" x14ac:dyDescent="0.25">
      <c r="A345" t="str">
        <f>"036701971"</f>
        <v>036701971</v>
      </c>
      <c r="B345" t="s">
        <v>974</v>
      </c>
      <c r="C345" t="s">
        <v>975</v>
      </c>
      <c r="D345" t="s">
        <v>976</v>
      </c>
    </row>
    <row r="346" spans="1:4" x14ac:dyDescent="0.25">
      <c r="A346" t="str">
        <f>"039136329"</f>
        <v>039136329</v>
      </c>
      <c r="B346" t="s">
        <v>977</v>
      </c>
      <c r="C346" t="s">
        <v>978</v>
      </c>
      <c r="D346" t="s">
        <v>979</v>
      </c>
    </row>
    <row r="347" spans="1:4" x14ac:dyDescent="0.25">
      <c r="A347" t="str">
        <f>"036192201"</f>
        <v>036192201</v>
      </c>
      <c r="B347" t="s">
        <v>980</v>
      </c>
      <c r="D347" t="s">
        <v>981</v>
      </c>
    </row>
    <row r="348" spans="1:4" x14ac:dyDescent="0.25">
      <c r="A348" t="str">
        <f>"039536556"</f>
        <v>039536556</v>
      </c>
      <c r="B348" t="s">
        <v>982</v>
      </c>
      <c r="C348" t="s">
        <v>983</v>
      </c>
      <c r="D348" t="s">
        <v>984</v>
      </c>
    </row>
    <row r="349" spans="1:4" x14ac:dyDescent="0.25">
      <c r="A349" t="str">
        <f>"03965608X"</f>
        <v>03965608X</v>
      </c>
      <c r="B349" t="s">
        <v>985</v>
      </c>
      <c r="C349" t="s">
        <v>986</v>
      </c>
      <c r="D349" t="s">
        <v>987</v>
      </c>
    </row>
    <row r="350" spans="1:4" x14ac:dyDescent="0.25">
      <c r="A350" t="str">
        <f>"039374408"</f>
        <v>039374408</v>
      </c>
      <c r="B350" t="s">
        <v>988</v>
      </c>
      <c r="C350" t="s">
        <v>989</v>
      </c>
      <c r="D350" t="s">
        <v>990</v>
      </c>
    </row>
    <row r="351" spans="1:4" x14ac:dyDescent="0.25">
      <c r="A351" t="str">
        <f>"036992402"</f>
        <v>036992402</v>
      </c>
      <c r="B351" t="s">
        <v>991</v>
      </c>
      <c r="C351" t="s">
        <v>992</v>
      </c>
      <c r="D351" t="s">
        <v>993</v>
      </c>
    </row>
    <row r="352" spans="1:4" x14ac:dyDescent="0.25">
      <c r="A352" t="str">
        <f>"038574918"</f>
        <v>038574918</v>
      </c>
      <c r="B352" t="s">
        <v>994</v>
      </c>
      <c r="C352" t="s">
        <v>995</v>
      </c>
      <c r="D352" t="s">
        <v>996</v>
      </c>
    </row>
    <row r="353" spans="1:4" x14ac:dyDescent="0.25">
      <c r="A353" t="str">
        <f>"036630888"</f>
        <v>036630888</v>
      </c>
      <c r="B353" t="s">
        <v>997</v>
      </c>
      <c r="C353" t="s">
        <v>998</v>
      </c>
      <c r="D353" t="s">
        <v>999</v>
      </c>
    </row>
    <row r="354" spans="1:4" x14ac:dyDescent="0.25">
      <c r="A354" t="str">
        <f>"05858241X"</f>
        <v>05858241X</v>
      </c>
      <c r="B354" t="s">
        <v>1000</v>
      </c>
      <c r="D354" t="s">
        <v>1001</v>
      </c>
    </row>
    <row r="355" spans="1:4" x14ac:dyDescent="0.25">
      <c r="A355" t="str">
        <f>"052300854"</f>
        <v>052300854</v>
      </c>
      <c r="B355" t="s">
        <v>1002</v>
      </c>
      <c r="C355" t="s">
        <v>1003</v>
      </c>
      <c r="D355" t="s">
        <v>1004</v>
      </c>
    </row>
    <row r="356" spans="1:4" x14ac:dyDescent="0.25">
      <c r="A356" t="str">
        <f>"037120514"</f>
        <v>037120514</v>
      </c>
      <c r="B356" t="s">
        <v>1005</v>
      </c>
      <c r="C356" t="s">
        <v>1006</v>
      </c>
      <c r="D356" t="s">
        <v>1007</v>
      </c>
    </row>
    <row r="357" spans="1:4" x14ac:dyDescent="0.25">
      <c r="A357" t="str">
        <f>"044577877"</f>
        <v>044577877</v>
      </c>
      <c r="B357" t="s">
        <v>1008</v>
      </c>
      <c r="C357" t="s">
        <v>1009</v>
      </c>
      <c r="D357" t="s">
        <v>1010</v>
      </c>
    </row>
    <row r="358" spans="1:4" x14ac:dyDescent="0.25">
      <c r="A358" t="str">
        <f>"044626592"</f>
        <v>044626592</v>
      </c>
      <c r="B358" t="s">
        <v>1011</v>
      </c>
      <c r="C358" t="s">
        <v>1012</v>
      </c>
      <c r="D358" t="s">
        <v>1013</v>
      </c>
    </row>
    <row r="359" spans="1:4" x14ac:dyDescent="0.25">
      <c r="A359" t="str">
        <f>"087705761"</f>
        <v>087705761</v>
      </c>
      <c r="B359" t="s">
        <v>1014</v>
      </c>
      <c r="C359" t="s">
        <v>1015</v>
      </c>
      <c r="D359" t="s">
        <v>1016</v>
      </c>
    </row>
    <row r="360" spans="1:4" x14ac:dyDescent="0.25">
      <c r="A360" t="str">
        <f>"039367568"</f>
        <v>039367568</v>
      </c>
      <c r="B360" t="s">
        <v>1017</v>
      </c>
      <c r="C360" t="s">
        <v>1018</v>
      </c>
      <c r="D360" t="s">
        <v>1019</v>
      </c>
    </row>
    <row r="361" spans="1:4" x14ac:dyDescent="0.25">
      <c r="A361" t="str">
        <f>"038108526"</f>
        <v>038108526</v>
      </c>
      <c r="B361" t="s">
        <v>1020</v>
      </c>
      <c r="C361" t="s">
        <v>1021</v>
      </c>
      <c r="D361" t="s">
        <v>1022</v>
      </c>
    </row>
    <row r="362" spans="1:4" x14ac:dyDescent="0.25">
      <c r="A362" t="str">
        <f>"038105578"</f>
        <v>038105578</v>
      </c>
      <c r="B362" t="s">
        <v>1023</v>
      </c>
      <c r="C362" t="s">
        <v>1024</v>
      </c>
      <c r="D362" t="s">
        <v>1025</v>
      </c>
    </row>
    <row r="363" spans="1:4" x14ac:dyDescent="0.25">
      <c r="A363" t="str">
        <f>"038105551"</f>
        <v>038105551</v>
      </c>
      <c r="B363" t="s">
        <v>1026</v>
      </c>
      <c r="C363" t="s">
        <v>1027</v>
      </c>
      <c r="D363" t="s">
        <v>1028</v>
      </c>
    </row>
    <row r="364" spans="1:4" x14ac:dyDescent="0.25">
      <c r="A364" t="str">
        <f>"037435337"</f>
        <v>037435337</v>
      </c>
      <c r="B364" t="s">
        <v>1029</v>
      </c>
      <c r="C364" t="s">
        <v>1030</v>
      </c>
      <c r="D364" t="s">
        <v>1031</v>
      </c>
    </row>
    <row r="365" spans="1:4" x14ac:dyDescent="0.25">
      <c r="A365" t="str">
        <f>"038680327"</f>
        <v>038680327</v>
      </c>
      <c r="B365" t="s">
        <v>1032</v>
      </c>
      <c r="C365" t="s">
        <v>1033</v>
      </c>
      <c r="D365" t="s">
        <v>1034</v>
      </c>
    </row>
    <row r="366" spans="1:4" x14ac:dyDescent="0.25">
      <c r="A366" t="str">
        <f>"038574845"</f>
        <v>038574845</v>
      </c>
      <c r="B366" t="s">
        <v>1035</v>
      </c>
      <c r="C366" t="s">
        <v>1036</v>
      </c>
      <c r="D366" t="s">
        <v>1037</v>
      </c>
    </row>
    <row r="367" spans="1:4" x14ac:dyDescent="0.25">
      <c r="A367" t="str">
        <f>"038439565"</f>
        <v>038439565</v>
      </c>
      <c r="B367" t="s">
        <v>1038</v>
      </c>
      <c r="C367" t="s">
        <v>1039</v>
      </c>
      <c r="D367" t="s">
        <v>1040</v>
      </c>
    </row>
    <row r="368" spans="1:4" x14ac:dyDescent="0.25">
      <c r="A368" t="str">
        <f>"039426750"</f>
        <v>039426750</v>
      </c>
      <c r="B368" t="s">
        <v>1041</v>
      </c>
      <c r="C368" t="s">
        <v>1042</v>
      </c>
      <c r="D368" t="s">
        <v>1043</v>
      </c>
    </row>
    <row r="369" spans="1:4" x14ac:dyDescent="0.25">
      <c r="A369" t="str">
        <f>"038660253"</f>
        <v>038660253</v>
      </c>
      <c r="B369" t="s">
        <v>1044</v>
      </c>
      <c r="C369" t="s">
        <v>1045</v>
      </c>
      <c r="D369" t="s">
        <v>1046</v>
      </c>
    </row>
    <row r="370" spans="1:4" x14ac:dyDescent="0.25">
      <c r="A370" t="str">
        <f>"037380907"</f>
        <v>037380907</v>
      </c>
      <c r="B370" t="s">
        <v>1047</v>
      </c>
      <c r="C370" t="s">
        <v>1048</v>
      </c>
      <c r="D370" t="s">
        <v>1049</v>
      </c>
    </row>
    <row r="371" spans="1:4" x14ac:dyDescent="0.25">
      <c r="A371" t="str">
        <f>"038382725"</f>
        <v>038382725</v>
      </c>
      <c r="B371" t="s">
        <v>1050</v>
      </c>
      <c r="D371" t="s">
        <v>1051</v>
      </c>
    </row>
    <row r="372" spans="1:4" x14ac:dyDescent="0.25">
      <c r="A372" t="str">
        <f>"059635185"</f>
        <v>059635185</v>
      </c>
      <c r="B372" t="s">
        <v>1052</v>
      </c>
      <c r="C372" t="s">
        <v>1053</v>
      </c>
      <c r="D372" t="s">
        <v>1054</v>
      </c>
    </row>
    <row r="373" spans="1:4" x14ac:dyDescent="0.25">
      <c r="A373" t="str">
        <f>"038661551"</f>
        <v>038661551</v>
      </c>
      <c r="B373" t="s">
        <v>1055</v>
      </c>
      <c r="C373" t="s">
        <v>1056</v>
      </c>
      <c r="D373" t="s">
        <v>1057</v>
      </c>
    </row>
    <row r="374" spans="1:4" x14ac:dyDescent="0.25">
      <c r="A374" t="str">
        <f>"03925805X"</f>
        <v>03925805X</v>
      </c>
      <c r="B374" t="s">
        <v>1058</v>
      </c>
      <c r="C374" t="s">
        <v>1059</v>
      </c>
      <c r="D374" t="s">
        <v>1060</v>
      </c>
    </row>
    <row r="375" spans="1:4" x14ac:dyDescent="0.25">
      <c r="A375" t="str">
        <f>"037537075"</f>
        <v>037537075</v>
      </c>
      <c r="B375" t="s">
        <v>1061</v>
      </c>
      <c r="C375" t="s">
        <v>1062</v>
      </c>
      <c r="D375" t="s">
        <v>1063</v>
      </c>
    </row>
    <row r="376" spans="1:4" x14ac:dyDescent="0.25">
      <c r="A376" t="str">
        <f>"036391557"</f>
        <v>036391557</v>
      </c>
      <c r="B376" t="s">
        <v>1064</v>
      </c>
      <c r="C376" t="s">
        <v>1065</v>
      </c>
      <c r="D376" t="s">
        <v>1066</v>
      </c>
    </row>
    <row r="377" spans="1:4" x14ac:dyDescent="0.25">
      <c r="A377" t="str">
        <f>"039448061"</f>
        <v>039448061</v>
      </c>
      <c r="B377" t="s">
        <v>1067</v>
      </c>
      <c r="C377" t="s">
        <v>1068</v>
      </c>
      <c r="D377" t="s">
        <v>1069</v>
      </c>
    </row>
    <row r="378" spans="1:4" x14ac:dyDescent="0.25">
      <c r="A378" t="str">
        <f>"036607606"</f>
        <v>036607606</v>
      </c>
      <c r="B378" t="s">
        <v>1070</v>
      </c>
      <c r="C378" t="s">
        <v>1071</v>
      </c>
      <c r="D378" t="s">
        <v>1072</v>
      </c>
    </row>
    <row r="379" spans="1:4" x14ac:dyDescent="0.25">
      <c r="A379" t="str">
        <f>"036368474"</f>
        <v>036368474</v>
      </c>
      <c r="B379" t="s">
        <v>1073</v>
      </c>
      <c r="C379" t="s">
        <v>1074</v>
      </c>
      <c r="D379" t="s">
        <v>1075</v>
      </c>
    </row>
    <row r="380" spans="1:4" x14ac:dyDescent="0.25">
      <c r="A380" t="str">
        <f>"039275469"</f>
        <v>039275469</v>
      </c>
      <c r="B380" t="s">
        <v>1076</v>
      </c>
      <c r="C380" t="s">
        <v>1077</v>
      </c>
      <c r="D380" t="s">
        <v>1078</v>
      </c>
    </row>
    <row r="381" spans="1:4" x14ac:dyDescent="0.25">
      <c r="A381" t="str">
        <f>"039420205"</f>
        <v>039420205</v>
      </c>
      <c r="B381" t="s">
        <v>1079</v>
      </c>
      <c r="C381" t="s">
        <v>1080</v>
      </c>
      <c r="D381" t="s">
        <v>1081</v>
      </c>
    </row>
    <row r="382" spans="1:4" x14ac:dyDescent="0.25">
      <c r="A382" t="str">
        <f>"036313572"</f>
        <v>036313572</v>
      </c>
      <c r="B382" t="s">
        <v>1082</v>
      </c>
      <c r="C382" t="s">
        <v>1083</v>
      </c>
      <c r="D382" t="s">
        <v>1084</v>
      </c>
    </row>
    <row r="383" spans="1:4" x14ac:dyDescent="0.25">
      <c r="A383" t="str">
        <f>"058598979"</f>
        <v>058598979</v>
      </c>
      <c r="B383" t="s">
        <v>1085</v>
      </c>
      <c r="D383" t="s">
        <v>1086</v>
      </c>
    </row>
    <row r="384" spans="1:4" x14ac:dyDescent="0.25">
      <c r="A384" t="str">
        <f>"038610485"</f>
        <v>038610485</v>
      </c>
      <c r="B384" t="s">
        <v>1087</v>
      </c>
      <c r="C384" t="s">
        <v>1088</v>
      </c>
      <c r="D384" t="s">
        <v>1089</v>
      </c>
    </row>
    <row r="385" spans="1:4" x14ac:dyDescent="0.25">
      <c r="A385" t="str">
        <f>"059671289"</f>
        <v>059671289</v>
      </c>
      <c r="B385" t="s">
        <v>1090</v>
      </c>
      <c r="D385" t="s">
        <v>1091</v>
      </c>
    </row>
    <row r="386" spans="1:4" x14ac:dyDescent="0.25">
      <c r="A386" t="str">
        <f>"038501007"</f>
        <v>038501007</v>
      </c>
      <c r="B386" t="s">
        <v>1092</v>
      </c>
      <c r="C386" t="s">
        <v>1093</v>
      </c>
      <c r="D386" t="s">
        <v>1094</v>
      </c>
    </row>
    <row r="387" spans="1:4" x14ac:dyDescent="0.25">
      <c r="A387" t="str">
        <f>"037711636"</f>
        <v>037711636</v>
      </c>
      <c r="B387" t="s">
        <v>1095</v>
      </c>
      <c r="C387" t="s">
        <v>1096</v>
      </c>
      <c r="D387" t="s">
        <v>1097</v>
      </c>
    </row>
    <row r="388" spans="1:4" x14ac:dyDescent="0.25">
      <c r="A388" t="str">
        <f>"03865363X"</f>
        <v>03865363X</v>
      </c>
      <c r="B388" t="s">
        <v>1098</v>
      </c>
      <c r="C388" t="s">
        <v>1099</v>
      </c>
      <c r="D388" t="s">
        <v>1100</v>
      </c>
    </row>
    <row r="389" spans="1:4" x14ac:dyDescent="0.25">
      <c r="A389" t="str">
        <f>"037711660"</f>
        <v>037711660</v>
      </c>
      <c r="B389" t="s">
        <v>1101</v>
      </c>
      <c r="C389" t="s">
        <v>1102</v>
      </c>
      <c r="D389" t="s">
        <v>1103</v>
      </c>
    </row>
    <row r="390" spans="1:4" x14ac:dyDescent="0.25">
      <c r="A390" t="str">
        <f>"038010259"</f>
        <v>038010259</v>
      </c>
      <c r="B390" t="s">
        <v>1104</v>
      </c>
      <c r="C390" t="s">
        <v>1105</v>
      </c>
      <c r="D390" t="s">
        <v>1106</v>
      </c>
    </row>
    <row r="391" spans="1:4" x14ac:dyDescent="0.25">
      <c r="A391" t="str">
        <f>"03856601X"</f>
        <v>03856601X</v>
      </c>
      <c r="B391" t="s">
        <v>1098</v>
      </c>
      <c r="C391" t="s">
        <v>1107</v>
      </c>
      <c r="D391" t="s">
        <v>1108</v>
      </c>
    </row>
    <row r="392" spans="1:4" x14ac:dyDescent="0.25">
      <c r="A392" t="str">
        <f>"039533840"</f>
        <v>039533840</v>
      </c>
      <c r="B392" t="s">
        <v>1109</v>
      </c>
      <c r="C392" t="s">
        <v>1110</v>
      </c>
      <c r="D392" t="s">
        <v>1111</v>
      </c>
    </row>
    <row r="393" spans="1:4" x14ac:dyDescent="0.25">
      <c r="A393" t="str">
        <f>"038674068"</f>
        <v>038674068</v>
      </c>
      <c r="B393" t="s">
        <v>1112</v>
      </c>
      <c r="C393" t="s">
        <v>1113</v>
      </c>
      <c r="D393" t="s">
        <v>1114</v>
      </c>
    </row>
    <row r="394" spans="1:4" x14ac:dyDescent="0.25">
      <c r="A394" t="str">
        <f>"036881155"</f>
        <v>036881155</v>
      </c>
      <c r="B394" t="s">
        <v>1115</v>
      </c>
      <c r="D394" t="s">
        <v>1116</v>
      </c>
    </row>
    <row r="395" spans="1:4" x14ac:dyDescent="0.25">
      <c r="A395" t="str">
        <f>"037671529"</f>
        <v>037671529</v>
      </c>
      <c r="B395" t="s">
        <v>1117</v>
      </c>
      <c r="C395" t="s">
        <v>1118</v>
      </c>
      <c r="D395" t="s">
        <v>1119</v>
      </c>
    </row>
    <row r="396" spans="1:4" x14ac:dyDescent="0.25">
      <c r="A396" t="str">
        <f>"037816268"</f>
        <v>037816268</v>
      </c>
      <c r="B396" t="s">
        <v>1120</v>
      </c>
      <c r="C396" t="s">
        <v>1121</v>
      </c>
      <c r="D396" t="s">
        <v>1122</v>
      </c>
    </row>
    <row r="397" spans="1:4" x14ac:dyDescent="0.25">
      <c r="A397" t="str">
        <f>"037433865"</f>
        <v>037433865</v>
      </c>
      <c r="B397" t="s">
        <v>1123</v>
      </c>
      <c r="C397" t="s">
        <v>1124</v>
      </c>
      <c r="D397" t="s">
        <v>1125</v>
      </c>
    </row>
    <row r="398" spans="1:4" x14ac:dyDescent="0.25">
      <c r="A398" t="str">
        <f>"039640248"</f>
        <v>039640248</v>
      </c>
      <c r="B398" t="s">
        <v>1126</v>
      </c>
      <c r="C398" t="s">
        <v>1127</v>
      </c>
      <c r="D398" t="s">
        <v>1128</v>
      </c>
    </row>
    <row r="399" spans="1:4" x14ac:dyDescent="0.25">
      <c r="A399" t="str">
        <f>"036827355"</f>
        <v>036827355</v>
      </c>
      <c r="B399" t="s">
        <v>1129</v>
      </c>
      <c r="C399" t="s">
        <v>1130</v>
      </c>
      <c r="D399" t="s">
        <v>1131</v>
      </c>
    </row>
    <row r="400" spans="1:4" x14ac:dyDescent="0.25">
      <c r="A400" t="str">
        <f>"038004887"</f>
        <v>038004887</v>
      </c>
      <c r="B400" t="s">
        <v>1132</v>
      </c>
      <c r="C400" t="s">
        <v>1133</v>
      </c>
      <c r="D400" t="s">
        <v>1134</v>
      </c>
    </row>
    <row r="401" spans="1:4" x14ac:dyDescent="0.25">
      <c r="A401" t="str">
        <f>"037431935"</f>
        <v>037431935</v>
      </c>
      <c r="B401" t="s">
        <v>1135</v>
      </c>
      <c r="C401" t="s">
        <v>1136</v>
      </c>
      <c r="D401" t="s">
        <v>1137</v>
      </c>
    </row>
    <row r="402" spans="1:4" x14ac:dyDescent="0.25">
      <c r="A402" t="str">
        <f>"037458558"</f>
        <v>037458558</v>
      </c>
      <c r="B402" t="s">
        <v>1138</v>
      </c>
      <c r="C402" t="s">
        <v>1139</v>
      </c>
      <c r="D402" t="s">
        <v>1140</v>
      </c>
    </row>
    <row r="403" spans="1:4" x14ac:dyDescent="0.25">
      <c r="A403" t="str">
        <f>"038242265"</f>
        <v>038242265</v>
      </c>
      <c r="B403" t="s">
        <v>1141</v>
      </c>
      <c r="C403" t="s">
        <v>1142</v>
      </c>
      <c r="D403" t="s">
        <v>1143</v>
      </c>
    </row>
    <row r="404" spans="1:4" x14ac:dyDescent="0.25">
      <c r="A404" t="str">
        <f>"038768488"</f>
        <v>038768488</v>
      </c>
      <c r="B404" t="s">
        <v>1144</v>
      </c>
      <c r="C404" t="s">
        <v>1145</v>
      </c>
      <c r="D404" t="s">
        <v>1146</v>
      </c>
    </row>
    <row r="405" spans="1:4" x14ac:dyDescent="0.25">
      <c r="A405" t="str">
        <f>"156396432"</f>
        <v>156396432</v>
      </c>
      <c r="B405" t="s">
        <v>1147</v>
      </c>
      <c r="C405" t="s">
        <v>1148</v>
      </c>
      <c r="D405" t="s">
        <v>1149</v>
      </c>
    </row>
    <row r="406" spans="1:4" x14ac:dyDescent="0.25">
      <c r="A406" t="str">
        <f>"048881430"</f>
        <v>048881430</v>
      </c>
      <c r="B406" t="s">
        <v>1150</v>
      </c>
      <c r="C406" t="s">
        <v>1151</v>
      </c>
      <c r="D406" t="s">
        <v>1152</v>
      </c>
    </row>
    <row r="407" spans="1:4" x14ac:dyDescent="0.25">
      <c r="A407" t="str">
        <f>"038655837"</f>
        <v>038655837</v>
      </c>
      <c r="B407" t="s">
        <v>1153</v>
      </c>
      <c r="C407" t="s">
        <v>1154</v>
      </c>
      <c r="D407" t="s">
        <v>1155</v>
      </c>
    </row>
    <row r="408" spans="1:4" x14ac:dyDescent="0.25">
      <c r="A408" t="str">
        <f>"037997777"</f>
        <v>037997777</v>
      </c>
      <c r="B408" t="s">
        <v>1156</v>
      </c>
      <c r="C408" t="s">
        <v>1157</v>
      </c>
      <c r="D408" t="s">
        <v>1158</v>
      </c>
    </row>
    <row r="409" spans="1:4" x14ac:dyDescent="0.25">
      <c r="A409" t="str">
        <f>"040007804"</f>
        <v>040007804</v>
      </c>
      <c r="B409" t="s">
        <v>1159</v>
      </c>
      <c r="C409" t="s">
        <v>1160</v>
      </c>
      <c r="D409" t="s">
        <v>1161</v>
      </c>
    </row>
    <row r="410" spans="1:4" x14ac:dyDescent="0.25">
      <c r="A410" t="str">
        <f>"036778109"</f>
        <v>036778109</v>
      </c>
      <c r="B410" t="s">
        <v>1162</v>
      </c>
      <c r="C410" t="s">
        <v>1163</v>
      </c>
      <c r="D410" t="s">
        <v>1164</v>
      </c>
    </row>
    <row r="411" spans="1:4" x14ac:dyDescent="0.25">
      <c r="A411" t="str">
        <f>"036882674"</f>
        <v>036882674</v>
      </c>
      <c r="B411" t="s">
        <v>1165</v>
      </c>
      <c r="C411" t="s">
        <v>1166</v>
      </c>
      <c r="D411" t="s">
        <v>1167</v>
      </c>
    </row>
    <row r="412" spans="1:4" x14ac:dyDescent="0.25">
      <c r="A412" t="str">
        <f>"038380234"</f>
        <v>038380234</v>
      </c>
      <c r="B412" t="s">
        <v>1168</v>
      </c>
      <c r="C412" t="s">
        <v>1169</v>
      </c>
      <c r="D412" t="s">
        <v>1170</v>
      </c>
    </row>
    <row r="413" spans="1:4" x14ac:dyDescent="0.25">
      <c r="A413" t="str">
        <f>"036803316"</f>
        <v>036803316</v>
      </c>
      <c r="B413" t="s">
        <v>1171</v>
      </c>
      <c r="D413" t="s">
        <v>1172</v>
      </c>
    </row>
    <row r="414" spans="1:4" x14ac:dyDescent="0.25">
      <c r="A414" t="str">
        <f>"038530279"</f>
        <v>038530279</v>
      </c>
      <c r="B414" t="s">
        <v>1173</v>
      </c>
      <c r="C414" t="s">
        <v>1174</v>
      </c>
      <c r="D414" t="s">
        <v>1175</v>
      </c>
    </row>
    <row r="415" spans="1:4" x14ac:dyDescent="0.25">
      <c r="A415" t="str">
        <f>"037448900"</f>
        <v>037448900</v>
      </c>
      <c r="B415" t="s">
        <v>1176</v>
      </c>
      <c r="C415" t="s">
        <v>1177</v>
      </c>
      <c r="D415" t="s">
        <v>1178</v>
      </c>
    </row>
    <row r="416" spans="1:4" x14ac:dyDescent="0.25">
      <c r="A416" t="str">
        <f>"03860485X"</f>
        <v>03860485X</v>
      </c>
      <c r="B416" t="s">
        <v>1179</v>
      </c>
      <c r="C416" t="s">
        <v>1180</v>
      </c>
      <c r="D416" t="s">
        <v>1181</v>
      </c>
    </row>
    <row r="417" spans="1:4" x14ac:dyDescent="0.25">
      <c r="A417" t="str">
        <f>"039234487"</f>
        <v>039234487</v>
      </c>
      <c r="B417" t="s">
        <v>1182</v>
      </c>
      <c r="C417" t="s">
        <v>1183</v>
      </c>
      <c r="D417" t="s">
        <v>1184</v>
      </c>
    </row>
    <row r="418" spans="1:4" x14ac:dyDescent="0.25">
      <c r="A418" t="str">
        <f>"037924699"</f>
        <v>037924699</v>
      </c>
      <c r="B418" t="s">
        <v>1185</v>
      </c>
      <c r="C418" t="s">
        <v>1186</v>
      </c>
      <c r="D418" t="s">
        <v>1187</v>
      </c>
    </row>
    <row r="419" spans="1:4" x14ac:dyDescent="0.25">
      <c r="A419" t="str">
        <f>"039234908"</f>
        <v>039234908</v>
      </c>
      <c r="B419" t="s">
        <v>1188</v>
      </c>
      <c r="C419" t="s">
        <v>1189</v>
      </c>
      <c r="D419" t="s">
        <v>1190</v>
      </c>
    </row>
    <row r="420" spans="1:4" x14ac:dyDescent="0.25">
      <c r="A420" t="str">
        <f>"013725319"</f>
        <v>013725319</v>
      </c>
      <c r="B420" t="s">
        <v>1191</v>
      </c>
      <c r="C420" t="s">
        <v>1192</v>
      </c>
      <c r="D420" t="s">
        <v>1193</v>
      </c>
    </row>
    <row r="421" spans="1:4" x14ac:dyDescent="0.25">
      <c r="A421" t="str">
        <f>"037540467"</f>
        <v>037540467</v>
      </c>
      <c r="B421" t="s">
        <v>1194</v>
      </c>
      <c r="C421" t="s">
        <v>1195</v>
      </c>
      <c r="D421" t="s">
        <v>1196</v>
      </c>
    </row>
    <row r="422" spans="1:4" x14ac:dyDescent="0.25">
      <c r="A422" t="str">
        <f>"038844850"</f>
        <v>038844850</v>
      </c>
      <c r="B422" t="s">
        <v>1197</v>
      </c>
      <c r="C422" t="s">
        <v>1198</v>
      </c>
      <c r="D422" t="s">
        <v>1199</v>
      </c>
    </row>
    <row r="423" spans="1:4" x14ac:dyDescent="0.25">
      <c r="A423" t="str">
        <f>"039220680"</f>
        <v>039220680</v>
      </c>
      <c r="B423" t="s">
        <v>1200</v>
      </c>
      <c r="C423" t="s">
        <v>1201</v>
      </c>
      <c r="D423" t="s">
        <v>1202</v>
      </c>
    </row>
    <row r="424" spans="1:4" x14ac:dyDescent="0.25">
      <c r="A424" t="str">
        <f>"039221024"</f>
        <v>039221024</v>
      </c>
      <c r="B424" t="s">
        <v>1203</v>
      </c>
      <c r="C424" t="s">
        <v>1204</v>
      </c>
      <c r="D424" t="s">
        <v>1205</v>
      </c>
    </row>
    <row r="425" spans="1:4" x14ac:dyDescent="0.25">
      <c r="A425" t="str">
        <f>"038604256"</f>
        <v>038604256</v>
      </c>
      <c r="B425" t="s">
        <v>1206</v>
      </c>
      <c r="C425" t="s">
        <v>1207</v>
      </c>
      <c r="D425" t="s">
        <v>1208</v>
      </c>
    </row>
    <row r="426" spans="1:4" x14ac:dyDescent="0.25">
      <c r="A426" t="str">
        <f>"037460455"</f>
        <v>037460455</v>
      </c>
      <c r="B426" t="s">
        <v>1209</v>
      </c>
      <c r="C426" t="s">
        <v>1210</v>
      </c>
      <c r="D426" t="s">
        <v>1211</v>
      </c>
    </row>
    <row r="427" spans="1:4" x14ac:dyDescent="0.25">
      <c r="A427" t="str">
        <f>"037870246"</f>
        <v>037870246</v>
      </c>
      <c r="B427" t="s">
        <v>1212</v>
      </c>
      <c r="C427" t="s">
        <v>1213</v>
      </c>
      <c r="D427" t="s">
        <v>1214</v>
      </c>
    </row>
    <row r="428" spans="1:4" x14ac:dyDescent="0.25">
      <c r="A428" t="str">
        <f>"038551519"</f>
        <v>038551519</v>
      </c>
      <c r="B428" t="s">
        <v>1215</v>
      </c>
      <c r="C428" t="s">
        <v>1216</v>
      </c>
      <c r="D428" t="s">
        <v>1217</v>
      </c>
    </row>
    <row r="429" spans="1:4" x14ac:dyDescent="0.25">
      <c r="A429" t="str">
        <f>"038785293"</f>
        <v>038785293</v>
      </c>
      <c r="B429" t="s">
        <v>1218</v>
      </c>
      <c r="C429" t="s">
        <v>1219</v>
      </c>
      <c r="D429" t="s">
        <v>1220</v>
      </c>
    </row>
    <row r="430" spans="1:4" x14ac:dyDescent="0.25">
      <c r="A430" t="str">
        <f>"036828556"</f>
        <v>036828556</v>
      </c>
      <c r="B430" t="s">
        <v>1221</v>
      </c>
      <c r="C430" t="s">
        <v>1222</v>
      </c>
      <c r="D430" t="s">
        <v>1223</v>
      </c>
    </row>
    <row r="431" spans="1:4" x14ac:dyDescent="0.25">
      <c r="A431" t="str">
        <f>"03857294X"</f>
        <v>03857294X</v>
      </c>
      <c r="B431" t="s">
        <v>1224</v>
      </c>
      <c r="D431" t="s">
        <v>1225</v>
      </c>
    </row>
    <row r="432" spans="1:4" x14ac:dyDescent="0.25">
      <c r="A432" t="str">
        <f>"037945610"</f>
        <v>037945610</v>
      </c>
      <c r="B432" t="s">
        <v>1226</v>
      </c>
      <c r="C432" t="s">
        <v>1227</v>
      </c>
      <c r="D432" t="s">
        <v>1228</v>
      </c>
    </row>
    <row r="433" spans="1:4" x14ac:dyDescent="0.25">
      <c r="A433" t="str">
        <f>"037543393"</f>
        <v>037543393</v>
      </c>
      <c r="B433" t="s">
        <v>1229</v>
      </c>
      <c r="C433" t="s">
        <v>1230</v>
      </c>
      <c r="D433" t="s">
        <v>1231</v>
      </c>
    </row>
    <row r="434" spans="1:4" x14ac:dyDescent="0.25">
      <c r="A434" t="str">
        <f>"039566129"</f>
        <v>039566129</v>
      </c>
      <c r="B434" t="s">
        <v>1232</v>
      </c>
      <c r="C434" t="s">
        <v>1233</v>
      </c>
      <c r="D434" t="s">
        <v>1234</v>
      </c>
    </row>
    <row r="435" spans="1:4" x14ac:dyDescent="0.25">
      <c r="A435" t="str">
        <f>"038674955"</f>
        <v>038674955</v>
      </c>
      <c r="B435" t="s">
        <v>1235</v>
      </c>
      <c r="C435" t="s">
        <v>1236</v>
      </c>
      <c r="D435" t="s">
        <v>1237</v>
      </c>
    </row>
    <row r="436" spans="1:4" x14ac:dyDescent="0.25">
      <c r="A436" t="str">
        <f>"037942522"</f>
        <v>037942522</v>
      </c>
      <c r="B436" t="s">
        <v>1238</v>
      </c>
      <c r="C436" t="s">
        <v>1239</v>
      </c>
      <c r="D436" t="s">
        <v>1240</v>
      </c>
    </row>
    <row r="437" spans="1:4" x14ac:dyDescent="0.25">
      <c r="A437" t="str">
        <f>"038077655"</f>
        <v>038077655</v>
      </c>
      <c r="B437" t="s">
        <v>1241</v>
      </c>
      <c r="C437" t="s">
        <v>1242</v>
      </c>
      <c r="D437" t="s">
        <v>1243</v>
      </c>
    </row>
    <row r="438" spans="1:4" x14ac:dyDescent="0.25">
      <c r="A438" t="str">
        <f>"037456830"</f>
        <v>037456830</v>
      </c>
      <c r="B438" t="s">
        <v>1244</v>
      </c>
      <c r="C438" t="s">
        <v>1245</v>
      </c>
      <c r="D438" t="s">
        <v>1246</v>
      </c>
    </row>
    <row r="439" spans="1:4" x14ac:dyDescent="0.25">
      <c r="A439" t="str">
        <f>"037448528"</f>
        <v>037448528</v>
      </c>
      <c r="B439" t="s">
        <v>1247</v>
      </c>
      <c r="C439" t="s">
        <v>1248</v>
      </c>
      <c r="D439" t="s">
        <v>1249</v>
      </c>
    </row>
    <row r="440" spans="1:4" x14ac:dyDescent="0.25">
      <c r="A440" t="str">
        <f>"038501023"</f>
        <v>038501023</v>
      </c>
      <c r="B440" t="s">
        <v>1250</v>
      </c>
      <c r="C440" t="s">
        <v>1251</v>
      </c>
      <c r="D440" t="s">
        <v>1252</v>
      </c>
    </row>
    <row r="441" spans="1:4" x14ac:dyDescent="0.25">
      <c r="A441" t="str">
        <f>"037478893"</f>
        <v>037478893</v>
      </c>
      <c r="B441" t="s">
        <v>1253</v>
      </c>
      <c r="C441" t="s">
        <v>1254</v>
      </c>
      <c r="D441" t="s">
        <v>1255</v>
      </c>
    </row>
    <row r="442" spans="1:4" x14ac:dyDescent="0.25">
      <c r="A442" t="str">
        <f>"058868062"</f>
        <v>058868062</v>
      </c>
      <c r="B442" t="s">
        <v>1256</v>
      </c>
      <c r="C442" t="s">
        <v>1257</v>
      </c>
      <c r="D442" t="s">
        <v>1258</v>
      </c>
    </row>
    <row r="443" spans="1:4" x14ac:dyDescent="0.25">
      <c r="A443" t="str">
        <f>"061491977"</f>
        <v>061491977</v>
      </c>
      <c r="B443" t="s">
        <v>1259</v>
      </c>
      <c r="C443" t="s">
        <v>1260</v>
      </c>
      <c r="D443" t="s">
        <v>1261</v>
      </c>
    </row>
    <row r="444" spans="1:4" x14ac:dyDescent="0.25">
      <c r="A444" t="str">
        <f>"037378953"</f>
        <v>037378953</v>
      </c>
      <c r="B444" t="s">
        <v>1262</v>
      </c>
      <c r="C444" t="s">
        <v>1263</v>
      </c>
      <c r="D444" t="s">
        <v>1264</v>
      </c>
    </row>
    <row r="445" spans="1:4" x14ac:dyDescent="0.25">
      <c r="A445" t="str">
        <f>"037566164"</f>
        <v>037566164</v>
      </c>
      <c r="B445" t="s">
        <v>1265</v>
      </c>
      <c r="C445" t="s">
        <v>1266</v>
      </c>
      <c r="D445" t="s">
        <v>1267</v>
      </c>
    </row>
    <row r="446" spans="1:4" x14ac:dyDescent="0.25">
      <c r="A446" t="str">
        <f>"036211877"</f>
        <v>036211877</v>
      </c>
      <c r="B446" t="s">
        <v>1268</v>
      </c>
      <c r="C446" t="s">
        <v>1269</v>
      </c>
      <c r="D446" t="s">
        <v>1270</v>
      </c>
    </row>
    <row r="447" spans="1:4" x14ac:dyDescent="0.25">
      <c r="A447" t="str">
        <f>"038087871"</f>
        <v>038087871</v>
      </c>
      <c r="B447" t="s">
        <v>1271</v>
      </c>
      <c r="C447" t="s">
        <v>1272</v>
      </c>
      <c r="D447" t="s">
        <v>1273</v>
      </c>
    </row>
    <row r="448" spans="1:4" x14ac:dyDescent="0.25">
      <c r="A448" t="str">
        <f>"036183911"</f>
        <v>036183911</v>
      </c>
      <c r="B448" t="s">
        <v>1274</v>
      </c>
      <c r="C448" t="s">
        <v>1275</v>
      </c>
      <c r="D448" t="s">
        <v>1276</v>
      </c>
    </row>
    <row r="449" spans="1:4" x14ac:dyDescent="0.25">
      <c r="A449" t="str">
        <f>"037879200"</f>
        <v>037879200</v>
      </c>
      <c r="B449" t="s">
        <v>1277</v>
      </c>
      <c r="C449" t="s">
        <v>1278</v>
      </c>
      <c r="D449" t="s">
        <v>1279</v>
      </c>
    </row>
    <row r="450" spans="1:4" x14ac:dyDescent="0.25">
      <c r="A450" t="str">
        <f>"039392171"</f>
        <v>039392171</v>
      </c>
      <c r="B450" t="s">
        <v>1280</v>
      </c>
      <c r="C450" t="s">
        <v>1281</v>
      </c>
      <c r="D450" t="s">
        <v>1282</v>
      </c>
    </row>
    <row r="451" spans="1:4" x14ac:dyDescent="0.25">
      <c r="A451" t="str">
        <f>"037823620"</f>
        <v>037823620</v>
      </c>
      <c r="B451" t="s">
        <v>1283</v>
      </c>
      <c r="C451" t="s">
        <v>1284</v>
      </c>
      <c r="D451" t="s">
        <v>1285</v>
      </c>
    </row>
    <row r="452" spans="1:4" x14ac:dyDescent="0.25">
      <c r="A452" t="str">
        <f>"036205710"</f>
        <v>036205710</v>
      </c>
      <c r="B452" t="s">
        <v>1286</v>
      </c>
      <c r="C452" t="s">
        <v>1287</v>
      </c>
      <c r="D452" t="s">
        <v>1288</v>
      </c>
    </row>
    <row r="453" spans="1:4" x14ac:dyDescent="0.25">
      <c r="A453" t="str">
        <f>"037997750"</f>
        <v>037997750</v>
      </c>
      <c r="B453" t="s">
        <v>1289</v>
      </c>
      <c r="C453" t="s">
        <v>1290</v>
      </c>
      <c r="D453" t="s">
        <v>1291</v>
      </c>
    </row>
    <row r="454" spans="1:4" x14ac:dyDescent="0.25">
      <c r="A454" t="str">
        <f>"037434837"</f>
        <v>037434837</v>
      </c>
      <c r="B454" t="s">
        <v>1292</v>
      </c>
      <c r="C454" t="s">
        <v>1293</v>
      </c>
      <c r="D454" t="s">
        <v>1294</v>
      </c>
    </row>
    <row r="455" spans="1:4" x14ac:dyDescent="0.25">
      <c r="A455" t="str">
        <f>"037434861"</f>
        <v>037434861</v>
      </c>
      <c r="B455" t="s">
        <v>1295</v>
      </c>
      <c r="C455" t="s">
        <v>1296</v>
      </c>
      <c r="D455" t="s">
        <v>1297</v>
      </c>
    </row>
    <row r="456" spans="1:4" x14ac:dyDescent="0.25">
      <c r="A456" t="str">
        <f>"037434934"</f>
        <v>037434934</v>
      </c>
      <c r="B456" t="s">
        <v>1298</v>
      </c>
      <c r="C456" t="s">
        <v>1299</v>
      </c>
      <c r="D456" t="s">
        <v>1300</v>
      </c>
    </row>
    <row r="457" spans="1:4" x14ac:dyDescent="0.25">
      <c r="A457" t="str">
        <f>"037435019"</f>
        <v>037435019</v>
      </c>
      <c r="B457" t="s">
        <v>1301</v>
      </c>
      <c r="C457" t="s">
        <v>1302</v>
      </c>
      <c r="D457" t="s">
        <v>1303</v>
      </c>
    </row>
    <row r="458" spans="1:4" x14ac:dyDescent="0.25">
      <c r="A458" t="str">
        <f>"037542907"</f>
        <v>037542907</v>
      </c>
      <c r="B458" t="s">
        <v>1304</v>
      </c>
      <c r="C458" t="s">
        <v>1305</v>
      </c>
      <c r="D458" t="s">
        <v>1306</v>
      </c>
    </row>
    <row r="459" spans="1:4" x14ac:dyDescent="0.25">
      <c r="A459" t="str">
        <f>"037543024"</f>
        <v>037543024</v>
      </c>
      <c r="B459" t="s">
        <v>1307</v>
      </c>
      <c r="C459" t="s">
        <v>1308</v>
      </c>
      <c r="D459" t="s">
        <v>1309</v>
      </c>
    </row>
    <row r="460" spans="1:4" x14ac:dyDescent="0.25">
      <c r="A460" t="str">
        <f>"037869566"</f>
        <v>037869566</v>
      </c>
      <c r="B460" t="s">
        <v>1310</v>
      </c>
      <c r="C460" t="s">
        <v>1311</v>
      </c>
      <c r="D460" t="s">
        <v>1312</v>
      </c>
    </row>
    <row r="461" spans="1:4" x14ac:dyDescent="0.25">
      <c r="A461" t="str">
        <f>"037981862"</f>
        <v>037981862</v>
      </c>
      <c r="B461" t="s">
        <v>1313</v>
      </c>
      <c r="C461" t="s">
        <v>1314</v>
      </c>
      <c r="D461" t="s">
        <v>1303</v>
      </c>
    </row>
    <row r="462" spans="1:4" x14ac:dyDescent="0.25">
      <c r="A462" t="str">
        <f>"037542966"</f>
        <v>037542966</v>
      </c>
      <c r="B462" t="s">
        <v>1315</v>
      </c>
      <c r="C462" t="s">
        <v>1316</v>
      </c>
      <c r="D462" t="s">
        <v>1300</v>
      </c>
    </row>
    <row r="463" spans="1:4" x14ac:dyDescent="0.25">
      <c r="A463" t="str">
        <f>"037868721"</f>
        <v>037868721</v>
      </c>
      <c r="B463" t="s">
        <v>1317</v>
      </c>
      <c r="C463" t="s">
        <v>1318</v>
      </c>
      <c r="D463" t="s">
        <v>1312</v>
      </c>
    </row>
    <row r="464" spans="1:4" x14ac:dyDescent="0.25">
      <c r="A464" t="str">
        <f>"038005263"</f>
        <v>038005263</v>
      </c>
      <c r="B464" t="s">
        <v>1319</v>
      </c>
      <c r="C464" t="s">
        <v>1320</v>
      </c>
      <c r="D464" t="s">
        <v>1306</v>
      </c>
    </row>
    <row r="465" spans="1:4" x14ac:dyDescent="0.25">
      <c r="A465" t="str">
        <f>"037434888"</f>
        <v>037434888</v>
      </c>
      <c r="B465" t="s">
        <v>1321</v>
      </c>
      <c r="C465" t="s">
        <v>1322</v>
      </c>
      <c r="D465" t="s">
        <v>1323</v>
      </c>
    </row>
    <row r="466" spans="1:4" x14ac:dyDescent="0.25">
      <c r="A466" t="str">
        <f>"037621394"</f>
        <v>037621394</v>
      </c>
      <c r="B466" t="s">
        <v>1324</v>
      </c>
      <c r="C466" t="s">
        <v>1325</v>
      </c>
      <c r="D466" t="s">
        <v>1309</v>
      </c>
    </row>
    <row r="467" spans="1:4" x14ac:dyDescent="0.25">
      <c r="A467" t="str">
        <f>"037868764"</f>
        <v>037868764</v>
      </c>
      <c r="B467" t="s">
        <v>1326</v>
      </c>
      <c r="C467" t="s">
        <v>1327</v>
      </c>
      <c r="D467" t="s">
        <v>1312</v>
      </c>
    </row>
    <row r="468" spans="1:4" x14ac:dyDescent="0.25">
      <c r="A468" t="str">
        <f>"037869671"</f>
        <v>037869671</v>
      </c>
      <c r="B468" t="s">
        <v>1328</v>
      </c>
      <c r="C468" t="s">
        <v>1329</v>
      </c>
      <c r="D468" t="s">
        <v>1330</v>
      </c>
    </row>
    <row r="469" spans="1:4" x14ac:dyDescent="0.25">
      <c r="A469" t="str">
        <f>"037542974"</f>
        <v>037542974</v>
      </c>
      <c r="B469" t="s">
        <v>1331</v>
      </c>
      <c r="C469" t="s">
        <v>1332</v>
      </c>
      <c r="D469" t="s">
        <v>1333</v>
      </c>
    </row>
    <row r="470" spans="1:4" x14ac:dyDescent="0.25">
      <c r="A470" t="str">
        <f>"037621416"</f>
        <v>037621416</v>
      </c>
      <c r="B470" t="s">
        <v>1334</v>
      </c>
      <c r="C470" t="s">
        <v>1335</v>
      </c>
      <c r="D470" t="s">
        <v>1336</v>
      </c>
    </row>
    <row r="471" spans="1:4" x14ac:dyDescent="0.25">
      <c r="A471" t="str">
        <f>"037649582"</f>
        <v>037649582</v>
      </c>
      <c r="B471" t="s">
        <v>1337</v>
      </c>
      <c r="C471" t="s">
        <v>1338</v>
      </c>
      <c r="D471" t="s">
        <v>1339</v>
      </c>
    </row>
    <row r="472" spans="1:4" x14ac:dyDescent="0.25">
      <c r="A472" t="str">
        <f>"037868683"</f>
        <v>037868683</v>
      </c>
      <c r="B472" t="s">
        <v>1340</v>
      </c>
      <c r="C472" t="s">
        <v>1341</v>
      </c>
      <c r="D472" t="s">
        <v>1312</v>
      </c>
    </row>
    <row r="473" spans="1:4" x14ac:dyDescent="0.25">
      <c r="A473" t="str">
        <f>"03743490X"</f>
        <v>03743490X</v>
      </c>
      <c r="B473" t="s">
        <v>1342</v>
      </c>
      <c r="C473" t="s">
        <v>1343</v>
      </c>
      <c r="D473" t="s">
        <v>1300</v>
      </c>
    </row>
    <row r="474" spans="1:4" x14ac:dyDescent="0.25">
      <c r="A474" t="str">
        <f>"037434977"</f>
        <v>037434977</v>
      </c>
      <c r="B474" t="s">
        <v>1344</v>
      </c>
      <c r="C474" t="s">
        <v>1345</v>
      </c>
      <c r="D474" t="s">
        <v>1303</v>
      </c>
    </row>
    <row r="475" spans="1:4" x14ac:dyDescent="0.25">
      <c r="A475" t="str">
        <f>"037434993"</f>
        <v>037434993</v>
      </c>
      <c r="B475" t="s">
        <v>1346</v>
      </c>
      <c r="C475" t="s">
        <v>1347</v>
      </c>
      <c r="D475" t="s">
        <v>1303</v>
      </c>
    </row>
    <row r="476" spans="1:4" x14ac:dyDescent="0.25">
      <c r="A476" t="str">
        <f>"037542885"</f>
        <v>037542885</v>
      </c>
      <c r="B476" t="s">
        <v>1348</v>
      </c>
      <c r="C476" t="s">
        <v>1349</v>
      </c>
      <c r="D476" t="s">
        <v>1306</v>
      </c>
    </row>
    <row r="477" spans="1:4" x14ac:dyDescent="0.25">
      <c r="A477" t="str">
        <f>"03754294X"</f>
        <v>03754294X</v>
      </c>
      <c r="B477" t="s">
        <v>1350</v>
      </c>
      <c r="C477" t="s">
        <v>1351</v>
      </c>
      <c r="D477" t="s">
        <v>1352</v>
      </c>
    </row>
    <row r="478" spans="1:4" x14ac:dyDescent="0.25">
      <c r="A478" t="str">
        <f>"037869604"</f>
        <v>037869604</v>
      </c>
      <c r="B478" t="s">
        <v>1353</v>
      </c>
      <c r="C478" t="s">
        <v>1354</v>
      </c>
      <c r="D478" t="s">
        <v>1355</v>
      </c>
    </row>
    <row r="479" spans="1:4" x14ac:dyDescent="0.25">
      <c r="A479" t="str">
        <f>"037621491"</f>
        <v>037621491</v>
      </c>
      <c r="B479" t="s">
        <v>1356</v>
      </c>
      <c r="C479" t="s">
        <v>1357</v>
      </c>
      <c r="D479" t="s">
        <v>1309</v>
      </c>
    </row>
    <row r="480" spans="1:4" x14ac:dyDescent="0.25">
      <c r="A480" t="str">
        <f>"037868802"</f>
        <v>037868802</v>
      </c>
      <c r="B480" t="s">
        <v>1358</v>
      </c>
      <c r="C480" t="s">
        <v>1359</v>
      </c>
      <c r="D480" t="s">
        <v>1312</v>
      </c>
    </row>
    <row r="481" spans="1:4" x14ac:dyDescent="0.25">
      <c r="A481" t="str">
        <f>"037434896"</f>
        <v>037434896</v>
      </c>
      <c r="B481" t="s">
        <v>1360</v>
      </c>
      <c r="C481" t="s">
        <v>1361</v>
      </c>
      <c r="D481" t="s">
        <v>1303</v>
      </c>
    </row>
    <row r="482" spans="1:4" x14ac:dyDescent="0.25">
      <c r="A482" t="str">
        <f>"037542923"</f>
        <v>037542923</v>
      </c>
      <c r="B482" t="s">
        <v>1362</v>
      </c>
      <c r="C482" t="s">
        <v>1363</v>
      </c>
      <c r="D482" t="s">
        <v>1306</v>
      </c>
    </row>
    <row r="483" spans="1:4" x14ac:dyDescent="0.25">
      <c r="A483" t="str">
        <f>"037870289"</f>
        <v>037870289</v>
      </c>
      <c r="B483" t="s">
        <v>1364</v>
      </c>
      <c r="C483" t="s">
        <v>1365</v>
      </c>
      <c r="D483" t="s">
        <v>1312</v>
      </c>
    </row>
    <row r="484" spans="1:4" x14ac:dyDescent="0.25">
      <c r="A484" t="str">
        <f>"038005204"</f>
        <v>038005204</v>
      </c>
      <c r="B484" t="s">
        <v>1366</v>
      </c>
      <c r="C484" t="s">
        <v>1367</v>
      </c>
      <c r="D484" t="s">
        <v>1306</v>
      </c>
    </row>
    <row r="485" spans="1:4" x14ac:dyDescent="0.25">
      <c r="A485" t="str">
        <f>"03786887X"</f>
        <v>03786887X</v>
      </c>
      <c r="B485" t="s">
        <v>1368</v>
      </c>
      <c r="C485" t="s">
        <v>1369</v>
      </c>
      <c r="D485" t="s">
        <v>1312</v>
      </c>
    </row>
    <row r="486" spans="1:4" x14ac:dyDescent="0.25">
      <c r="A486" t="str">
        <f>"037871846"</f>
        <v>037871846</v>
      </c>
      <c r="B486" t="s">
        <v>1370</v>
      </c>
      <c r="C486" t="s">
        <v>1371</v>
      </c>
      <c r="D486" t="s">
        <v>1372</v>
      </c>
    </row>
    <row r="487" spans="1:4" x14ac:dyDescent="0.25">
      <c r="A487" t="str">
        <f>"037542850"</f>
        <v>037542850</v>
      </c>
      <c r="B487" t="s">
        <v>1373</v>
      </c>
      <c r="C487" t="s">
        <v>1374</v>
      </c>
      <c r="D487" t="s">
        <v>1375</v>
      </c>
    </row>
    <row r="488" spans="1:4" x14ac:dyDescent="0.25">
      <c r="A488" t="str">
        <f>"037868756"</f>
        <v>037868756</v>
      </c>
      <c r="B488" t="s">
        <v>1376</v>
      </c>
      <c r="C488" t="s">
        <v>1377</v>
      </c>
      <c r="D488" t="s">
        <v>1312</v>
      </c>
    </row>
    <row r="489" spans="1:4" x14ac:dyDescent="0.25">
      <c r="A489" t="str">
        <f>"037868780"</f>
        <v>037868780</v>
      </c>
      <c r="B489" t="s">
        <v>1378</v>
      </c>
      <c r="C489" t="s">
        <v>1379</v>
      </c>
      <c r="D489" t="s">
        <v>1312</v>
      </c>
    </row>
    <row r="490" spans="1:4" x14ac:dyDescent="0.25">
      <c r="A490" t="str">
        <f>"037868837"</f>
        <v>037868837</v>
      </c>
      <c r="B490" t="s">
        <v>1380</v>
      </c>
      <c r="C490" t="s">
        <v>1381</v>
      </c>
      <c r="D490" t="s">
        <v>1312</v>
      </c>
    </row>
    <row r="491" spans="1:4" x14ac:dyDescent="0.25">
      <c r="A491" t="str">
        <f>"037594621"</f>
        <v>037594621</v>
      </c>
      <c r="B491" t="s">
        <v>1382</v>
      </c>
      <c r="C491" t="s">
        <v>1383</v>
      </c>
      <c r="D491" t="s">
        <v>1384</v>
      </c>
    </row>
    <row r="492" spans="1:4" x14ac:dyDescent="0.25">
      <c r="A492" t="str">
        <f>"037434918"</f>
        <v>037434918</v>
      </c>
      <c r="B492" t="s">
        <v>1385</v>
      </c>
      <c r="C492" t="s">
        <v>1386</v>
      </c>
      <c r="D492" t="s">
        <v>1303</v>
      </c>
    </row>
    <row r="493" spans="1:4" x14ac:dyDescent="0.25">
      <c r="A493" t="str">
        <f>"037542990"</f>
        <v>037542990</v>
      </c>
      <c r="B493" t="s">
        <v>1387</v>
      </c>
      <c r="C493" t="s">
        <v>1388</v>
      </c>
      <c r="D493" t="s">
        <v>1306</v>
      </c>
    </row>
    <row r="494" spans="1:4" x14ac:dyDescent="0.25">
      <c r="A494" t="str">
        <f>"037984934"</f>
        <v>037984934</v>
      </c>
      <c r="B494" t="s">
        <v>1389</v>
      </c>
      <c r="C494" t="s">
        <v>1390</v>
      </c>
      <c r="D494" t="s">
        <v>1303</v>
      </c>
    </row>
    <row r="495" spans="1:4" x14ac:dyDescent="0.25">
      <c r="A495" t="str">
        <f>"037434799"</f>
        <v>037434799</v>
      </c>
      <c r="B495" t="s">
        <v>1391</v>
      </c>
      <c r="C495" t="s">
        <v>1392</v>
      </c>
      <c r="D495" t="s">
        <v>1393</v>
      </c>
    </row>
    <row r="496" spans="1:4" x14ac:dyDescent="0.25">
      <c r="A496" t="str">
        <f>"03697840X"</f>
        <v>03697840X</v>
      </c>
      <c r="B496" t="s">
        <v>1394</v>
      </c>
      <c r="C496" t="s">
        <v>1395</v>
      </c>
      <c r="D496" t="s">
        <v>1396</v>
      </c>
    </row>
    <row r="497" spans="1:4" x14ac:dyDescent="0.25">
      <c r="A497" t="str">
        <f>"038122650"</f>
        <v>038122650</v>
      </c>
      <c r="B497" t="s">
        <v>1397</v>
      </c>
      <c r="C497" t="s">
        <v>1398</v>
      </c>
      <c r="D497" t="s">
        <v>1399</v>
      </c>
    </row>
    <row r="498" spans="1:4" x14ac:dyDescent="0.25">
      <c r="A498" t="str">
        <f>"039685004"</f>
        <v>039685004</v>
      </c>
      <c r="B498" t="s">
        <v>1400</v>
      </c>
      <c r="C498" t="s">
        <v>1401</v>
      </c>
      <c r="D498" t="s">
        <v>1402</v>
      </c>
    </row>
    <row r="499" spans="1:4" x14ac:dyDescent="0.25">
      <c r="A499" t="str">
        <f>"038196891"</f>
        <v>038196891</v>
      </c>
      <c r="B499" t="s">
        <v>1403</v>
      </c>
      <c r="C499" t="s">
        <v>1404</v>
      </c>
      <c r="D499" t="s">
        <v>1405</v>
      </c>
    </row>
    <row r="500" spans="1:4" x14ac:dyDescent="0.25">
      <c r="A500" t="str">
        <f>"039558320"</f>
        <v>039558320</v>
      </c>
      <c r="B500" t="s">
        <v>1406</v>
      </c>
      <c r="C500" t="s">
        <v>1407</v>
      </c>
      <c r="D500" t="s">
        <v>1408</v>
      </c>
    </row>
    <row r="501" spans="1:4" x14ac:dyDescent="0.25">
      <c r="A501" t="str">
        <f>"037926225"</f>
        <v>037926225</v>
      </c>
      <c r="B501" t="s">
        <v>1409</v>
      </c>
      <c r="C501" t="s">
        <v>1410</v>
      </c>
      <c r="D501" t="s">
        <v>1411</v>
      </c>
    </row>
    <row r="502" spans="1:4" x14ac:dyDescent="0.25">
      <c r="A502" t="str">
        <f>"039870731"</f>
        <v>039870731</v>
      </c>
      <c r="B502" t="s">
        <v>1412</v>
      </c>
      <c r="C502" t="s">
        <v>1413</v>
      </c>
      <c r="D502" t="s">
        <v>1414</v>
      </c>
    </row>
    <row r="503" spans="1:4" x14ac:dyDescent="0.25">
      <c r="A503" t="str">
        <f>"048883484"</f>
        <v>048883484</v>
      </c>
      <c r="B503" t="s">
        <v>1415</v>
      </c>
      <c r="C503" t="s">
        <v>1416</v>
      </c>
      <c r="D503" t="s">
        <v>1417</v>
      </c>
    </row>
    <row r="504" spans="1:4" x14ac:dyDescent="0.25">
      <c r="A504" t="str">
        <f>"048883492"</f>
        <v>048883492</v>
      </c>
      <c r="B504" t="s">
        <v>1418</v>
      </c>
      <c r="C504" t="s">
        <v>1419</v>
      </c>
      <c r="D504" t="s">
        <v>1420</v>
      </c>
    </row>
    <row r="505" spans="1:4" x14ac:dyDescent="0.25">
      <c r="A505" t="str">
        <f>"130427543"</f>
        <v>130427543</v>
      </c>
      <c r="B505" t="s">
        <v>1421</v>
      </c>
      <c r="D505" t="s">
        <v>1422</v>
      </c>
    </row>
    <row r="506" spans="1:4" x14ac:dyDescent="0.25">
      <c r="A506" t="str">
        <f>"038684837"</f>
        <v>038684837</v>
      </c>
      <c r="B506" t="s">
        <v>1423</v>
      </c>
      <c r="C506" t="s">
        <v>1424</v>
      </c>
      <c r="D506" t="s">
        <v>1425</v>
      </c>
    </row>
    <row r="507" spans="1:4" x14ac:dyDescent="0.25">
      <c r="A507" t="str">
        <f>"03631241X"</f>
        <v>03631241X</v>
      </c>
      <c r="B507" t="s">
        <v>1426</v>
      </c>
      <c r="C507" t="s">
        <v>1427</v>
      </c>
      <c r="D507" t="s">
        <v>1428</v>
      </c>
    </row>
    <row r="508" spans="1:4" x14ac:dyDescent="0.25">
      <c r="A508" t="str">
        <f>"196912768"</f>
        <v>196912768</v>
      </c>
      <c r="B508" t="s">
        <v>1429</v>
      </c>
      <c r="C508" t="s">
        <v>1430</v>
      </c>
      <c r="D508" t="s">
        <v>1431</v>
      </c>
    </row>
    <row r="509" spans="1:4" x14ac:dyDescent="0.25">
      <c r="A509" t="str">
        <f>"040608719"</f>
        <v>040608719</v>
      </c>
      <c r="B509" t="s">
        <v>1432</v>
      </c>
      <c r="C509" t="s">
        <v>1433</v>
      </c>
      <c r="D509" t="s">
        <v>1434</v>
      </c>
    </row>
    <row r="510" spans="1:4" x14ac:dyDescent="0.25">
      <c r="A510" t="str">
        <f>"037933647"</f>
        <v>037933647</v>
      </c>
      <c r="B510" t="s">
        <v>1435</v>
      </c>
      <c r="C510" t="s">
        <v>1436</v>
      </c>
      <c r="D510" t="s">
        <v>1437</v>
      </c>
    </row>
    <row r="511" spans="1:4" x14ac:dyDescent="0.25">
      <c r="A511" t="str">
        <f>"037981803"</f>
        <v>037981803</v>
      </c>
      <c r="B511" t="s">
        <v>1438</v>
      </c>
      <c r="C511" t="s">
        <v>1439</v>
      </c>
      <c r="D511" t="s">
        <v>1440</v>
      </c>
    </row>
    <row r="512" spans="1:4" x14ac:dyDescent="0.25">
      <c r="A512" t="str">
        <f>"039060861"</f>
        <v>039060861</v>
      </c>
      <c r="B512" t="s">
        <v>1441</v>
      </c>
      <c r="C512" t="s">
        <v>1442</v>
      </c>
      <c r="D512" t="s">
        <v>1443</v>
      </c>
    </row>
    <row r="513" spans="1:4" x14ac:dyDescent="0.25">
      <c r="A513" t="str">
        <f>"036222054"</f>
        <v>036222054</v>
      </c>
      <c r="B513" t="s">
        <v>1444</v>
      </c>
      <c r="C513" t="s">
        <v>1445</v>
      </c>
      <c r="D513" t="s">
        <v>1446</v>
      </c>
    </row>
    <row r="514" spans="1:4" x14ac:dyDescent="0.25">
      <c r="A514" t="str">
        <f>"040034321"</f>
        <v>040034321</v>
      </c>
      <c r="B514" t="s">
        <v>1447</v>
      </c>
      <c r="C514" t="s">
        <v>1448</v>
      </c>
      <c r="D514" t="s">
        <v>1449</v>
      </c>
    </row>
    <row r="515" spans="1:4" x14ac:dyDescent="0.25">
      <c r="A515" t="str">
        <f>"122042859"</f>
        <v>122042859</v>
      </c>
      <c r="B515" t="s">
        <v>1450</v>
      </c>
      <c r="C515" t="s">
        <v>1451</v>
      </c>
      <c r="D515" t="s">
        <v>1452</v>
      </c>
    </row>
    <row r="516" spans="1:4" x14ac:dyDescent="0.25">
      <c r="A516" t="str">
        <f>"058939660"</f>
        <v>058939660</v>
      </c>
      <c r="B516" t="s">
        <v>1453</v>
      </c>
      <c r="C516" t="s">
        <v>1454</v>
      </c>
      <c r="D516" t="s">
        <v>1455</v>
      </c>
    </row>
    <row r="517" spans="1:4" x14ac:dyDescent="0.25">
      <c r="A517" t="str">
        <f>"037173626"</f>
        <v>037173626</v>
      </c>
      <c r="B517" t="s">
        <v>1456</v>
      </c>
      <c r="C517" t="s">
        <v>1457</v>
      </c>
      <c r="D517" t="s">
        <v>1458</v>
      </c>
    </row>
    <row r="518" spans="1:4" x14ac:dyDescent="0.25">
      <c r="A518" t="str">
        <f>"037711865"</f>
        <v>037711865</v>
      </c>
      <c r="B518" t="s">
        <v>1459</v>
      </c>
      <c r="C518" t="s">
        <v>1460</v>
      </c>
      <c r="D518" t="s">
        <v>1461</v>
      </c>
    </row>
    <row r="519" spans="1:4" x14ac:dyDescent="0.25">
      <c r="A519" t="str">
        <f>"039566676"</f>
        <v>039566676</v>
      </c>
      <c r="B519" t="s">
        <v>1462</v>
      </c>
      <c r="C519" t="s">
        <v>1463</v>
      </c>
      <c r="D519" t="s">
        <v>1464</v>
      </c>
    </row>
    <row r="520" spans="1:4" x14ac:dyDescent="0.25">
      <c r="A520" t="str">
        <f>"040278468"</f>
        <v>040278468</v>
      </c>
      <c r="B520" t="s">
        <v>1465</v>
      </c>
      <c r="C520" t="s">
        <v>1466</v>
      </c>
      <c r="D520" t="s">
        <v>1467</v>
      </c>
    </row>
    <row r="521" spans="1:4" x14ac:dyDescent="0.25">
      <c r="A521" t="str">
        <f>"038688964"</f>
        <v>038688964</v>
      </c>
      <c r="B521" t="s">
        <v>1468</v>
      </c>
      <c r="C521" t="s">
        <v>1469</v>
      </c>
      <c r="D521" t="s">
        <v>1470</v>
      </c>
    </row>
    <row r="522" spans="1:4" x14ac:dyDescent="0.25">
      <c r="A522" t="str">
        <f>"039591212"</f>
        <v>039591212</v>
      </c>
      <c r="B522" t="s">
        <v>1471</v>
      </c>
      <c r="C522" t="s">
        <v>1472</v>
      </c>
      <c r="D522" t="s">
        <v>1473</v>
      </c>
    </row>
    <row r="523" spans="1:4" x14ac:dyDescent="0.25">
      <c r="A523" t="str">
        <f>"039591220"</f>
        <v>039591220</v>
      </c>
      <c r="B523" t="s">
        <v>1474</v>
      </c>
      <c r="C523" t="s">
        <v>1475</v>
      </c>
      <c r="D523" t="s">
        <v>1476</v>
      </c>
    </row>
    <row r="524" spans="1:4" x14ac:dyDescent="0.25">
      <c r="A524" t="str">
        <f>"039591190"</f>
        <v>039591190</v>
      </c>
      <c r="B524" t="s">
        <v>1477</v>
      </c>
      <c r="C524" t="s">
        <v>1478</v>
      </c>
      <c r="D524" t="s">
        <v>1479</v>
      </c>
    </row>
    <row r="525" spans="1:4" x14ac:dyDescent="0.25">
      <c r="A525" t="str">
        <f>"039609774"</f>
        <v>039609774</v>
      </c>
      <c r="B525" t="s">
        <v>1480</v>
      </c>
      <c r="C525" t="s">
        <v>1481</v>
      </c>
      <c r="D525" t="s">
        <v>1482</v>
      </c>
    </row>
    <row r="526" spans="1:4" x14ac:dyDescent="0.25">
      <c r="A526" t="str">
        <f>"037978233"</f>
        <v>037978233</v>
      </c>
      <c r="B526" t="s">
        <v>1483</v>
      </c>
      <c r="C526" t="s">
        <v>1484</v>
      </c>
      <c r="D526" t="s">
        <v>1485</v>
      </c>
    </row>
    <row r="527" spans="1:4" x14ac:dyDescent="0.25">
      <c r="A527" t="str">
        <f>"069069239"</f>
        <v>069069239</v>
      </c>
      <c r="B527" t="s">
        <v>1486</v>
      </c>
      <c r="C527" t="s">
        <v>1487</v>
      </c>
      <c r="D527" t="s">
        <v>1488</v>
      </c>
    </row>
    <row r="528" spans="1:4" x14ac:dyDescent="0.25">
      <c r="A528" t="str">
        <f>"038877783"</f>
        <v>038877783</v>
      </c>
      <c r="B528" t="s">
        <v>1489</v>
      </c>
      <c r="C528" t="s">
        <v>1490</v>
      </c>
      <c r="D528" t="s">
        <v>1491</v>
      </c>
    </row>
    <row r="529" spans="1:4" x14ac:dyDescent="0.25">
      <c r="A529" t="str">
        <f>"037823477"</f>
        <v>037823477</v>
      </c>
      <c r="B529" t="s">
        <v>1492</v>
      </c>
      <c r="C529" t="s">
        <v>1493</v>
      </c>
      <c r="D529" t="s">
        <v>1494</v>
      </c>
    </row>
    <row r="530" spans="1:4" x14ac:dyDescent="0.25">
      <c r="A530" t="str">
        <f>"048692700"</f>
        <v>048692700</v>
      </c>
      <c r="B530" t="s">
        <v>1495</v>
      </c>
      <c r="C530" t="s">
        <v>1496</v>
      </c>
      <c r="D530" t="s">
        <v>1497</v>
      </c>
    </row>
    <row r="531" spans="1:4" x14ac:dyDescent="0.25">
      <c r="A531" t="str">
        <f>"039548201"</f>
        <v>039548201</v>
      </c>
      <c r="B531" t="s">
        <v>1498</v>
      </c>
      <c r="C531" t="s">
        <v>1499</v>
      </c>
      <c r="D531" t="s">
        <v>1500</v>
      </c>
    </row>
    <row r="532" spans="1:4" x14ac:dyDescent="0.25">
      <c r="A532" t="str">
        <f>"039058476"</f>
        <v>039058476</v>
      </c>
      <c r="B532" t="s">
        <v>1501</v>
      </c>
      <c r="C532" t="s">
        <v>1502</v>
      </c>
      <c r="D532" t="s">
        <v>1503</v>
      </c>
    </row>
    <row r="533" spans="1:4" x14ac:dyDescent="0.25">
      <c r="A533" t="str">
        <f>"037200577"</f>
        <v>037200577</v>
      </c>
      <c r="B533" t="s">
        <v>1504</v>
      </c>
      <c r="C533" t="s">
        <v>1505</v>
      </c>
      <c r="D533" t="s">
        <v>1506</v>
      </c>
    </row>
    <row r="534" spans="1:4" x14ac:dyDescent="0.25">
      <c r="A534" t="str">
        <f>"036217786"</f>
        <v>036217786</v>
      </c>
      <c r="B534" t="s">
        <v>1507</v>
      </c>
      <c r="D534" t="s">
        <v>1508</v>
      </c>
    </row>
    <row r="535" spans="1:4" x14ac:dyDescent="0.25">
      <c r="A535" t="str">
        <f>"036217808"</f>
        <v>036217808</v>
      </c>
      <c r="B535" t="s">
        <v>1509</v>
      </c>
      <c r="D535" t="s">
        <v>1510</v>
      </c>
    </row>
    <row r="536" spans="1:4" x14ac:dyDescent="0.25">
      <c r="A536" t="str">
        <f>"03931782X"</f>
        <v>03931782X</v>
      </c>
      <c r="B536" t="s">
        <v>1511</v>
      </c>
      <c r="C536" t="s">
        <v>1512</v>
      </c>
      <c r="D536" t="s">
        <v>1513</v>
      </c>
    </row>
    <row r="537" spans="1:4" x14ac:dyDescent="0.25">
      <c r="A537" t="str">
        <f>"037932330"</f>
        <v>037932330</v>
      </c>
      <c r="B537" t="s">
        <v>1514</v>
      </c>
      <c r="C537" t="s">
        <v>1515</v>
      </c>
      <c r="D537" t="s">
        <v>1516</v>
      </c>
    </row>
    <row r="538" spans="1:4" x14ac:dyDescent="0.25">
      <c r="A538" t="str">
        <f>"037463861"</f>
        <v>037463861</v>
      </c>
      <c r="B538" t="s">
        <v>1517</v>
      </c>
      <c r="C538" t="s">
        <v>1518</v>
      </c>
      <c r="D538" t="s">
        <v>1519</v>
      </c>
    </row>
    <row r="539" spans="1:4" x14ac:dyDescent="0.25">
      <c r="A539" t="str">
        <f>"037478494"</f>
        <v>037478494</v>
      </c>
      <c r="B539" t="s">
        <v>1520</v>
      </c>
      <c r="C539" t="s">
        <v>1521</v>
      </c>
      <c r="D539" t="s">
        <v>1522</v>
      </c>
    </row>
    <row r="540" spans="1:4" x14ac:dyDescent="0.25">
      <c r="A540" t="str">
        <f>"040571165"</f>
        <v>040571165</v>
      </c>
      <c r="B540" t="s">
        <v>1523</v>
      </c>
      <c r="C540" t="s">
        <v>1524</v>
      </c>
      <c r="D540" t="s">
        <v>1525</v>
      </c>
    </row>
    <row r="541" spans="1:4" x14ac:dyDescent="0.25">
      <c r="A541" t="str">
        <f>"104392649"</f>
        <v>104392649</v>
      </c>
      <c r="B541" t="s">
        <v>1526</v>
      </c>
      <c r="C541" t="s">
        <v>1527</v>
      </c>
      <c r="D541" t="s">
        <v>1528</v>
      </c>
    </row>
    <row r="542" spans="1:4" x14ac:dyDescent="0.25">
      <c r="A542" t="str">
        <f>"038636972"</f>
        <v>038636972</v>
      </c>
      <c r="B542" t="s">
        <v>1529</v>
      </c>
      <c r="C542" t="s">
        <v>1530</v>
      </c>
      <c r="D542" t="s">
        <v>1531</v>
      </c>
    </row>
    <row r="543" spans="1:4" x14ac:dyDescent="0.25">
      <c r="A543" t="str">
        <f>"036805963"</f>
        <v>036805963</v>
      </c>
      <c r="B543" t="s">
        <v>1532</v>
      </c>
      <c r="C543" t="s">
        <v>1533</v>
      </c>
      <c r="D543" t="s">
        <v>1534</v>
      </c>
    </row>
    <row r="544" spans="1:4" x14ac:dyDescent="0.25">
      <c r="A544" t="str">
        <f>"036830585"</f>
        <v>036830585</v>
      </c>
      <c r="B544" t="s">
        <v>1535</v>
      </c>
      <c r="C544" t="s">
        <v>1536</v>
      </c>
      <c r="D544" t="s">
        <v>1537</v>
      </c>
    </row>
    <row r="545" spans="1:4" x14ac:dyDescent="0.25">
      <c r="A545" t="str">
        <f>"039527697"</f>
        <v>039527697</v>
      </c>
      <c r="B545" t="s">
        <v>1538</v>
      </c>
      <c r="C545" t="s">
        <v>1539</v>
      </c>
      <c r="D545" t="s">
        <v>1540</v>
      </c>
    </row>
    <row r="546" spans="1:4" x14ac:dyDescent="0.25">
      <c r="A546" t="str">
        <f>"037331590"</f>
        <v>037331590</v>
      </c>
      <c r="B546" t="s">
        <v>1541</v>
      </c>
      <c r="C546" t="s">
        <v>1542</v>
      </c>
      <c r="D546" t="s">
        <v>1543</v>
      </c>
    </row>
    <row r="547" spans="1:4" x14ac:dyDescent="0.25">
      <c r="A547" t="str">
        <f>"038406128"</f>
        <v>038406128</v>
      </c>
      <c r="B547" t="s">
        <v>1544</v>
      </c>
      <c r="C547" t="s">
        <v>1545</v>
      </c>
      <c r="D547" t="s">
        <v>1546</v>
      </c>
    </row>
    <row r="548" spans="1:4" x14ac:dyDescent="0.25">
      <c r="A548" t="str">
        <f>"039089711"</f>
        <v>039089711</v>
      </c>
      <c r="B548" t="s">
        <v>1547</v>
      </c>
      <c r="C548" t="s">
        <v>1548</v>
      </c>
      <c r="D548" t="s">
        <v>1549</v>
      </c>
    </row>
    <row r="549" spans="1:4" x14ac:dyDescent="0.25">
      <c r="A549" t="str">
        <f>"036238422"</f>
        <v>036238422</v>
      </c>
      <c r="B549" t="s">
        <v>1550</v>
      </c>
      <c r="C549" t="s">
        <v>1551</v>
      </c>
      <c r="D549" t="s">
        <v>1552</v>
      </c>
    </row>
    <row r="550" spans="1:4" x14ac:dyDescent="0.25">
      <c r="A550" t="str">
        <f>"038691221"</f>
        <v>038691221</v>
      </c>
      <c r="B550" t="s">
        <v>1553</v>
      </c>
      <c r="C550" t="s">
        <v>1554</v>
      </c>
      <c r="D550" t="s">
        <v>1555</v>
      </c>
    </row>
    <row r="551" spans="1:4" x14ac:dyDescent="0.25">
      <c r="A551" t="str">
        <f>"036226017"</f>
        <v>036226017</v>
      </c>
      <c r="B551" t="s">
        <v>1556</v>
      </c>
      <c r="C551" t="s">
        <v>1557</v>
      </c>
      <c r="D551" t="s">
        <v>1558</v>
      </c>
    </row>
    <row r="552" spans="1:4" x14ac:dyDescent="0.25">
      <c r="A552" t="str">
        <f>"037682474"</f>
        <v>037682474</v>
      </c>
      <c r="B552" t="s">
        <v>1559</v>
      </c>
      <c r="C552" t="s">
        <v>1560</v>
      </c>
      <c r="D552" t="s">
        <v>1561</v>
      </c>
    </row>
    <row r="553" spans="1:4" x14ac:dyDescent="0.25">
      <c r="A553" t="str">
        <f>"038848805"</f>
        <v>038848805</v>
      </c>
      <c r="B553" t="s">
        <v>1562</v>
      </c>
      <c r="C553" t="s">
        <v>1563</v>
      </c>
      <c r="D553" t="s">
        <v>1564</v>
      </c>
    </row>
    <row r="554" spans="1:4" x14ac:dyDescent="0.25">
      <c r="A554" t="str">
        <f>"039233723"</f>
        <v>039233723</v>
      </c>
      <c r="B554" t="s">
        <v>1565</v>
      </c>
      <c r="C554" t="s">
        <v>1566</v>
      </c>
      <c r="D554" t="s">
        <v>1567</v>
      </c>
    </row>
    <row r="555" spans="1:4" x14ac:dyDescent="0.25">
      <c r="A555" t="str">
        <f>"039081176"</f>
        <v>039081176</v>
      </c>
      <c r="B555" t="s">
        <v>1568</v>
      </c>
      <c r="C555" t="s">
        <v>1569</v>
      </c>
      <c r="D555" t="s">
        <v>1570</v>
      </c>
    </row>
    <row r="556" spans="1:4" x14ac:dyDescent="0.25">
      <c r="A556" t="str">
        <f>"036746770"</f>
        <v>036746770</v>
      </c>
      <c r="B556" t="s">
        <v>1571</v>
      </c>
      <c r="C556" t="s">
        <v>1572</v>
      </c>
      <c r="D556" t="s">
        <v>1573</v>
      </c>
    </row>
    <row r="557" spans="1:4" x14ac:dyDescent="0.25">
      <c r="A557" t="str">
        <f>"10487063X"</f>
        <v>10487063X</v>
      </c>
      <c r="B557" t="s">
        <v>1574</v>
      </c>
      <c r="C557" t="s">
        <v>1575</v>
      </c>
      <c r="D557" t="s">
        <v>1576</v>
      </c>
    </row>
    <row r="558" spans="1:4" x14ac:dyDescent="0.25">
      <c r="A558" t="str">
        <f>"038654776"</f>
        <v>038654776</v>
      </c>
      <c r="B558" t="s">
        <v>1577</v>
      </c>
      <c r="C558" t="s">
        <v>1578</v>
      </c>
      <c r="D558" t="s">
        <v>1579</v>
      </c>
    </row>
    <row r="559" spans="1:4" x14ac:dyDescent="0.25">
      <c r="A559" t="str">
        <f>"03754604X"</f>
        <v>03754604X</v>
      </c>
      <c r="B559" t="s">
        <v>1580</v>
      </c>
      <c r="C559" t="s">
        <v>1581</v>
      </c>
      <c r="D559" t="s">
        <v>1582</v>
      </c>
    </row>
    <row r="560" spans="1:4" x14ac:dyDescent="0.25">
      <c r="A560" t="str">
        <f>"038042584"</f>
        <v>038042584</v>
      </c>
      <c r="B560" t="s">
        <v>1583</v>
      </c>
      <c r="C560" t="s">
        <v>1584</v>
      </c>
      <c r="D560" t="s">
        <v>1585</v>
      </c>
    </row>
    <row r="561" spans="1:4" x14ac:dyDescent="0.25">
      <c r="A561" t="str">
        <f>"039988147"</f>
        <v>039988147</v>
      </c>
      <c r="B561" t="s">
        <v>1586</v>
      </c>
      <c r="C561" t="s">
        <v>1587</v>
      </c>
      <c r="D561" t="s">
        <v>1588</v>
      </c>
    </row>
    <row r="562" spans="1:4" x14ac:dyDescent="0.25">
      <c r="A562" t="str">
        <f>"039129659"</f>
        <v>039129659</v>
      </c>
      <c r="B562" t="s">
        <v>1589</v>
      </c>
      <c r="C562" t="s">
        <v>1590</v>
      </c>
      <c r="D562" t="s">
        <v>1591</v>
      </c>
    </row>
    <row r="563" spans="1:4" x14ac:dyDescent="0.25">
      <c r="A563" t="str">
        <f>"040566617"</f>
        <v>040566617</v>
      </c>
      <c r="B563" t="s">
        <v>1592</v>
      </c>
      <c r="C563" t="s">
        <v>1593</v>
      </c>
      <c r="D563" t="s">
        <v>1594</v>
      </c>
    </row>
    <row r="564" spans="1:4" x14ac:dyDescent="0.25">
      <c r="A564" t="str">
        <f>"059678828"</f>
        <v>059678828</v>
      </c>
      <c r="B564" t="s">
        <v>1595</v>
      </c>
      <c r="C564" t="s">
        <v>1596</v>
      </c>
      <c r="D564" t="s">
        <v>1597</v>
      </c>
    </row>
    <row r="565" spans="1:4" x14ac:dyDescent="0.25">
      <c r="A565" t="str">
        <f>"038797615"</f>
        <v>038797615</v>
      </c>
      <c r="B565" t="s">
        <v>1598</v>
      </c>
      <c r="C565" t="s">
        <v>1599</v>
      </c>
      <c r="D565" t="s">
        <v>1600</v>
      </c>
    </row>
    <row r="566" spans="1:4" x14ac:dyDescent="0.25">
      <c r="A566" t="str">
        <f>"040214605"</f>
        <v>040214605</v>
      </c>
      <c r="B566" t="s">
        <v>1601</v>
      </c>
      <c r="C566" t="s">
        <v>1602</v>
      </c>
      <c r="D566" t="s">
        <v>1603</v>
      </c>
    </row>
    <row r="567" spans="1:4" x14ac:dyDescent="0.25">
      <c r="A567" t="str">
        <f>"039737489"</f>
        <v>039737489</v>
      </c>
      <c r="B567" t="s">
        <v>1604</v>
      </c>
      <c r="C567" t="s">
        <v>1605</v>
      </c>
      <c r="D567" t="s">
        <v>1606</v>
      </c>
    </row>
    <row r="568" spans="1:4" x14ac:dyDescent="0.25">
      <c r="A568" t="str">
        <f>"038190982"</f>
        <v>038190982</v>
      </c>
      <c r="B568" t="s">
        <v>1607</v>
      </c>
      <c r="C568" t="s">
        <v>1608</v>
      </c>
      <c r="D568" t="s">
        <v>1609</v>
      </c>
    </row>
    <row r="569" spans="1:4" x14ac:dyDescent="0.25">
      <c r="A569" t="str">
        <f>"038164523"</f>
        <v>038164523</v>
      </c>
      <c r="B569" t="s">
        <v>1610</v>
      </c>
      <c r="C569" t="s">
        <v>1611</v>
      </c>
      <c r="D569" t="s">
        <v>1612</v>
      </c>
    </row>
    <row r="570" spans="1:4" x14ac:dyDescent="0.25">
      <c r="A570" t="str">
        <f>"037469819"</f>
        <v>037469819</v>
      </c>
      <c r="B570" t="s">
        <v>1613</v>
      </c>
      <c r="C570" t="s">
        <v>1614</v>
      </c>
      <c r="D570" t="s">
        <v>1615</v>
      </c>
    </row>
    <row r="571" spans="1:4" x14ac:dyDescent="0.25">
      <c r="A571" t="str">
        <f>"037756443"</f>
        <v>037756443</v>
      </c>
      <c r="B571" t="s">
        <v>1616</v>
      </c>
      <c r="C571" t="s">
        <v>1617</v>
      </c>
      <c r="D571" t="s">
        <v>1618</v>
      </c>
    </row>
    <row r="572" spans="1:4" x14ac:dyDescent="0.25">
      <c r="A572" t="str">
        <f>"038018551"</f>
        <v>038018551</v>
      </c>
      <c r="B572" t="s">
        <v>1619</v>
      </c>
      <c r="C572" t="s">
        <v>1620</v>
      </c>
      <c r="D572" t="s">
        <v>1618</v>
      </c>
    </row>
    <row r="573" spans="1:4" x14ac:dyDescent="0.25">
      <c r="A573" t="str">
        <f>"03677510X"</f>
        <v>03677510X</v>
      </c>
      <c r="B573" t="s">
        <v>1621</v>
      </c>
      <c r="C573" t="s">
        <v>1622</v>
      </c>
      <c r="D573" t="s">
        <v>1623</v>
      </c>
    </row>
    <row r="574" spans="1:4" x14ac:dyDescent="0.25">
      <c r="A574" t="str">
        <f>"036862509"</f>
        <v>036862509</v>
      </c>
      <c r="B574" t="s">
        <v>1624</v>
      </c>
      <c r="C574" t="s">
        <v>1625</v>
      </c>
      <c r="D574" t="s">
        <v>1626</v>
      </c>
    </row>
    <row r="575" spans="1:4" x14ac:dyDescent="0.25">
      <c r="A575" t="str">
        <f>"038530309"</f>
        <v>038530309</v>
      </c>
      <c r="B575" t="s">
        <v>1627</v>
      </c>
      <c r="C575" t="s">
        <v>1628</v>
      </c>
      <c r="D575" t="s">
        <v>1629</v>
      </c>
    </row>
    <row r="576" spans="1:4" x14ac:dyDescent="0.25">
      <c r="A576" t="str">
        <f>"03910169X"</f>
        <v>03910169X</v>
      </c>
      <c r="B576" t="s">
        <v>1630</v>
      </c>
      <c r="C576" t="s">
        <v>1631</v>
      </c>
      <c r="D576" t="s">
        <v>1632</v>
      </c>
    </row>
    <row r="577" spans="1:4" x14ac:dyDescent="0.25">
      <c r="A577" t="str">
        <f>"037926799"</f>
        <v>037926799</v>
      </c>
      <c r="B577" t="s">
        <v>1633</v>
      </c>
      <c r="C577" t="s">
        <v>1634</v>
      </c>
      <c r="D577" t="s">
        <v>1635</v>
      </c>
    </row>
    <row r="578" spans="1:4" x14ac:dyDescent="0.25">
      <c r="A578" t="str">
        <f>"038079690"</f>
        <v>038079690</v>
      </c>
      <c r="B578" t="s">
        <v>1636</v>
      </c>
      <c r="C578" t="s">
        <v>1637</v>
      </c>
      <c r="D578" t="s">
        <v>1638</v>
      </c>
    </row>
    <row r="579" spans="1:4" x14ac:dyDescent="0.25">
      <c r="A579" t="str">
        <f>"037868551"</f>
        <v>037868551</v>
      </c>
      <c r="B579" t="s">
        <v>1639</v>
      </c>
      <c r="C579" t="s">
        <v>1640</v>
      </c>
      <c r="D579" t="s">
        <v>1641</v>
      </c>
    </row>
    <row r="580" spans="1:4" x14ac:dyDescent="0.25">
      <c r="A580" t="str">
        <f>"03787151X"</f>
        <v>03787151X</v>
      </c>
      <c r="B580" t="s">
        <v>1642</v>
      </c>
      <c r="C580" t="s">
        <v>1643</v>
      </c>
      <c r="D580" t="s">
        <v>1644</v>
      </c>
    </row>
    <row r="581" spans="1:4" x14ac:dyDescent="0.25">
      <c r="A581" t="str">
        <f>"03743201X"</f>
        <v>03743201X</v>
      </c>
      <c r="B581" t="s">
        <v>1645</v>
      </c>
      <c r="C581" t="s">
        <v>1646</v>
      </c>
      <c r="D581" t="s">
        <v>1647</v>
      </c>
    </row>
    <row r="582" spans="1:4" x14ac:dyDescent="0.25">
      <c r="A582" t="str">
        <f>"037484699"</f>
        <v>037484699</v>
      </c>
      <c r="B582" t="s">
        <v>1648</v>
      </c>
      <c r="C582" t="s">
        <v>1649</v>
      </c>
      <c r="D582" t="s">
        <v>1650</v>
      </c>
    </row>
    <row r="583" spans="1:4" x14ac:dyDescent="0.25">
      <c r="A583" t="str">
        <f>"038443384"</f>
        <v>038443384</v>
      </c>
      <c r="B583" t="s">
        <v>1651</v>
      </c>
      <c r="C583" t="s">
        <v>1652</v>
      </c>
      <c r="D583" t="s">
        <v>1653</v>
      </c>
    </row>
    <row r="584" spans="1:4" x14ac:dyDescent="0.25">
      <c r="A584" t="str">
        <f>"073870641"</f>
        <v>073870641</v>
      </c>
      <c r="B584" t="s">
        <v>1654</v>
      </c>
      <c r="C584" t="s">
        <v>1655</v>
      </c>
      <c r="D584" t="s">
        <v>1656</v>
      </c>
    </row>
    <row r="585" spans="1:4" x14ac:dyDescent="0.25">
      <c r="A585" t="str">
        <f>"03869185X"</f>
        <v>03869185X</v>
      </c>
      <c r="B585" t="s">
        <v>1657</v>
      </c>
      <c r="C585" t="s">
        <v>1658</v>
      </c>
      <c r="D585" t="s">
        <v>1659</v>
      </c>
    </row>
    <row r="586" spans="1:4" x14ac:dyDescent="0.25">
      <c r="A586" t="str">
        <f>"038691892"</f>
        <v>038691892</v>
      </c>
      <c r="B586" t="s">
        <v>1660</v>
      </c>
      <c r="C586" t="s">
        <v>1661</v>
      </c>
      <c r="D586" t="s">
        <v>1662</v>
      </c>
    </row>
    <row r="587" spans="1:4" x14ac:dyDescent="0.25">
      <c r="A587" t="str">
        <f>"036923567"</f>
        <v>036923567</v>
      </c>
      <c r="B587" t="s">
        <v>1663</v>
      </c>
      <c r="C587" t="s">
        <v>1664</v>
      </c>
      <c r="D587" t="s">
        <v>1665</v>
      </c>
    </row>
    <row r="588" spans="1:4" x14ac:dyDescent="0.25">
      <c r="A588" t="str">
        <f>"038691957"</f>
        <v>038691957</v>
      </c>
      <c r="B588" t="s">
        <v>1666</v>
      </c>
      <c r="C588" t="s">
        <v>1667</v>
      </c>
      <c r="D588" t="s">
        <v>1668</v>
      </c>
    </row>
    <row r="589" spans="1:4" x14ac:dyDescent="0.25">
      <c r="A589" t="str">
        <f>"036238945"</f>
        <v>036238945</v>
      </c>
      <c r="B589" t="s">
        <v>1669</v>
      </c>
      <c r="C589" t="s">
        <v>1670</v>
      </c>
      <c r="D589" t="s">
        <v>1671</v>
      </c>
    </row>
    <row r="590" spans="1:4" x14ac:dyDescent="0.25">
      <c r="A590" t="str">
        <f>"038691965"</f>
        <v>038691965</v>
      </c>
      <c r="B590" t="s">
        <v>1672</v>
      </c>
      <c r="C590" t="s">
        <v>1673</v>
      </c>
      <c r="D590" t="s">
        <v>1674</v>
      </c>
    </row>
    <row r="591" spans="1:4" x14ac:dyDescent="0.25">
      <c r="A591" t="str">
        <f>"037637428"</f>
        <v>037637428</v>
      </c>
      <c r="B591" t="s">
        <v>1675</v>
      </c>
      <c r="C591" t="s">
        <v>1676</v>
      </c>
      <c r="D591" t="s">
        <v>1677</v>
      </c>
    </row>
    <row r="592" spans="1:4" x14ac:dyDescent="0.25">
      <c r="A592" t="str">
        <f>"036226580"</f>
        <v>036226580</v>
      </c>
      <c r="B592" t="s">
        <v>1678</v>
      </c>
      <c r="D592" t="s">
        <v>1679</v>
      </c>
    </row>
    <row r="593" spans="1:4" x14ac:dyDescent="0.25">
      <c r="A593" t="str">
        <f>"036226629"</f>
        <v>036226629</v>
      </c>
      <c r="B593" t="s">
        <v>1680</v>
      </c>
      <c r="D593" t="s">
        <v>1681</v>
      </c>
    </row>
    <row r="594" spans="1:4" x14ac:dyDescent="0.25">
      <c r="A594" t="str">
        <f>"039537978"</f>
        <v>039537978</v>
      </c>
      <c r="B594" t="s">
        <v>1682</v>
      </c>
      <c r="C594" t="s">
        <v>1683</v>
      </c>
      <c r="D594" t="s">
        <v>1684</v>
      </c>
    </row>
    <row r="595" spans="1:4" x14ac:dyDescent="0.25">
      <c r="A595" t="str">
        <f>"038826437"</f>
        <v>038826437</v>
      </c>
      <c r="B595" t="s">
        <v>1685</v>
      </c>
      <c r="C595" t="s">
        <v>1686</v>
      </c>
      <c r="D595" t="s">
        <v>1687</v>
      </c>
    </row>
    <row r="596" spans="1:4" x14ac:dyDescent="0.25">
      <c r="A596" t="str">
        <f>"039288684"</f>
        <v>039288684</v>
      </c>
      <c r="B596" t="s">
        <v>1685</v>
      </c>
      <c r="C596" t="s">
        <v>1688</v>
      </c>
      <c r="D596" t="s">
        <v>1689</v>
      </c>
    </row>
    <row r="597" spans="1:4" x14ac:dyDescent="0.25">
      <c r="A597" t="str">
        <f>"104398442"</f>
        <v>104398442</v>
      </c>
      <c r="B597" t="s">
        <v>1690</v>
      </c>
      <c r="C597" t="s">
        <v>1691</v>
      </c>
      <c r="D597" t="s">
        <v>1692</v>
      </c>
    </row>
    <row r="598" spans="1:4" x14ac:dyDescent="0.25">
      <c r="A598" t="str">
        <f>"037312332"</f>
        <v>037312332</v>
      </c>
      <c r="B598" t="s">
        <v>1693</v>
      </c>
      <c r="C598" t="s">
        <v>1694</v>
      </c>
      <c r="D598" t="s">
        <v>1695</v>
      </c>
    </row>
    <row r="599" spans="1:4" x14ac:dyDescent="0.25">
      <c r="A599" t="str">
        <f>"036370894"</f>
        <v>036370894</v>
      </c>
      <c r="B599" t="s">
        <v>1696</v>
      </c>
      <c r="D599" t="s">
        <v>1697</v>
      </c>
    </row>
    <row r="600" spans="1:4" x14ac:dyDescent="0.25">
      <c r="A600" t="str">
        <f>"038552620"</f>
        <v>038552620</v>
      </c>
      <c r="B600" t="s">
        <v>1698</v>
      </c>
      <c r="D600" t="s">
        <v>1699</v>
      </c>
    </row>
    <row r="601" spans="1:4" x14ac:dyDescent="0.25">
      <c r="A601" t="str">
        <f>"038552639"</f>
        <v>038552639</v>
      </c>
      <c r="B601" t="s">
        <v>1700</v>
      </c>
      <c r="D601" t="s">
        <v>1701</v>
      </c>
    </row>
    <row r="602" spans="1:4" x14ac:dyDescent="0.25">
      <c r="A602" t="str">
        <f>"036370924"</f>
        <v>036370924</v>
      </c>
      <c r="B602" t="s">
        <v>1702</v>
      </c>
      <c r="D602" t="s">
        <v>1703</v>
      </c>
    </row>
    <row r="603" spans="1:4" x14ac:dyDescent="0.25">
      <c r="A603" t="str">
        <f>"036316776"</f>
        <v>036316776</v>
      </c>
      <c r="B603" t="s">
        <v>1704</v>
      </c>
      <c r="D603" t="s">
        <v>1705</v>
      </c>
    </row>
    <row r="604" spans="1:4" x14ac:dyDescent="0.25">
      <c r="A604" t="str">
        <f>"03743375X"</f>
        <v>03743375X</v>
      </c>
      <c r="B604" t="s">
        <v>1706</v>
      </c>
      <c r="C604" t="s">
        <v>1707</v>
      </c>
      <c r="D604" t="s">
        <v>1708</v>
      </c>
    </row>
    <row r="605" spans="1:4" x14ac:dyDescent="0.25">
      <c r="A605" t="str">
        <f>"037432834"</f>
        <v>037432834</v>
      </c>
      <c r="B605" t="s">
        <v>1709</v>
      </c>
      <c r="C605" t="s">
        <v>1710</v>
      </c>
      <c r="D605" t="s">
        <v>1711</v>
      </c>
    </row>
    <row r="606" spans="1:4" x14ac:dyDescent="0.25">
      <c r="A606" t="str">
        <f>"036228311"</f>
        <v>036228311</v>
      </c>
      <c r="B606" t="s">
        <v>1712</v>
      </c>
      <c r="C606" t="s">
        <v>1713</v>
      </c>
      <c r="D606" t="s">
        <v>1714</v>
      </c>
    </row>
    <row r="607" spans="1:4" x14ac:dyDescent="0.25">
      <c r="A607" t="str">
        <f>"036615382"</f>
        <v>036615382</v>
      </c>
      <c r="B607" t="s">
        <v>1715</v>
      </c>
      <c r="C607" t="s">
        <v>1716</v>
      </c>
      <c r="D607" t="s">
        <v>1717</v>
      </c>
    </row>
    <row r="608" spans="1:4" x14ac:dyDescent="0.25">
      <c r="A608" t="str">
        <f>"036322911"</f>
        <v>036322911</v>
      </c>
      <c r="B608" t="s">
        <v>1718</v>
      </c>
      <c r="D608" t="s">
        <v>1719</v>
      </c>
    </row>
    <row r="609" spans="1:4" x14ac:dyDescent="0.25">
      <c r="A609" t="str">
        <f>"036214868"</f>
        <v>036214868</v>
      </c>
      <c r="B609" t="s">
        <v>1720</v>
      </c>
      <c r="D609" t="s">
        <v>1721</v>
      </c>
    </row>
    <row r="610" spans="1:4" x14ac:dyDescent="0.25">
      <c r="A610" t="str">
        <f>"036228362"</f>
        <v>036228362</v>
      </c>
      <c r="B610" t="s">
        <v>1722</v>
      </c>
      <c r="D610" t="s">
        <v>1723</v>
      </c>
    </row>
    <row r="611" spans="1:4" x14ac:dyDescent="0.25">
      <c r="A611" t="str">
        <f>"037456857"</f>
        <v>037456857</v>
      </c>
      <c r="B611" t="s">
        <v>1724</v>
      </c>
      <c r="C611" t="s">
        <v>1725</v>
      </c>
      <c r="D611" t="s">
        <v>1726</v>
      </c>
    </row>
    <row r="612" spans="1:4" x14ac:dyDescent="0.25">
      <c r="A612" t="str">
        <f>"038686651"</f>
        <v>038686651</v>
      </c>
      <c r="B612" t="s">
        <v>1727</v>
      </c>
      <c r="D612" t="s">
        <v>1728</v>
      </c>
    </row>
    <row r="613" spans="1:4" x14ac:dyDescent="0.25">
      <c r="A613" t="str">
        <f>"036228451"</f>
        <v>036228451</v>
      </c>
      <c r="B613" t="s">
        <v>1729</v>
      </c>
      <c r="D613" t="s">
        <v>1730</v>
      </c>
    </row>
    <row r="614" spans="1:4" x14ac:dyDescent="0.25">
      <c r="A614" t="str">
        <f>"038219700"</f>
        <v>038219700</v>
      </c>
      <c r="B614" t="s">
        <v>1731</v>
      </c>
      <c r="C614" t="s">
        <v>1732</v>
      </c>
      <c r="D614" t="s">
        <v>1733</v>
      </c>
    </row>
    <row r="615" spans="1:4" x14ac:dyDescent="0.25">
      <c r="A615" t="str">
        <f>"039536971"</f>
        <v>039536971</v>
      </c>
      <c r="B615" t="s">
        <v>1734</v>
      </c>
      <c r="C615" t="s">
        <v>1735</v>
      </c>
      <c r="D615" t="s">
        <v>1736</v>
      </c>
    </row>
    <row r="616" spans="1:4" x14ac:dyDescent="0.25">
      <c r="A616" t="str">
        <f>"038398931"</f>
        <v>038398931</v>
      </c>
      <c r="B616" t="s">
        <v>1737</v>
      </c>
      <c r="D616" t="s">
        <v>1738</v>
      </c>
    </row>
    <row r="617" spans="1:4" x14ac:dyDescent="0.25">
      <c r="A617" t="str">
        <f>"039298922"</f>
        <v>039298922</v>
      </c>
      <c r="B617" t="s">
        <v>1739</v>
      </c>
      <c r="C617" t="s">
        <v>1740</v>
      </c>
      <c r="D617" t="s">
        <v>1741</v>
      </c>
    </row>
    <row r="618" spans="1:4" x14ac:dyDescent="0.25">
      <c r="A618" t="str">
        <f>"036394041"</f>
        <v>036394041</v>
      </c>
      <c r="B618" t="s">
        <v>1742</v>
      </c>
      <c r="C618" t="s">
        <v>1743</v>
      </c>
      <c r="D618" t="s">
        <v>1744</v>
      </c>
    </row>
    <row r="619" spans="1:4" x14ac:dyDescent="0.25">
      <c r="A619" t="str">
        <f>"036394068"</f>
        <v>036394068</v>
      </c>
      <c r="B619" t="s">
        <v>1745</v>
      </c>
      <c r="C619" t="s">
        <v>1746</v>
      </c>
      <c r="D619" t="s">
        <v>1747</v>
      </c>
    </row>
    <row r="620" spans="1:4" x14ac:dyDescent="0.25">
      <c r="A620" t="str">
        <f>"039603911"</f>
        <v>039603911</v>
      </c>
      <c r="B620" t="s">
        <v>1748</v>
      </c>
      <c r="C620" t="s">
        <v>1749</v>
      </c>
      <c r="D620" t="s">
        <v>1750</v>
      </c>
    </row>
    <row r="621" spans="1:4" x14ac:dyDescent="0.25">
      <c r="A621" t="str">
        <f>"036228540"</f>
        <v>036228540</v>
      </c>
      <c r="B621" t="s">
        <v>1751</v>
      </c>
      <c r="D621" t="s">
        <v>1752</v>
      </c>
    </row>
    <row r="622" spans="1:4" x14ac:dyDescent="0.25">
      <c r="A622" t="str">
        <f>"038686678"</f>
        <v>038686678</v>
      </c>
      <c r="B622" t="s">
        <v>1753</v>
      </c>
      <c r="D622" t="s">
        <v>1754</v>
      </c>
    </row>
    <row r="623" spans="1:4" x14ac:dyDescent="0.25">
      <c r="A623" t="str">
        <f>"037304208"</f>
        <v>037304208</v>
      </c>
      <c r="B623" t="s">
        <v>1755</v>
      </c>
      <c r="C623" t="s">
        <v>1756</v>
      </c>
      <c r="D623" t="s">
        <v>1757</v>
      </c>
    </row>
    <row r="624" spans="1:4" x14ac:dyDescent="0.25">
      <c r="A624" t="str">
        <f>"039576876"</f>
        <v>039576876</v>
      </c>
      <c r="B624" t="s">
        <v>1758</v>
      </c>
      <c r="C624" t="s">
        <v>1759</v>
      </c>
      <c r="D624" t="s">
        <v>1760</v>
      </c>
    </row>
    <row r="625" spans="1:4" x14ac:dyDescent="0.25">
      <c r="A625" t="str">
        <f>"03751377X"</f>
        <v>03751377X</v>
      </c>
      <c r="B625" t="s">
        <v>1761</v>
      </c>
      <c r="C625" t="s">
        <v>1762</v>
      </c>
      <c r="D625" t="s">
        <v>1763</v>
      </c>
    </row>
    <row r="626" spans="1:4" x14ac:dyDescent="0.25">
      <c r="A626" t="str">
        <f>"038042002"</f>
        <v>038042002</v>
      </c>
      <c r="B626" t="s">
        <v>1764</v>
      </c>
      <c r="C626" t="s">
        <v>1765</v>
      </c>
      <c r="D626" t="s">
        <v>1766</v>
      </c>
    </row>
    <row r="627" spans="1:4" x14ac:dyDescent="0.25">
      <c r="A627" t="str">
        <f>"040002748"</f>
        <v>040002748</v>
      </c>
      <c r="B627" t="s">
        <v>1767</v>
      </c>
      <c r="C627" t="s">
        <v>1768</v>
      </c>
      <c r="D627" t="s">
        <v>1769</v>
      </c>
    </row>
    <row r="628" spans="1:4" x14ac:dyDescent="0.25">
      <c r="A628" t="str">
        <f>"036228656"</f>
        <v>036228656</v>
      </c>
      <c r="B628" t="s">
        <v>1770</v>
      </c>
      <c r="D628" t="s">
        <v>1771</v>
      </c>
    </row>
    <row r="629" spans="1:4" x14ac:dyDescent="0.25">
      <c r="A629" t="str">
        <f>"03804322X"</f>
        <v>03804322X</v>
      </c>
      <c r="B629" t="s">
        <v>1772</v>
      </c>
      <c r="C629" t="s">
        <v>1773</v>
      </c>
      <c r="D629" t="s">
        <v>1774</v>
      </c>
    </row>
    <row r="630" spans="1:4" x14ac:dyDescent="0.25">
      <c r="A630" t="str">
        <f>"036228788"</f>
        <v>036228788</v>
      </c>
      <c r="B630" t="s">
        <v>1775</v>
      </c>
      <c r="D630" t="s">
        <v>1776</v>
      </c>
    </row>
    <row r="631" spans="1:4" x14ac:dyDescent="0.25">
      <c r="A631" t="str">
        <f>"048778370"</f>
        <v>048778370</v>
      </c>
      <c r="B631" t="s">
        <v>1777</v>
      </c>
      <c r="C631" t="s">
        <v>1778</v>
      </c>
      <c r="D631" t="s">
        <v>1779</v>
      </c>
    </row>
    <row r="632" spans="1:4" x14ac:dyDescent="0.25">
      <c r="A632" t="str">
        <f>"036228591"</f>
        <v>036228591</v>
      </c>
      <c r="B632" t="s">
        <v>1780</v>
      </c>
      <c r="C632" t="s">
        <v>1781</v>
      </c>
      <c r="D632" t="s">
        <v>1782</v>
      </c>
    </row>
    <row r="633" spans="1:4" x14ac:dyDescent="0.25">
      <c r="A633" t="str">
        <f>"036228796"</f>
        <v>036228796</v>
      </c>
      <c r="B633" t="s">
        <v>1783</v>
      </c>
      <c r="C633" t="s">
        <v>1784</v>
      </c>
      <c r="D633" t="s">
        <v>1785</v>
      </c>
    </row>
    <row r="634" spans="1:4" x14ac:dyDescent="0.25">
      <c r="A634" t="str">
        <f>"036228818"</f>
        <v>036228818</v>
      </c>
      <c r="B634" t="s">
        <v>1786</v>
      </c>
      <c r="D634" t="s">
        <v>1787</v>
      </c>
    </row>
    <row r="635" spans="1:4" x14ac:dyDescent="0.25">
      <c r="A635" t="str">
        <f>"036370940"</f>
        <v>036370940</v>
      </c>
      <c r="B635" t="s">
        <v>1788</v>
      </c>
      <c r="D635" t="s">
        <v>1789</v>
      </c>
    </row>
    <row r="636" spans="1:4" x14ac:dyDescent="0.25">
      <c r="A636" t="str">
        <f>"037434519"</f>
        <v>037434519</v>
      </c>
      <c r="B636" t="s">
        <v>1790</v>
      </c>
      <c r="C636" t="s">
        <v>1791</v>
      </c>
      <c r="D636" t="s">
        <v>1792</v>
      </c>
    </row>
    <row r="637" spans="1:4" x14ac:dyDescent="0.25">
      <c r="A637" t="str">
        <f>"03750228X"</f>
        <v>03750228X</v>
      </c>
      <c r="B637" t="s">
        <v>1793</v>
      </c>
      <c r="C637" t="s">
        <v>1794</v>
      </c>
      <c r="D637" t="s">
        <v>1795</v>
      </c>
    </row>
    <row r="638" spans="1:4" x14ac:dyDescent="0.25">
      <c r="A638" t="str">
        <f>"048904414"</f>
        <v>048904414</v>
      </c>
      <c r="B638" t="s">
        <v>1796</v>
      </c>
      <c r="C638" t="s">
        <v>1797</v>
      </c>
      <c r="D638" t="s">
        <v>1798</v>
      </c>
    </row>
    <row r="639" spans="1:4" x14ac:dyDescent="0.25">
      <c r="A639" t="str">
        <f>"038552671"</f>
        <v>038552671</v>
      </c>
      <c r="B639" t="s">
        <v>1799</v>
      </c>
      <c r="D639" t="s">
        <v>1800</v>
      </c>
    </row>
    <row r="640" spans="1:4" x14ac:dyDescent="0.25">
      <c r="A640" t="str">
        <f>"040521575"</f>
        <v>040521575</v>
      </c>
      <c r="B640" t="s">
        <v>1801</v>
      </c>
      <c r="C640" t="s">
        <v>1802</v>
      </c>
      <c r="D640" t="s">
        <v>1803</v>
      </c>
    </row>
    <row r="641" spans="1:4" x14ac:dyDescent="0.25">
      <c r="A641" t="str">
        <f>"037462083"</f>
        <v>037462083</v>
      </c>
      <c r="B641" t="s">
        <v>1804</v>
      </c>
      <c r="C641" t="s">
        <v>1805</v>
      </c>
      <c r="D641" t="s">
        <v>1806</v>
      </c>
    </row>
    <row r="642" spans="1:4" x14ac:dyDescent="0.25">
      <c r="A642" t="str">
        <f>"036892246"</f>
        <v>036892246</v>
      </c>
      <c r="B642" t="s">
        <v>1807</v>
      </c>
      <c r="C642" t="s">
        <v>1808</v>
      </c>
      <c r="D642" t="s">
        <v>1809</v>
      </c>
    </row>
    <row r="643" spans="1:4" x14ac:dyDescent="0.25">
      <c r="A643" t="str">
        <f>"001013882"</f>
        <v>001013882</v>
      </c>
      <c r="B643" t="s">
        <v>1810</v>
      </c>
      <c r="C643" t="s">
        <v>1811</v>
      </c>
      <c r="D643" t="s">
        <v>1812</v>
      </c>
    </row>
    <row r="644" spans="1:4" x14ac:dyDescent="0.25">
      <c r="A644" t="str">
        <f>"194321150"</f>
        <v>194321150</v>
      </c>
      <c r="B644" t="s">
        <v>1813</v>
      </c>
      <c r="D644" t="s">
        <v>1814</v>
      </c>
    </row>
    <row r="645" spans="1:4" x14ac:dyDescent="0.25">
      <c r="A645" t="str">
        <f>"038695677"</f>
        <v>038695677</v>
      </c>
      <c r="B645" t="s">
        <v>1815</v>
      </c>
      <c r="C645" t="s">
        <v>1816</v>
      </c>
      <c r="D645" t="s">
        <v>1817</v>
      </c>
    </row>
    <row r="646" spans="1:4" x14ac:dyDescent="0.25">
      <c r="A646" t="str">
        <f>"039959325"</f>
        <v>039959325</v>
      </c>
      <c r="B646" t="s">
        <v>1818</v>
      </c>
      <c r="C646" t="s">
        <v>1819</v>
      </c>
      <c r="D646" t="s">
        <v>1820</v>
      </c>
    </row>
    <row r="647" spans="1:4" x14ac:dyDescent="0.25">
      <c r="A647" t="str">
        <f>"037963244"</f>
        <v>037963244</v>
      </c>
      <c r="B647" t="s">
        <v>1821</v>
      </c>
      <c r="C647" t="s">
        <v>1822</v>
      </c>
      <c r="D647" t="s">
        <v>1823</v>
      </c>
    </row>
    <row r="648" spans="1:4" x14ac:dyDescent="0.25">
      <c r="A648" t="str">
        <f>"037196529"</f>
        <v>037196529</v>
      </c>
      <c r="B648" t="s">
        <v>1824</v>
      </c>
      <c r="C648" t="s">
        <v>1825</v>
      </c>
      <c r="D648" t="s">
        <v>1823</v>
      </c>
    </row>
    <row r="649" spans="1:4" x14ac:dyDescent="0.25">
      <c r="A649" t="str">
        <f>"038460556"</f>
        <v>038460556</v>
      </c>
      <c r="B649" t="s">
        <v>1826</v>
      </c>
      <c r="D649" t="s">
        <v>1827</v>
      </c>
    </row>
    <row r="650" spans="1:4" x14ac:dyDescent="0.25">
      <c r="A650" t="str">
        <f>"038837331"</f>
        <v>038837331</v>
      </c>
      <c r="B650" t="s">
        <v>1828</v>
      </c>
      <c r="C650" t="s">
        <v>1829</v>
      </c>
      <c r="D650" t="s">
        <v>1830</v>
      </c>
    </row>
    <row r="651" spans="1:4" x14ac:dyDescent="0.25">
      <c r="A651" t="str">
        <f>"036596027"</f>
        <v>036596027</v>
      </c>
      <c r="B651" t="s">
        <v>1831</v>
      </c>
      <c r="C651" t="s">
        <v>1832</v>
      </c>
      <c r="D651" t="s">
        <v>1833</v>
      </c>
    </row>
    <row r="652" spans="1:4" x14ac:dyDescent="0.25">
      <c r="A652" t="str">
        <f>"040055108"</f>
        <v>040055108</v>
      </c>
      <c r="B652" t="s">
        <v>1834</v>
      </c>
      <c r="C652" t="s">
        <v>1835</v>
      </c>
      <c r="D652" t="s">
        <v>1836</v>
      </c>
    </row>
    <row r="653" spans="1:4" x14ac:dyDescent="0.25">
      <c r="A653" t="str">
        <f>"038837307"</f>
        <v>038837307</v>
      </c>
      <c r="B653" t="s">
        <v>1837</v>
      </c>
      <c r="C653" t="s">
        <v>1838</v>
      </c>
      <c r="D653" t="s">
        <v>1839</v>
      </c>
    </row>
    <row r="654" spans="1:4" x14ac:dyDescent="0.25">
      <c r="A654" t="str">
        <f>"038837315"</f>
        <v>038837315</v>
      </c>
      <c r="B654" t="s">
        <v>1840</v>
      </c>
      <c r="C654" t="s">
        <v>1841</v>
      </c>
      <c r="D654" t="s">
        <v>1842</v>
      </c>
    </row>
    <row r="655" spans="1:4" x14ac:dyDescent="0.25">
      <c r="A655" t="str">
        <f>"038377144"</f>
        <v>038377144</v>
      </c>
      <c r="B655" t="s">
        <v>1843</v>
      </c>
      <c r="D655" t="s">
        <v>1844</v>
      </c>
    </row>
    <row r="656" spans="1:4" x14ac:dyDescent="0.25">
      <c r="A656" t="str">
        <f>"061551740"</f>
        <v>061551740</v>
      </c>
      <c r="B656" t="s">
        <v>1845</v>
      </c>
      <c r="D656" t="s">
        <v>1846</v>
      </c>
    </row>
    <row r="657" spans="1:4" x14ac:dyDescent="0.25">
      <c r="A657" t="str">
        <f>"061507075"</f>
        <v>061507075</v>
      </c>
      <c r="B657" t="s">
        <v>1847</v>
      </c>
      <c r="D657" t="s">
        <v>1848</v>
      </c>
    </row>
    <row r="658" spans="1:4" x14ac:dyDescent="0.25">
      <c r="A658" t="str">
        <f>"061508454"</f>
        <v>061508454</v>
      </c>
      <c r="B658" t="s">
        <v>1849</v>
      </c>
      <c r="D658" t="s">
        <v>1850</v>
      </c>
    </row>
    <row r="659" spans="1:4" x14ac:dyDescent="0.25">
      <c r="A659" t="str">
        <f>"061505455"</f>
        <v>061505455</v>
      </c>
      <c r="B659" t="s">
        <v>1851</v>
      </c>
      <c r="D659" t="s">
        <v>1852</v>
      </c>
    </row>
    <row r="660" spans="1:4" x14ac:dyDescent="0.25">
      <c r="A660" t="str">
        <f>"061509094"</f>
        <v>061509094</v>
      </c>
      <c r="B660" t="s">
        <v>1853</v>
      </c>
      <c r="D660" t="s">
        <v>1854</v>
      </c>
    </row>
    <row r="661" spans="1:4" x14ac:dyDescent="0.25">
      <c r="A661" t="str">
        <f>"059653493"</f>
        <v>059653493</v>
      </c>
      <c r="B661" t="s">
        <v>1855</v>
      </c>
      <c r="D661" t="s">
        <v>1856</v>
      </c>
    </row>
    <row r="662" spans="1:4" x14ac:dyDescent="0.25">
      <c r="A662" t="str">
        <f>"060851716"</f>
        <v>060851716</v>
      </c>
      <c r="B662" t="s">
        <v>1857</v>
      </c>
      <c r="C662" t="s">
        <v>1858</v>
      </c>
      <c r="D662" t="s">
        <v>1859</v>
      </c>
    </row>
    <row r="663" spans="1:4" x14ac:dyDescent="0.25">
      <c r="A663" t="str">
        <f>"037649841"</f>
        <v>037649841</v>
      </c>
      <c r="B663" t="s">
        <v>1860</v>
      </c>
      <c r="C663" t="s">
        <v>1861</v>
      </c>
      <c r="D663" t="s">
        <v>1862</v>
      </c>
    </row>
    <row r="664" spans="1:4" x14ac:dyDescent="0.25">
      <c r="A664" t="str">
        <f>"036164747"</f>
        <v>036164747</v>
      </c>
      <c r="B664" t="s">
        <v>1863</v>
      </c>
      <c r="C664" t="s">
        <v>1864</v>
      </c>
      <c r="D664" t="s">
        <v>1865</v>
      </c>
    </row>
    <row r="665" spans="1:4" x14ac:dyDescent="0.25">
      <c r="A665" t="str">
        <f>"040226409"</f>
        <v>040226409</v>
      </c>
      <c r="B665" t="s">
        <v>1866</v>
      </c>
      <c r="C665" t="s">
        <v>1867</v>
      </c>
      <c r="D665" t="s">
        <v>1868</v>
      </c>
    </row>
    <row r="666" spans="1:4" x14ac:dyDescent="0.25">
      <c r="A666" t="str">
        <f>"036606464"</f>
        <v>036606464</v>
      </c>
      <c r="B666" t="s">
        <v>1869</v>
      </c>
      <c r="C666" t="s">
        <v>1870</v>
      </c>
      <c r="D666" t="s">
        <v>1871</v>
      </c>
    </row>
    <row r="667" spans="1:4" x14ac:dyDescent="0.25">
      <c r="A667" t="str">
        <f>"036242977"</f>
        <v>036242977</v>
      </c>
      <c r="B667" t="s">
        <v>1872</v>
      </c>
      <c r="D667" t="s">
        <v>1873</v>
      </c>
    </row>
    <row r="668" spans="1:4" x14ac:dyDescent="0.25">
      <c r="A668" t="str">
        <f>"036242993"</f>
        <v>036242993</v>
      </c>
      <c r="B668" t="s">
        <v>1874</v>
      </c>
      <c r="D668" t="s">
        <v>1875</v>
      </c>
    </row>
    <row r="669" spans="1:4" x14ac:dyDescent="0.25">
      <c r="A669" t="str">
        <f>"038850117"</f>
        <v>038850117</v>
      </c>
      <c r="B669" t="s">
        <v>1876</v>
      </c>
      <c r="C669" t="s">
        <v>1877</v>
      </c>
      <c r="D669" t="s">
        <v>1878</v>
      </c>
    </row>
    <row r="670" spans="1:4" x14ac:dyDescent="0.25">
      <c r="A670" t="str">
        <f>"039545954"</f>
        <v>039545954</v>
      </c>
      <c r="B670" t="s">
        <v>1879</v>
      </c>
      <c r="C670" t="s">
        <v>1880</v>
      </c>
      <c r="D670" t="s">
        <v>1881</v>
      </c>
    </row>
    <row r="671" spans="1:4" x14ac:dyDescent="0.25">
      <c r="A671" t="str">
        <f>"039115798"</f>
        <v>039115798</v>
      </c>
      <c r="B671" t="s">
        <v>1882</v>
      </c>
      <c r="C671" t="s">
        <v>1883</v>
      </c>
      <c r="D671" t="s">
        <v>1884</v>
      </c>
    </row>
    <row r="672" spans="1:4" x14ac:dyDescent="0.25">
      <c r="A672" t="str">
        <f>"039958841"</f>
        <v>039958841</v>
      </c>
      <c r="B672" t="s">
        <v>1885</v>
      </c>
      <c r="C672" t="s">
        <v>1886</v>
      </c>
      <c r="D672" t="s">
        <v>1887</v>
      </c>
    </row>
    <row r="673" spans="1:4" x14ac:dyDescent="0.25">
      <c r="A673" t="str">
        <f>"038876639"</f>
        <v>038876639</v>
      </c>
      <c r="B673" t="s">
        <v>1885</v>
      </c>
      <c r="C673" t="s">
        <v>1888</v>
      </c>
      <c r="D673" t="s">
        <v>1889</v>
      </c>
    </row>
    <row r="674" spans="1:4" x14ac:dyDescent="0.25">
      <c r="A674" t="str">
        <f>"03897407X"</f>
        <v>03897407X</v>
      </c>
      <c r="B674" t="s">
        <v>1890</v>
      </c>
      <c r="C674" t="s">
        <v>1891</v>
      </c>
      <c r="D674" t="s">
        <v>1892</v>
      </c>
    </row>
    <row r="675" spans="1:4" x14ac:dyDescent="0.25">
      <c r="A675" t="str">
        <f>"038114879"</f>
        <v>038114879</v>
      </c>
      <c r="B675" t="s">
        <v>1893</v>
      </c>
      <c r="C675" t="s">
        <v>1894</v>
      </c>
      <c r="D675" t="s">
        <v>1895</v>
      </c>
    </row>
    <row r="676" spans="1:4" x14ac:dyDescent="0.25">
      <c r="A676" t="str">
        <f>"036807680"</f>
        <v>036807680</v>
      </c>
      <c r="B676" t="s">
        <v>1896</v>
      </c>
      <c r="C676" t="s">
        <v>1897</v>
      </c>
      <c r="D676" t="s">
        <v>1898</v>
      </c>
    </row>
    <row r="677" spans="1:4" x14ac:dyDescent="0.25">
      <c r="A677" t="str">
        <f>"036679321"</f>
        <v>036679321</v>
      </c>
      <c r="B677" t="s">
        <v>1899</v>
      </c>
      <c r="C677" t="s">
        <v>1900</v>
      </c>
      <c r="D677" t="s">
        <v>1901</v>
      </c>
    </row>
    <row r="678" spans="1:4" x14ac:dyDescent="0.25">
      <c r="A678" t="str">
        <f>"037438921"</f>
        <v>037438921</v>
      </c>
      <c r="B678" t="s">
        <v>1902</v>
      </c>
      <c r="C678" t="s">
        <v>1903</v>
      </c>
      <c r="D678" t="s">
        <v>1904</v>
      </c>
    </row>
    <row r="679" spans="1:4" x14ac:dyDescent="0.25">
      <c r="A679" t="str">
        <f>"038702649"</f>
        <v>038702649</v>
      </c>
      <c r="B679" t="s">
        <v>1905</v>
      </c>
      <c r="C679" t="s">
        <v>1906</v>
      </c>
      <c r="D679" t="s">
        <v>1907</v>
      </c>
    </row>
    <row r="680" spans="1:4" x14ac:dyDescent="0.25">
      <c r="A680" t="str">
        <f>"037438956"</f>
        <v>037438956</v>
      </c>
      <c r="B680" t="s">
        <v>1908</v>
      </c>
      <c r="C680" t="s">
        <v>1909</v>
      </c>
      <c r="D680" t="s">
        <v>1910</v>
      </c>
    </row>
    <row r="681" spans="1:4" x14ac:dyDescent="0.25">
      <c r="A681" t="str">
        <f>"039931048"</f>
        <v>039931048</v>
      </c>
      <c r="B681" t="s">
        <v>1911</v>
      </c>
      <c r="C681" t="s">
        <v>1912</v>
      </c>
      <c r="D681" t="s">
        <v>1913</v>
      </c>
    </row>
    <row r="682" spans="1:4" x14ac:dyDescent="0.25">
      <c r="A682" t="str">
        <f>"03797338X"</f>
        <v>03797338X</v>
      </c>
      <c r="B682" t="s">
        <v>1914</v>
      </c>
      <c r="C682" t="s">
        <v>1915</v>
      </c>
      <c r="D682" t="s">
        <v>1916</v>
      </c>
    </row>
    <row r="683" spans="1:4" x14ac:dyDescent="0.25">
      <c r="A683" t="str">
        <f>"037450980"</f>
        <v>037450980</v>
      </c>
      <c r="B683" t="s">
        <v>1917</v>
      </c>
      <c r="C683" t="s">
        <v>1918</v>
      </c>
      <c r="D683" t="s">
        <v>1919</v>
      </c>
    </row>
    <row r="684" spans="1:4" x14ac:dyDescent="0.25">
      <c r="A684" t="str">
        <f>"037438972"</f>
        <v>037438972</v>
      </c>
      <c r="B684" t="s">
        <v>1920</v>
      </c>
      <c r="C684" t="s">
        <v>1921</v>
      </c>
      <c r="D684" t="s">
        <v>1922</v>
      </c>
    </row>
    <row r="685" spans="1:4" x14ac:dyDescent="0.25">
      <c r="A685" t="str">
        <f>"037697099"</f>
        <v>037697099</v>
      </c>
      <c r="B685" t="s">
        <v>1920</v>
      </c>
      <c r="C685" t="s">
        <v>1923</v>
      </c>
      <c r="D685" t="s">
        <v>1924</v>
      </c>
    </row>
    <row r="686" spans="1:4" x14ac:dyDescent="0.25">
      <c r="A686" t="str">
        <f>"095007199"</f>
        <v>095007199</v>
      </c>
      <c r="B686" t="s">
        <v>1925</v>
      </c>
      <c r="C686" t="s">
        <v>1926</v>
      </c>
      <c r="D686" t="s">
        <v>1927</v>
      </c>
    </row>
    <row r="687" spans="1:4" x14ac:dyDescent="0.25">
      <c r="A687" t="str">
        <f>"143335669"</f>
        <v>143335669</v>
      </c>
      <c r="B687" t="s">
        <v>1928</v>
      </c>
      <c r="C687" t="s">
        <v>1929</v>
      </c>
      <c r="D687" t="s">
        <v>1930</v>
      </c>
    </row>
    <row r="688" spans="1:4" x14ac:dyDescent="0.25">
      <c r="A688" t="str">
        <f>"037273086"</f>
        <v>037273086</v>
      </c>
      <c r="B688" t="s">
        <v>1931</v>
      </c>
      <c r="C688" t="s">
        <v>1932</v>
      </c>
      <c r="D688" t="s">
        <v>1933</v>
      </c>
    </row>
    <row r="689" spans="1:4" x14ac:dyDescent="0.25">
      <c r="A689" t="str">
        <f>"039323870"</f>
        <v>039323870</v>
      </c>
      <c r="B689" t="s">
        <v>1934</v>
      </c>
      <c r="C689" t="s">
        <v>1935</v>
      </c>
      <c r="D689" t="s">
        <v>1936</v>
      </c>
    </row>
    <row r="690" spans="1:4" x14ac:dyDescent="0.25">
      <c r="A690" t="str">
        <f>"103217533"</f>
        <v>103217533</v>
      </c>
      <c r="B690" t="s">
        <v>1937</v>
      </c>
      <c r="C690" t="s">
        <v>1938</v>
      </c>
      <c r="D690" t="s">
        <v>1939</v>
      </c>
    </row>
    <row r="691" spans="1:4" x14ac:dyDescent="0.25">
      <c r="A691" t="str">
        <f>"039103528"</f>
        <v>039103528</v>
      </c>
      <c r="B691" t="s">
        <v>1940</v>
      </c>
      <c r="C691" t="s">
        <v>1941</v>
      </c>
      <c r="D691" t="s">
        <v>1942</v>
      </c>
    </row>
    <row r="692" spans="1:4" x14ac:dyDescent="0.25">
      <c r="A692" t="str">
        <f>"037995782"</f>
        <v>037995782</v>
      </c>
      <c r="B692" t="s">
        <v>1943</v>
      </c>
      <c r="C692" t="s">
        <v>1944</v>
      </c>
      <c r="D692" t="s">
        <v>1945</v>
      </c>
    </row>
    <row r="693" spans="1:4" x14ac:dyDescent="0.25">
      <c r="A693" t="str">
        <f>"057894663"</f>
        <v>057894663</v>
      </c>
      <c r="B693" t="s">
        <v>1946</v>
      </c>
      <c r="C693" t="s">
        <v>1947</v>
      </c>
      <c r="D693" t="s">
        <v>1948</v>
      </c>
    </row>
    <row r="694" spans="1:4" x14ac:dyDescent="0.25">
      <c r="A694" t="str">
        <f>"037469983"</f>
        <v>037469983</v>
      </c>
      <c r="B694" t="s">
        <v>1949</v>
      </c>
      <c r="C694" t="s">
        <v>1950</v>
      </c>
      <c r="D694" t="s">
        <v>1951</v>
      </c>
    </row>
    <row r="695" spans="1:4" x14ac:dyDescent="0.25">
      <c r="A695" t="str">
        <f>"038703734"</f>
        <v>038703734</v>
      </c>
      <c r="B695" t="s">
        <v>1952</v>
      </c>
      <c r="C695" t="s">
        <v>1953</v>
      </c>
      <c r="D695" t="s">
        <v>1954</v>
      </c>
    </row>
    <row r="696" spans="1:4" x14ac:dyDescent="0.25">
      <c r="A696" t="str">
        <f>"037911392"</f>
        <v>037911392</v>
      </c>
      <c r="B696" t="s">
        <v>1955</v>
      </c>
      <c r="C696" t="s">
        <v>1956</v>
      </c>
      <c r="D696" t="s">
        <v>1957</v>
      </c>
    </row>
    <row r="697" spans="1:4" x14ac:dyDescent="0.25">
      <c r="A697" t="str">
        <f>"038901773"</f>
        <v>038901773</v>
      </c>
      <c r="B697" t="s">
        <v>1958</v>
      </c>
      <c r="C697" t="s">
        <v>1959</v>
      </c>
      <c r="D697" t="s">
        <v>1960</v>
      </c>
    </row>
    <row r="698" spans="1:4" x14ac:dyDescent="0.25">
      <c r="A698" t="str">
        <f>"038660482"</f>
        <v>038660482</v>
      </c>
      <c r="B698" t="s">
        <v>1961</v>
      </c>
      <c r="C698" t="s">
        <v>1962</v>
      </c>
      <c r="D698" t="s">
        <v>1963</v>
      </c>
    </row>
    <row r="699" spans="1:4" x14ac:dyDescent="0.25">
      <c r="A699" t="str">
        <f>"162238460"</f>
        <v>162238460</v>
      </c>
      <c r="B699" t="s">
        <v>1964</v>
      </c>
      <c r="C699" t="s">
        <v>1965</v>
      </c>
      <c r="D699" t="s">
        <v>1966</v>
      </c>
    </row>
    <row r="700" spans="1:4" x14ac:dyDescent="0.25">
      <c r="A700" t="str">
        <f>"040024377"</f>
        <v>040024377</v>
      </c>
      <c r="B700" t="s">
        <v>1967</v>
      </c>
      <c r="C700" t="s">
        <v>1968</v>
      </c>
      <c r="D700" t="s">
        <v>1969</v>
      </c>
    </row>
    <row r="701" spans="1:4" x14ac:dyDescent="0.25">
      <c r="A701" t="str">
        <f>"039947130"</f>
        <v>039947130</v>
      </c>
      <c r="B701" t="s">
        <v>1970</v>
      </c>
      <c r="C701" t="s">
        <v>1971</v>
      </c>
      <c r="D701" t="s">
        <v>1972</v>
      </c>
    </row>
    <row r="702" spans="1:4" x14ac:dyDescent="0.25">
      <c r="A702" t="str">
        <f>"039947254"</f>
        <v>039947254</v>
      </c>
      <c r="B702" t="s">
        <v>1973</v>
      </c>
      <c r="C702" t="s">
        <v>1974</v>
      </c>
      <c r="D702" t="s">
        <v>1975</v>
      </c>
    </row>
    <row r="703" spans="1:4" x14ac:dyDescent="0.25">
      <c r="A703" t="str">
        <f>"038426307"</f>
        <v>038426307</v>
      </c>
      <c r="B703" t="s">
        <v>1976</v>
      </c>
      <c r="D703" t="s">
        <v>1977</v>
      </c>
    </row>
    <row r="704" spans="1:4" x14ac:dyDescent="0.25">
      <c r="A704" t="str">
        <f>"01376411X"</f>
        <v>01376411X</v>
      </c>
      <c r="B704" t="s">
        <v>1978</v>
      </c>
      <c r="C704" t="s">
        <v>1979</v>
      </c>
      <c r="D704" t="s">
        <v>1980</v>
      </c>
    </row>
    <row r="705" spans="1:4" x14ac:dyDescent="0.25">
      <c r="A705" t="str">
        <f>"037456466"</f>
        <v>037456466</v>
      </c>
      <c r="B705" t="s">
        <v>1981</v>
      </c>
      <c r="C705" t="s">
        <v>1982</v>
      </c>
      <c r="D705" t="s">
        <v>1983</v>
      </c>
    </row>
    <row r="706" spans="1:4" x14ac:dyDescent="0.25">
      <c r="A706" t="str">
        <f>"039453812"</f>
        <v>039453812</v>
      </c>
      <c r="B706" t="s">
        <v>1984</v>
      </c>
      <c r="C706" t="s">
        <v>1985</v>
      </c>
      <c r="D706" t="s">
        <v>1986</v>
      </c>
    </row>
    <row r="707" spans="1:4" x14ac:dyDescent="0.25">
      <c r="A707" t="str">
        <f>"040166163"</f>
        <v>040166163</v>
      </c>
      <c r="B707" t="s">
        <v>1987</v>
      </c>
      <c r="C707" t="s">
        <v>1988</v>
      </c>
      <c r="D707" t="s">
        <v>1989</v>
      </c>
    </row>
    <row r="708" spans="1:4" x14ac:dyDescent="0.25">
      <c r="A708" t="str">
        <f>"060863595"</f>
        <v>060863595</v>
      </c>
      <c r="B708" t="s">
        <v>1990</v>
      </c>
      <c r="C708" t="s">
        <v>1991</v>
      </c>
      <c r="D708" t="s">
        <v>1992</v>
      </c>
    </row>
    <row r="709" spans="1:4" x14ac:dyDescent="0.25">
      <c r="A709" t="str">
        <f>"060908815"</f>
        <v>060908815</v>
      </c>
      <c r="B709" t="s">
        <v>1993</v>
      </c>
      <c r="D709" t="s">
        <v>1994</v>
      </c>
    </row>
    <row r="710" spans="1:4" x14ac:dyDescent="0.25">
      <c r="A710" t="str">
        <f>"00142677X"</f>
        <v>00142677X</v>
      </c>
      <c r="B710" t="s">
        <v>1995</v>
      </c>
      <c r="C710" t="s">
        <v>1996</v>
      </c>
      <c r="D710" t="s">
        <v>1997</v>
      </c>
    </row>
    <row r="711" spans="1:4" x14ac:dyDescent="0.25">
      <c r="A711" t="str">
        <f>"001426753"</f>
        <v>001426753</v>
      </c>
      <c r="B711" t="s">
        <v>1998</v>
      </c>
      <c r="C711" t="s">
        <v>1999</v>
      </c>
      <c r="D711" t="s">
        <v>2000</v>
      </c>
    </row>
    <row r="712" spans="1:4" x14ac:dyDescent="0.25">
      <c r="A712" t="str">
        <f>"112734235"</f>
        <v>112734235</v>
      </c>
      <c r="B712" t="s">
        <v>2001</v>
      </c>
      <c r="C712" t="s">
        <v>2002</v>
      </c>
      <c r="D712" t="s">
        <v>2003</v>
      </c>
    </row>
    <row r="713" spans="1:4" x14ac:dyDescent="0.25">
      <c r="A713" t="str">
        <f>"146387007"</f>
        <v>146387007</v>
      </c>
      <c r="B713" t="s">
        <v>2004</v>
      </c>
      <c r="C713" t="s">
        <v>2005</v>
      </c>
      <c r="D713" t="s">
        <v>2006</v>
      </c>
    </row>
    <row r="714" spans="1:4" x14ac:dyDescent="0.25">
      <c r="A714" t="str">
        <f>"039475344"</f>
        <v>039475344</v>
      </c>
      <c r="B714" t="s">
        <v>2007</v>
      </c>
      <c r="C714" t="s">
        <v>2008</v>
      </c>
      <c r="D714" t="s">
        <v>2009</v>
      </c>
    </row>
    <row r="715" spans="1:4" x14ac:dyDescent="0.25">
      <c r="A715" t="str">
        <f>"039638367"</f>
        <v>039638367</v>
      </c>
      <c r="B715" t="s">
        <v>2010</v>
      </c>
      <c r="C715" t="s">
        <v>2011</v>
      </c>
      <c r="D715" t="s">
        <v>2012</v>
      </c>
    </row>
    <row r="716" spans="1:4" x14ac:dyDescent="0.25">
      <c r="A716" t="str">
        <f>"040033856"</f>
        <v>040033856</v>
      </c>
      <c r="B716" t="s">
        <v>2013</v>
      </c>
      <c r="C716" t="s">
        <v>2014</v>
      </c>
      <c r="D716" t="s">
        <v>2015</v>
      </c>
    </row>
    <row r="717" spans="1:4" x14ac:dyDescent="0.25">
      <c r="A717" t="str">
        <f>"036275670"</f>
        <v>036275670</v>
      </c>
      <c r="B717" t="s">
        <v>2016</v>
      </c>
      <c r="C717" t="s">
        <v>2017</v>
      </c>
      <c r="D717" t="s">
        <v>2018</v>
      </c>
    </row>
    <row r="718" spans="1:4" x14ac:dyDescent="0.25">
      <c r="A718" t="str">
        <f>"10328477X"</f>
        <v>10328477X</v>
      </c>
      <c r="B718" t="s">
        <v>2019</v>
      </c>
      <c r="C718" t="s">
        <v>2020</v>
      </c>
      <c r="D718" t="s">
        <v>2021</v>
      </c>
    </row>
    <row r="719" spans="1:4" x14ac:dyDescent="0.25">
      <c r="A719" t="str">
        <f>"059533226"</f>
        <v>059533226</v>
      </c>
      <c r="B719" t="s">
        <v>2022</v>
      </c>
      <c r="C719" t="s">
        <v>2023</v>
      </c>
      <c r="D719" t="s">
        <v>2024</v>
      </c>
    </row>
    <row r="720" spans="1:4" x14ac:dyDescent="0.25">
      <c r="A720" t="str">
        <f>"039622118"</f>
        <v>039622118</v>
      </c>
      <c r="B720" t="s">
        <v>2025</v>
      </c>
      <c r="C720" t="s">
        <v>2026</v>
      </c>
      <c r="D720" t="s">
        <v>2027</v>
      </c>
    </row>
    <row r="721" spans="1:4" x14ac:dyDescent="0.25">
      <c r="A721" t="str">
        <f>"039519856"</f>
        <v>039519856</v>
      </c>
      <c r="B721" t="s">
        <v>2028</v>
      </c>
      <c r="C721" t="s">
        <v>2029</v>
      </c>
      <c r="D721" t="s">
        <v>2030</v>
      </c>
    </row>
    <row r="722" spans="1:4" x14ac:dyDescent="0.25">
      <c r="A722" t="str">
        <f>"039055949"</f>
        <v>039055949</v>
      </c>
      <c r="B722" t="s">
        <v>2028</v>
      </c>
      <c r="C722" t="s">
        <v>2031</v>
      </c>
      <c r="D722" t="s">
        <v>2032</v>
      </c>
    </row>
    <row r="723" spans="1:4" x14ac:dyDescent="0.25">
      <c r="A723" t="str">
        <f>"083153233"</f>
        <v>083153233</v>
      </c>
      <c r="B723" t="s">
        <v>2033</v>
      </c>
      <c r="C723" t="s">
        <v>2034</v>
      </c>
      <c r="D723" t="s">
        <v>2035</v>
      </c>
    </row>
    <row r="724" spans="1:4" x14ac:dyDescent="0.25">
      <c r="A724" t="str">
        <f>"039120155"</f>
        <v>039120155</v>
      </c>
      <c r="B724" t="s">
        <v>2036</v>
      </c>
      <c r="C724" t="s">
        <v>2037</v>
      </c>
      <c r="D724" t="s">
        <v>2038</v>
      </c>
    </row>
    <row r="725" spans="1:4" x14ac:dyDescent="0.25">
      <c r="A725" t="str">
        <f>"048873497"</f>
        <v>048873497</v>
      </c>
      <c r="B725" t="s">
        <v>2039</v>
      </c>
      <c r="C725" t="s">
        <v>2040</v>
      </c>
      <c r="D725" t="s">
        <v>2041</v>
      </c>
    </row>
    <row r="726" spans="1:4" x14ac:dyDescent="0.25">
      <c r="A726" t="str">
        <f>"037536028"</f>
        <v>037536028</v>
      </c>
      <c r="B726" t="s">
        <v>2042</v>
      </c>
      <c r="C726" t="s">
        <v>2043</v>
      </c>
      <c r="D726" t="s">
        <v>2044</v>
      </c>
    </row>
    <row r="727" spans="1:4" x14ac:dyDescent="0.25">
      <c r="A727" t="str">
        <f>"038371421"</f>
        <v>038371421</v>
      </c>
      <c r="B727" t="s">
        <v>2045</v>
      </c>
      <c r="D727" t="s">
        <v>2046</v>
      </c>
    </row>
    <row r="728" spans="1:4" x14ac:dyDescent="0.25">
      <c r="A728" t="str">
        <f>"036935921"</f>
        <v>036935921</v>
      </c>
      <c r="B728" t="s">
        <v>2047</v>
      </c>
      <c r="C728" t="s">
        <v>2048</v>
      </c>
      <c r="D728" t="s">
        <v>2049</v>
      </c>
    </row>
    <row r="729" spans="1:4" x14ac:dyDescent="0.25">
      <c r="A729" t="str">
        <f>"037438026"</f>
        <v>037438026</v>
      </c>
      <c r="B729" t="s">
        <v>2050</v>
      </c>
      <c r="C729" t="s">
        <v>2051</v>
      </c>
      <c r="D729" t="s">
        <v>2052</v>
      </c>
    </row>
    <row r="730" spans="1:4" x14ac:dyDescent="0.25">
      <c r="A730" t="str">
        <f>"03768325X"</f>
        <v>03768325X</v>
      </c>
      <c r="B730" t="s">
        <v>2053</v>
      </c>
      <c r="C730" t="s">
        <v>2054</v>
      </c>
      <c r="D730" t="s">
        <v>2055</v>
      </c>
    </row>
    <row r="731" spans="1:4" x14ac:dyDescent="0.25">
      <c r="A731" t="str">
        <f>"038421585"</f>
        <v>038421585</v>
      </c>
      <c r="B731" t="s">
        <v>2056</v>
      </c>
      <c r="C731" t="s">
        <v>2057</v>
      </c>
      <c r="D731" t="s">
        <v>2058</v>
      </c>
    </row>
    <row r="732" spans="1:4" x14ac:dyDescent="0.25">
      <c r="A732" t="str">
        <f>"116934646"</f>
        <v>116934646</v>
      </c>
      <c r="B732" t="s">
        <v>2059</v>
      </c>
      <c r="C732" t="s">
        <v>2060</v>
      </c>
      <c r="D732" t="s">
        <v>2061</v>
      </c>
    </row>
    <row r="733" spans="1:4" x14ac:dyDescent="0.25">
      <c r="A733" t="str">
        <f>"136797067"</f>
        <v>136797067</v>
      </c>
      <c r="B733" t="s">
        <v>2062</v>
      </c>
      <c r="D733" t="s">
        <v>2063</v>
      </c>
    </row>
    <row r="734" spans="1:4" x14ac:dyDescent="0.25">
      <c r="A734" t="str">
        <f>"036775169"</f>
        <v>036775169</v>
      </c>
      <c r="B734" t="s">
        <v>2064</v>
      </c>
      <c r="D734" t="s">
        <v>2065</v>
      </c>
    </row>
    <row r="735" spans="1:4" x14ac:dyDescent="0.25">
      <c r="A735" t="str">
        <f>"038658259"</f>
        <v>038658259</v>
      </c>
      <c r="B735" t="s">
        <v>2066</v>
      </c>
      <c r="C735" t="s">
        <v>2067</v>
      </c>
      <c r="D735" t="s">
        <v>2068</v>
      </c>
    </row>
    <row r="736" spans="1:4" x14ac:dyDescent="0.25">
      <c r="A736" t="str">
        <f>"038420880"</f>
        <v>038420880</v>
      </c>
      <c r="B736" t="s">
        <v>2069</v>
      </c>
      <c r="D736" t="s">
        <v>2070</v>
      </c>
    </row>
    <row r="737" spans="1:4" x14ac:dyDescent="0.25">
      <c r="A737" t="str">
        <f>"038712490"</f>
        <v>038712490</v>
      </c>
      <c r="B737" t="s">
        <v>2071</v>
      </c>
      <c r="C737" t="s">
        <v>2072</v>
      </c>
      <c r="D737" t="s">
        <v>2073</v>
      </c>
    </row>
    <row r="738" spans="1:4" x14ac:dyDescent="0.25">
      <c r="A738" t="str">
        <f>"038712512"</f>
        <v>038712512</v>
      </c>
      <c r="B738" t="s">
        <v>2074</v>
      </c>
      <c r="C738" t="s">
        <v>2075</v>
      </c>
      <c r="D738" t="s">
        <v>2076</v>
      </c>
    </row>
    <row r="739" spans="1:4" x14ac:dyDescent="0.25">
      <c r="A739" t="str">
        <f>"036608874"</f>
        <v>036608874</v>
      </c>
      <c r="B739" t="s">
        <v>2077</v>
      </c>
      <c r="C739" t="s">
        <v>2078</v>
      </c>
      <c r="D739" t="s">
        <v>2079</v>
      </c>
    </row>
    <row r="740" spans="1:4" x14ac:dyDescent="0.25">
      <c r="A740" t="str">
        <f>"03853035X"</f>
        <v>03853035X</v>
      </c>
      <c r="B740" t="s">
        <v>2080</v>
      </c>
      <c r="C740" t="s">
        <v>2081</v>
      </c>
      <c r="D740" t="s">
        <v>2082</v>
      </c>
    </row>
    <row r="741" spans="1:4" x14ac:dyDescent="0.25">
      <c r="A741" t="str">
        <f>"039404420"</f>
        <v>039404420</v>
      </c>
      <c r="B741" t="s">
        <v>2083</v>
      </c>
      <c r="C741" t="s">
        <v>2084</v>
      </c>
      <c r="D741" t="s">
        <v>2085</v>
      </c>
    </row>
    <row r="742" spans="1:4" x14ac:dyDescent="0.25">
      <c r="A742" t="str">
        <f>"036296368"</f>
        <v>036296368</v>
      </c>
      <c r="B742" t="s">
        <v>2086</v>
      </c>
      <c r="C742" t="s">
        <v>2087</v>
      </c>
      <c r="D742" t="s">
        <v>2088</v>
      </c>
    </row>
    <row r="743" spans="1:4" x14ac:dyDescent="0.25">
      <c r="A743" t="str">
        <f>"036296376"</f>
        <v>036296376</v>
      </c>
      <c r="B743" t="s">
        <v>2089</v>
      </c>
      <c r="C743" t="s">
        <v>2090</v>
      </c>
      <c r="D743" t="s">
        <v>2091</v>
      </c>
    </row>
    <row r="744" spans="1:4" x14ac:dyDescent="0.25">
      <c r="A744" t="str">
        <f>"038898829"</f>
        <v>038898829</v>
      </c>
      <c r="B744" t="s">
        <v>2092</v>
      </c>
      <c r="C744" t="s">
        <v>2093</v>
      </c>
      <c r="D744" t="s">
        <v>2094</v>
      </c>
    </row>
    <row r="745" spans="1:4" x14ac:dyDescent="0.25">
      <c r="A745" t="str">
        <f>"044848412"</f>
        <v>044848412</v>
      </c>
      <c r="B745" t="s">
        <v>2095</v>
      </c>
      <c r="C745" t="s">
        <v>2096</v>
      </c>
      <c r="D745" t="s">
        <v>2097</v>
      </c>
    </row>
    <row r="746" spans="1:4" x14ac:dyDescent="0.25">
      <c r="A746" t="str">
        <f>"036270784"</f>
        <v>036270784</v>
      </c>
      <c r="B746" t="s">
        <v>2098</v>
      </c>
      <c r="D746" t="s">
        <v>2099</v>
      </c>
    </row>
    <row r="747" spans="1:4" x14ac:dyDescent="0.25">
      <c r="A747" t="str">
        <f>"037894072"</f>
        <v>037894072</v>
      </c>
      <c r="B747" t="s">
        <v>2100</v>
      </c>
      <c r="C747" t="s">
        <v>2101</v>
      </c>
      <c r="D747" t="s">
        <v>2102</v>
      </c>
    </row>
    <row r="748" spans="1:4" x14ac:dyDescent="0.25">
      <c r="A748" t="str">
        <f>"038714647"</f>
        <v>038714647</v>
      </c>
      <c r="B748" t="s">
        <v>2103</v>
      </c>
      <c r="C748" t="s">
        <v>2104</v>
      </c>
      <c r="D748" t="s">
        <v>2105</v>
      </c>
    </row>
    <row r="749" spans="1:4" x14ac:dyDescent="0.25">
      <c r="A749" t="str">
        <f>"037894129"</f>
        <v>037894129</v>
      </c>
      <c r="B749" t="s">
        <v>2106</v>
      </c>
      <c r="C749" t="s">
        <v>2107</v>
      </c>
      <c r="D749" t="s">
        <v>2108</v>
      </c>
    </row>
    <row r="750" spans="1:4" x14ac:dyDescent="0.25">
      <c r="A750" t="str">
        <f>"120362198"</f>
        <v>120362198</v>
      </c>
      <c r="B750" t="s">
        <v>2109</v>
      </c>
      <c r="C750" t="s">
        <v>2110</v>
      </c>
      <c r="D750" t="s">
        <v>2111</v>
      </c>
    </row>
    <row r="751" spans="1:4" x14ac:dyDescent="0.25">
      <c r="A751" t="str">
        <f>"013600095"</f>
        <v>013600095</v>
      </c>
      <c r="B751" t="s">
        <v>2112</v>
      </c>
      <c r="C751" t="s">
        <v>2113</v>
      </c>
      <c r="D751" t="s">
        <v>2114</v>
      </c>
    </row>
    <row r="752" spans="1:4" x14ac:dyDescent="0.25">
      <c r="A752" t="str">
        <f>"087638975"</f>
        <v>087638975</v>
      </c>
      <c r="B752" t="s">
        <v>2115</v>
      </c>
      <c r="C752" t="s">
        <v>2116</v>
      </c>
      <c r="D752" t="s">
        <v>2117</v>
      </c>
    </row>
    <row r="753" spans="1:4" x14ac:dyDescent="0.25">
      <c r="A753" t="str">
        <f>"037480103"</f>
        <v>037480103</v>
      </c>
      <c r="B753" t="s">
        <v>2118</v>
      </c>
      <c r="C753" t="s">
        <v>2119</v>
      </c>
      <c r="D753" t="s">
        <v>2120</v>
      </c>
    </row>
    <row r="754" spans="1:4" x14ac:dyDescent="0.25">
      <c r="A754" t="str">
        <f>"081831447"</f>
        <v>081831447</v>
      </c>
      <c r="B754" t="s">
        <v>2121</v>
      </c>
      <c r="C754" t="s">
        <v>2122</v>
      </c>
      <c r="D754" t="s">
        <v>2123</v>
      </c>
    </row>
    <row r="755" spans="1:4" x14ac:dyDescent="0.25">
      <c r="A755" t="str">
        <f>"045097127"</f>
        <v>045097127</v>
      </c>
      <c r="B755" t="s">
        <v>2124</v>
      </c>
      <c r="C755" t="s">
        <v>2125</v>
      </c>
      <c r="D755" t="s">
        <v>2126</v>
      </c>
    </row>
    <row r="756" spans="1:4" x14ac:dyDescent="0.25">
      <c r="A756" t="str">
        <f>"083274200"</f>
        <v>083274200</v>
      </c>
      <c r="B756" t="s">
        <v>2127</v>
      </c>
      <c r="C756" t="s">
        <v>2128</v>
      </c>
      <c r="D756" t="s">
        <v>2129</v>
      </c>
    </row>
    <row r="757" spans="1:4" x14ac:dyDescent="0.25">
      <c r="A757" t="str">
        <f>"060347082"</f>
        <v>060347082</v>
      </c>
      <c r="B757" t="s">
        <v>2130</v>
      </c>
      <c r="D757" t="s">
        <v>2131</v>
      </c>
    </row>
    <row r="758" spans="1:4" x14ac:dyDescent="0.25">
      <c r="A758" t="str">
        <f>"013832476"</f>
        <v>013832476</v>
      </c>
      <c r="B758" t="s">
        <v>2132</v>
      </c>
      <c r="D758" t="s">
        <v>2133</v>
      </c>
    </row>
    <row r="759" spans="1:4" x14ac:dyDescent="0.25">
      <c r="A759" t="str">
        <f>"038579952"</f>
        <v>038579952</v>
      </c>
      <c r="B759" t="s">
        <v>2134</v>
      </c>
      <c r="C759" t="s">
        <v>2135</v>
      </c>
      <c r="D759" t="s">
        <v>2136</v>
      </c>
    </row>
    <row r="760" spans="1:4" x14ac:dyDescent="0.25">
      <c r="A760" t="str">
        <f>"036833622"</f>
        <v>036833622</v>
      </c>
      <c r="B760" t="s">
        <v>2137</v>
      </c>
      <c r="C760" t="s">
        <v>2138</v>
      </c>
      <c r="D760" t="s">
        <v>2139</v>
      </c>
    </row>
    <row r="761" spans="1:4" x14ac:dyDescent="0.25">
      <c r="A761" t="str">
        <f>"03683369X"</f>
        <v>03683369X</v>
      </c>
      <c r="B761" t="s">
        <v>2140</v>
      </c>
      <c r="D761" t="s">
        <v>2141</v>
      </c>
    </row>
    <row r="762" spans="1:4" x14ac:dyDescent="0.25">
      <c r="A762" t="str">
        <f>"039485412"</f>
        <v>039485412</v>
      </c>
      <c r="B762" t="s">
        <v>2142</v>
      </c>
      <c r="C762" t="s">
        <v>2143</v>
      </c>
      <c r="D762" t="s">
        <v>2144</v>
      </c>
    </row>
    <row r="763" spans="1:4" x14ac:dyDescent="0.25">
      <c r="A763" t="str">
        <f>"184760402"</f>
        <v>184760402</v>
      </c>
      <c r="B763" t="s">
        <v>2145</v>
      </c>
      <c r="C763" t="s">
        <v>2146</v>
      </c>
      <c r="D763" t="s">
        <v>2147</v>
      </c>
    </row>
    <row r="764" spans="1:4" x14ac:dyDescent="0.25">
      <c r="A764" t="str">
        <f>"104753439"</f>
        <v>104753439</v>
      </c>
      <c r="B764" t="s">
        <v>2148</v>
      </c>
      <c r="C764" t="s">
        <v>2149</v>
      </c>
      <c r="D764" t="s">
        <v>2150</v>
      </c>
    </row>
    <row r="765" spans="1:4" x14ac:dyDescent="0.25">
      <c r="A765" t="str">
        <f>"116929634"</f>
        <v>116929634</v>
      </c>
      <c r="B765" t="s">
        <v>2151</v>
      </c>
      <c r="C765" t="s">
        <v>2152</v>
      </c>
      <c r="D765" t="s">
        <v>2153</v>
      </c>
    </row>
    <row r="766" spans="1:4" x14ac:dyDescent="0.25">
      <c r="A766" t="str">
        <f>"038720418"</f>
        <v>038720418</v>
      </c>
      <c r="B766" t="s">
        <v>2154</v>
      </c>
      <c r="C766" t="s">
        <v>2155</v>
      </c>
      <c r="D766" t="s">
        <v>2156</v>
      </c>
    </row>
    <row r="767" spans="1:4" x14ac:dyDescent="0.25">
      <c r="A767" t="str">
        <f>"038721643"</f>
        <v>038721643</v>
      </c>
      <c r="B767" t="s">
        <v>2157</v>
      </c>
      <c r="C767" t="s">
        <v>2158</v>
      </c>
      <c r="D767" t="s">
        <v>2159</v>
      </c>
    </row>
    <row r="768" spans="1:4" x14ac:dyDescent="0.25">
      <c r="A768" t="str">
        <f>"038720574"</f>
        <v>038720574</v>
      </c>
      <c r="B768" t="s">
        <v>2160</v>
      </c>
      <c r="C768" t="s">
        <v>2161</v>
      </c>
      <c r="D768" t="s">
        <v>2162</v>
      </c>
    </row>
    <row r="769" spans="1:4" x14ac:dyDescent="0.25">
      <c r="A769" t="str">
        <f>"116255293"</f>
        <v>116255293</v>
      </c>
      <c r="B769" t="s">
        <v>2163</v>
      </c>
      <c r="C769" t="s">
        <v>2164</v>
      </c>
      <c r="D769" t="s">
        <v>2165</v>
      </c>
    </row>
    <row r="770" spans="1:4" x14ac:dyDescent="0.25">
      <c r="A770" t="str">
        <f>"038720604"</f>
        <v>038720604</v>
      </c>
      <c r="B770" t="s">
        <v>2166</v>
      </c>
      <c r="C770" t="s">
        <v>2167</v>
      </c>
      <c r="D770" t="s">
        <v>2168</v>
      </c>
    </row>
    <row r="771" spans="1:4" x14ac:dyDescent="0.25">
      <c r="A771" t="str">
        <f>"03631367X"</f>
        <v>03631367X</v>
      </c>
      <c r="B771" t="s">
        <v>2169</v>
      </c>
      <c r="C771" t="s">
        <v>2170</v>
      </c>
      <c r="D771" t="s">
        <v>2171</v>
      </c>
    </row>
    <row r="772" spans="1:4" x14ac:dyDescent="0.25">
      <c r="A772" t="str">
        <f>"036313696"</f>
        <v>036313696</v>
      </c>
      <c r="B772" t="s">
        <v>2172</v>
      </c>
      <c r="C772" t="s">
        <v>2173</v>
      </c>
      <c r="D772" t="s">
        <v>2174</v>
      </c>
    </row>
    <row r="773" spans="1:4" x14ac:dyDescent="0.25">
      <c r="A773" t="str">
        <f>"038720744"</f>
        <v>038720744</v>
      </c>
      <c r="B773" t="s">
        <v>2175</v>
      </c>
      <c r="C773" t="s">
        <v>2176</v>
      </c>
      <c r="D773" t="s">
        <v>2177</v>
      </c>
    </row>
    <row r="774" spans="1:4" x14ac:dyDescent="0.25">
      <c r="A774" t="str">
        <f>"039151336"</f>
        <v>039151336</v>
      </c>
      <c r="B774" t="s">
        <v>2178</v>
      </c>
      <c r="C774" t="s">
        <v>2179</v>
      </c>
      <c r="D774" t="s">
        <v>2180</v>
      </c>
    </row>
    <row r="775" spans="1:4" x14ac:dyDescent="0.25">
      <c r="A775" t="str">
        <f>"119374986"</f>
        <v>119374986</v>
      </c>
      <c r="B775" t="s">
        <v>2181</v>
      </c>
      <c r="C775" t="s">
        <v>2182</v>
      </c>
      <c r="D775" t="s">
        <v>2183</v>
      </c>
    </row>
    <row r="776" spans="1:4" x14ac:dyDescent="0.25">
      <c r="A776" t="str">
        <f>"04028316X"</f>
        <v>04028316X</v>
      </c>
      <c r="B776" t="s">
        <v>2184</v>
      </c>
      <c r="C776" t="s">
        <v>2185</v>
      </c>
      <c r="D776" t="s">
        <v>2186</v>
      </c>
    </row>
    <row r="777" spans="1:4" x14ac:dyDescent="0.25">
      <c r="A777" t="str">
        <f>"116254564"</f>
        <v>116254564</v>
      </c>
      <c r="B777" t="s">
        <v>2187</v>
      </c>
      <c r="C777" t="s">
        <v>2188</v>
      </c>
      <c r="D777" t="s">
        <v>2189</v>
      </c>
    </row>
    <row r="778" spans="1:4" x14ac:dyDescent="0.25">
      <c r="A778" t="str">
        <f>"038720760"</f>
        <v>038720760</v>
      </c>
      <c r="B778" t="s">
        <v>2190</v>
      </c>
      <c r="C778" t="s">
        <v>2191</v>
      </c>
      <c r="D778" t="s">
        <v>2192</v>
      </c>
    </row>
    <row r="779" spans="1:4" x14ac:dyDescent="0.25">
      <c r="A779" t="str">
        <f>"036313823"</f>
        <v>036313823</v>
      </c>
      <c r="B779" t="s">
        <v>2193</v>
      </c>
      <c r="C779" t="s">
        <v>2194</v>
      </c>
      <c r="D779" t="s">
        <v>2195</v>
      </c>
    </row>
    <row r="780" spans="1:4" x14ac:dyDescent="0.25">
      <c r="A780" t="str">
        <f>"039106381"</f>
        <v>039106381</v>
      </c>
      <c r="B780" t="s">
        <v>2196</v>
      </c>
      <c r="C780" t="s">
        <v>2197</v>
      </c>
      <c r="D780" t="s">
        <v>2198</v>
      </c>
    </row>
    <row r="781" spans="1:4" x14ac:dyDescent="0.25">
      <c r="A781" t="str">
        <f>"118362526"</f>
        <v>118362526</v>
      </c>
      <c r="B781" t="s">
        <v>2199</v>
      </c>
      <c r="C781" t="s">
        <v>2200</v>
      </c>
      <c r="D781" t="s">
        <v>2201</v>
      </c>
    </row>
    <row r="782" spans="1:4" x14ac:dyDescent="0.25">
      <c r="A782" t="str">
        <f>"040276767"</f>
        <v>040276767</v>
      </c>
      <c r="B782" t="s">
        <v>2202</v>
      </c>
      <c r="C782" t="s">
        <v>2203</v>
      </c>
      <c r="D782" t="s">
        <v>2204</v>
      </c>
    </row>
    <row r="783" spans="1:4" x14ac:dyDescent="0.25">
      <c r="A783" t="str">
        <f>"121372979"</f>
        <v>121372979</v>
      </c>
      <c r="B783" t="s">
        <v>2205</v>
      </c>
      <c r="C783" t="s">
        <v>2206</v>
      </c>
      <c r="D783" t="s">
        <v>2207</v>
      </c>
    </row>
    <row r="784" spans="1:4" x14ac:dyDescent="0.25">
      <c r="A784" t="str">
        <f>"039424138"</f>
        <v>039424138</v>
      </c>
      <c r="B784" t="s">
        <v>2208</v>
      </c>
      <c r="C784" t="s">
        <v>2209</v>
      </c>
      <c r="D784" t="s">
        <v>2210</v>
      </c>
    </row>
    <row r="785" spans="1:4" x14ac:dyDescent="0.25">
      <c r="A785" t="str">
        <f>"039257797"</f>
        <v>039257797</v>
      </c>
      <c r="B785" t="s">
        <v>2211</v>
      </c>
      <c r="C785" t="s">
        <v>2212</v>
      </c>
      <c r="D785" t="s">
        <v>2213</v>
      </c>
    </row>
    <row r="786" spans="1:4" x14ac:dyDescent="0.25">
      <c r="A786" t="str">
        <f>"036321273"</f>
        <v>036321273</v>
      </c>
      <c r="B786" t="s">
        <v>2214</v>
      </c>
      <c r="C786" t="s">
        <v>2215</v>
      </c>
      <c r="D786" t="s">
        <v>2216</v>
      </c>
    </row>
    <row r="787" spans="1:4" x14ac:dyDescent="0.25">
      <c r="A787" t="str">
        <f>"039257789"</f>
        <v>039257789</v>
      </c>
      <c r="B787" t="s">
        <v>2217</v>
      </c>
      <c r="C787" t="s">
        <v>2218</v>
      </c>
      <c r="D787" t="s">
        <v>2219</v>
      </c>
    </row>
    <row r="788" spans="1:4" x14ac:dyDescent="0.25">
      <c r="A788" t="str">
        <f>"039786218"</f>
        <v>039786218</v>
      </c>
      <c r="B788" t="s">
        <v>2220</v>
      </c>
      <c r="C788" t="s">
        <v>2221</v>
      </c>
      <c r="D788" t="s">
        <v>2222</v>
      </c>
    </row>
    <row r="789" spans="1:4" x14ac:dyDescent="0.25">
      <c r="A789" t="str">
        <f>"039247589"</f>
        <v>039247589</v>
      </c>
      <c r="B789" t="s">
        <v>2223</v>
      </c>
      <c r="C789" t="s">
        <v>2224</v>
      </c>
      <c r="D789" t="s">
        <v>2225</v>
      </c>
    </row>
    <row r="790" spans="1:4" x14ac:dyDescent="0.25">
      <c r="A790" t="str">
        <f>"037441086"</f>
        <v>037441086</v>
      </c>
      <c r="B790" t="s">
        <v>2226</v>
      </c>
      <c r="C790" t="s">
        <v>2227</v>
      </c>
      <c r="D790" t="s">
        <v>2228</v>
      </c>
    </row>
    <row r="791" spans="1:4" x14ac:dyDescent="0.25">
      <c r="A791" t="str">
        <f>"03754991X"</f>
        <v>03754991X</v>
      </c>
      <c r="B791" t="s">
        <v>2229</v>
      </c>
      <c r="C791" t="s">
        <v>2230</v>
      </c>
      <c r="D791" t="s">
        <v>2231</v>
      </c>
    </row>
    <row r="792" spans="1:4" x14ac:dyDescent="0.25">
      <c r="A792" t="str">
        <f>"038724758"</f>
        <v>038724758</v>
      </c>
      <c r="B792" t="s">
        <v>2232</v>
      </c>
      <c r="C792" t="s">
        <v>2233</v>
      </c>
      <c r="D792" t="s">
        <v>2234</v>
      </c>
    </row>
    <row r="793" spans="1:4" x14ac:dyDescent="0.25">
      <c r="A793" t="str">
        <f>"039538230"</f>
        <v>039538230</v>
      </c>
      <c r="B793" t="s">
        <v>2235</v>
      </c>
      <c r="C793" t="s">
        <v>2236</v>
      </c>
      <c r="D793" t="s">
        <v>2237</v>
      </c>
    </row>
    <row r="794" spans="1:4" x14ac:dyDescent="0.25">
      <c r="A794" t="str">
        <f>"040202038"</f>
        <v>040202038</v>
      </c>
      <c r="B794" t="s">
        <v>2238</v>
      </c>
      <c r="C794" t="s">
        <v>2239</v>
      </c>
      <c r="D794" t="s">
        <v>2240</v>
      </c>
    </row>
    <row r="795" spans="1:4" x14ac:dyDescent="0.25">
      <c r="A795" t="str">
        <f>"037413600"</f>
        <v>037413600</v>
      </c>
      <c r="B795" t="s">
        <v>2241</v>
      </c>
      <c r="C795" t="s">
        <v>2242</v>
      </c>
      <c r="D795" t="s">
        <v>2243</v>
      </c>
    </row>
    <row r="796" spans="1:4" x14ac:dyDescent="0.25">
      <c r="A796" t="str">
        <f>"036289426"</f>
        <v>036289426</v>
      </c>
      <c r="B796" t="s">
        <v>2244</v>
      </c>
      <c r="D796" t="s">
        <v>2245</v>
      </c>
    </row>
    <row r="797" spans="1:4" x14ac:dyDescent="0.25">
      <c r="A797" t="str">
        <f>"03628937X"</f>
        <v>03628937X</v>
      </c>
      <c r="B797" t="s">
        <v>2246</v>
      </c>
      <c r="D797" t="s">
        <v>2247</v>
      </c>
    </row>
    <row r="798" spans="1:4" x14ac:dyDescent="0.25">
      <c r="A798" t="str">
        <f>"050856677"</f>
        <v>050856677</v>
      </c>
      <c r="B798" t="s">
        <v>2248</v>
      </c>
      <c r="C798" t="s">
        <v>2249</v>
      </c>
      <c r="D798" t="s">
        <v>2250</v>
      </c>
    </row>
    <row r="799" spans="1:4" x14ac:dyDescent="0.25">
      <c r="A799" t="str">
        <f>"037441736"</f>
        <v>037441736</v>
      </c>
      <c r="B799" t="s">
        <v>2251</v>
      </c>
      <c r="C799" t="s">
        <v>2252</v>
      </c>
      <c r="D799" t="s">
        <v>2253</v>
      </c>
    </row>
    <row r="800" spans="1:4" x14ac:dyDescent="0.25">
      <c r="A800" t="str">
        <f>"074076655"</f>
        <v>074076655</v>
      </c>
      <c r="B800" t="s">
        <v>2254</v>
      </c>
      <c r="C800" t="s">
        <v>2255</v>
      </c>
      <c r="D800" t="s">
        <v>2256</v>
      </c>
    </row>
    <row r="801" spans="1:4" x14ac:dyDescent="0.25">
      <c r="A801" t="str">
        <f>"039699625"</f>
        <v>039699625</v>
      </c>
      <c r="B801" t="s">
        <v>2257</v>
      </c>
      <c r="C801" t="s">
        <v>2258</v>
      </c>
      <c r="D801" t="s">
        <v>2259</v>
      </c>
    </row>
    <row r="802" spans="1:4" x14ac:dyDescent="0.25">
      <c r="A802" t="str">
        <f>"038727838"</f>
        <v>038727838</v>
      </c>
      <c r="B802" t="s">
        <v>2260</v>
      </c>
      <c r="C802" t="s">
        <v>2261</v>
      </c>
      <c r="D802" t="s">
        <v>2262</v>
      </c>
    </row>
    <row r="803" spans="1:4" x14ac:dyDescent="0.25">
      <c r="A803" t="str">
        <f>"038729660"</f>
        <v>038729660</v>
      </c>
      <c r="B803" t="s">
        <v>2263</v>
      </c>
      <c r="C803" t="s">
        <v>2264</v>
      </c>
      <c r="D803" t="s">
        <v>2265</v>
      </c>
    </row>
    <row r="804" spans="1:4" x14ac:dyDescent="0.25">
      <c r="A804" t="str">
        <f>"038729989"</f>
        <v>038729989</v>
      </c>
      <c r="B804" t="s">
        <v>2266</v>
      </c>
      <c r="C804" t="s">
        <v>2267</v>
      </c>
      <c r="D804" t="s">
        <v>2268</v>
      </c>
    </row>
    <row r="805" spans="1:4" x14ac:dyDescent="0.25">
      <c r="A805" t="str">
        <f>"040156915"</f>
        <v>040156915</v>
      </c>
      <c r="B805" t="s">
        <v>2269</v>
      </c>
      <c r="C805" t="s">
        <v>2270</v>
      </c>
      <c r="D805" t="s">
        <v>2271</v>
      </c>
    </row>
    <row r="806" spans="1:4" x14ac:dyDescent="0.25">
      <c r="A806" t="str">
        <f>"039521532"</f>
        <v>039521532</v>
      </c>
      <c r="B806" t="s">
        <v>2272</v>
      </c>
      <c r="C806" t="s">
        <v>2273</v>
      </c>
      <c r="D806" t="s">
        <v>2274</v>
      </c>
    </row>
    <row r="807" spans="1:4" x14ac:dyDescent="0.25">
      <c r="A807" t="str">
        <f>"040134210"</f>
        <v>040134210</v>
      </c>
      <c r="B807" t="s">
        <v>2275</v>
      </c>
      <c r="C807" t="s">
        <v>2276</v>
      </c>
      <c r="D807" t="s">
        <v>2277</v>
      </c>
    </row>
    <row r="808" spans="1:4" x14ac:dyDescent="0.25">
      <c r="A808" t="str">
        <f>"037295152"</f>
        <v>037295152</v>
      </c>
      <c r="B808" t="s">
        <v>2278</v>
      </c>
      <c r="C808" t="s">
        <v>2279</v>
      </c>
      <c r="D808" t="s">
        <v>2280</v>
      </c>
    </row>
    <row r="809" spans="1:4" x14ac:dyDescent="0.25">
      <c r="A809" t="str">
        <f>"036301116"</f>
        <v>036301116</v>
      </c>
      <c r="B809" t="s">
        <v>2281</v>
      </c>
      <c r="D809" t="s">
        <v>2282</v>
      </c>
    </row>
    <row r="810" spans="1:4" x14ac:dyDescent="0.25">
      <c r="A810" t="str">
        <f>"039521109"</f>
        <v>039521109</v>
      </c>
      <c r="B810" t="s">
        <v>2283</v>
      </c>
      <c r="C810" t="s">
        <v>2284</v>
      </c>
      <c r="D810" t="s">
        <v>2285</v>
      </c>
    </row>
    <row r="811" spans="1:4" x14ac:dyDescent="0.25">
      <c r="A811" t="str">
        <f>"038440652"</f>
        <v>038440652</v>
      </c>
      <c r="B811" t="s">
        <v>2286</v>
      </c>
      <c r="C811" t="s">
        <v>2287</v>
      </c>
      <c r="D811" t="s">
        <v>2288</v>
      </c>
    </row>
    <row r="812" spans="1:4" x14ac:dyDescent="0.25">
      <c r="A812" t="str">
        <f>"036301175"</f>
        <v>036301175</v>
      </c>
      <c r="B812" t="s">
        <v>2289</v>
      </c>
      <c r="D812" t="s">
        <v>2290</v>
      </c>
    </row>
    <row r="813" spans="1:4" x14ac:dyDescent="0.25">
      <c r="A813" t="str">
        <f>"039521230"</f>
        <v>039521230</v>
      </c>
      <c r="B813" t="s">
        <v>2291</v>
      </c>
      <c r="C813" t="s">
        <v>2292</v>
      </c>
      <c r="D813" t="s">
        <v>2293</v>
      </c>
    </row>
    <row r="814" spans="1:4" x14ac:dyDescent="0.25">
      <c r="A814" t="str">
        <f>"03787473X"</f>
        <v>03787473X</v>
      </c>
      <c r="B814" t="s">
        <v>2294</v>
      </c>
      <c r="C814" t="s">
        <v>2295</v>
      </c>
      <c r="D814" t="s">
        <v>2296</v>
      </c>
    </row>
    <row r="815" spans="1:4" x14ac:dyDescent="0.25">
      <c r="A815" t="str">
        <f>"060971800"</f>
        <v>060971800</v>
      </c>
      <c r="B815" t="s">
        <v>2297</v>
      </c>
      <c r="C815" t="s">
        <v>2298</v>
      </c>
      <c r="D815" t="s">
        <v>2296</v>
      </c>
    </row>
    <row r="816" spans="1:4" x14ac:dyDescent="0.25">
      <c r="A816" t="str">
        <f>"037954970"</f>
        <v>037954970</v>
      </c>
      <c r="B816" t="s">
        <v>2299</v>
      </c>
      <c r="C816" t="s">
        <v>2300</v>
      </c>
      <c r="D816" t="s">
        <v>2301</v>
      </c>
    </row>
    <row r="817" spans="1:4" x14ac:dyDescent="0.25">
      <c r="A817" t="str">
        <f>"036985872"</f>
        <v>036985872</v>
      </c>
      <c r="B817" t="s">
        <v>2302</v>
      </c>
      <c r="C817" t="s">
        <v>2303</v>
      </c>
      <c r="D817" t="s">
        <v>2304</v>
      </c>
    </row>
    <row r="818" spans="1:4" x14ac:dyDescent="0.25">
      <c r="A818" t="str">
        <f>"070068755"</f>
        <v>070068755</v>
      </c>
      <c r="B818" t="s">
        <v>2305</v>
      </c>
      <c r="C818" t="s">
        <v>2306</v>
      </c>
      <c r="D818" t="s">
        <v>2307</v>
      </c>
    </row>
    <row r="819" spans="1:4" x14ac:dyDescent="0.25">
      <c r="A819" t="str">
        <f>"050878093"</f>
        <v>050878093</v>
      </c>
      <c r="B819" t="s">
        <v>2308</v>
      </c>
      <c r="C819" t="s">
        <v>2309</v>
      </c>
      <c r="D819" t="s">
        <v>2310</v>
      </c>
    </row>
    <row r="820" spans="1:4" x14ac:dyDescent="0.25">
      <c r="A820" t="str">
        <f>"089933796"</f>
        <v>089933796</v>
      </c>
      <c r="B820" t="s">
        <v>2305</v>
      </c>
      <c r="C820" t="s">
        <v>2311</v>
      </c>
      <c r="D820" t="s">
        <v>2312</v>
      </c>
    </row>
    <row r="821" spans="1:4" x14ac:dyDescent="0.25">
      <c r="A821" t="str">
        <f>"03844612X"</f>
        <v>03844612X</v>
      </c>
      <c r="B821" t="s">
        <v>2313</v>
      </c>
      <c r="C821" t="s">
        <v>2314</v>
      </c>
      <c r="D821" t="s">
        <v>2315</v>
      </c>
    </row>
    <row r="822" spans="1:4" x14ac:dyDescent="0.25">
      <c r="A822" t="str">
        <f>"036302546"</f>
        <v>036302546</v>
      </c>
      <c r="B822" t="s">
        <v>2316</v>
      </c>
      <c r="D822" t="s">
        <v>2317</v>
      </c>
    </row>
    <row r="823" spans="1:4" x14ac:dyDescent="0.25">
      <c r="A823" t="str">
        <f>"038420953"</f>
        <v>038420953</v>
      </c>
      <c r="B823" t="s">
        <v>2318</v>
      </c>
      <c r="D823" t="s">
        <v>2319</v>
      </c>
    </row>
    <row r="824" spans="1:4" x14ac:dyDescent="0.25">
      <c r="A824" t="str">
        <f>"039270564"</f>
        <v>039270564</v>
      </c>
      <c r="B824" t="s">
        <v>2320</v>
      </c>
      <c r="C824" t="s">
        <v>2321</v>
      </c>
      <c r="D824" t="s">
        <v>2322</v>
      </c>
    </row>
    <row r="825" spans="1:4" x14ac:dyDescent="0.25">
      <c r="A825" t="str">
        <f>"038731436"</f>
        <v>038731436</v>
      </c>
      <c r="B825" t="s">
        <v>2323</v>
      </c>
      <c r="C825" t="s">
        <v>2324</v>
      </c>
      <c r="D825" t="s">
        <v>2325</v>
      </c>
    </row>
    <row r="826" spans="1:4" x14ac:dyDescent="0.25">
      <c r="A826" t="str">
        <f>"037396110"</f>
        <v>037396110</v>
      </c>
      <c r="B826" t="s">
        <v>2326</v>
      </c>
      <c r="C826" t="s">
        <v>2327</v>
      </c>
      <c r="D826" t="s">
        <v>2328</v>
      </c>
    </row>
    <row r="827" spans="1:4" x14ac:dyDescent="0.25">
      <c r="A827" t="str">
        <f>"038731150"</f>
        <v>038731150</v>
      </c>
      <c r="B827" t="s">
        <v>2329</v>
      </c>
      <c r="C827" t="s">
        <v>2330</v>
      </c>
      <c r="D827" t="s">
        <v>2331</v>
      </c>
    </row>
    <row r="828" spans="1:4" x14ac:dyDescent="0.25">
      <c r="A828" t="str">
        <f>"039267121"</f>
        <v>039267121</v>
      </c>
      <c r="B828" t="s">
        <v>2332</v>
      </c>
      <c r="C828" t="s">
        <v>2333</v>
      </c>
      <c r="D828" t="s">
        <v>2334</v>
      </c>
    </row>
    <row r="829" spans="1:4" x14ac:dyDescent="0.25">
      <c r="A829" t="str">
        <f>"037510096"</f>
        <v>037510096</v>
      </c>
      <c r="B829" t="s">
        <v>2335</v>
      </c>
      <c r="C829" t="s">
        <v>2336</v>
      </c>
      <c r="D829" t="s">
        <v>2337</v>
      </c>
    </row>
    <row r="830" spans="1:4" x14ac:dyDescent="0.25">
      <c r="A830" t="str">
        <f>"037927507"</f>
        <v>037927507</v>
      </c>
      <c r="B830" t="s">
        <v>2338</v>
      </c>
      <c r="C830" t="s">
        <v>2339</v>
      </c>
      <c r="D830" t="s">
        <v>2340</v>
      </c>
    </row>
    <row r="831" spans="1:4" x14ac:dyDescent="0.25">
      <c r="A831" t="str">
        <f>"03922466X"</f>
        <v>03922466X</v>
      </c>
      <c r="B831" t="s">
        <v>2341</v>
      </c>
      <c r="C831" t="s">
        <v>2342</v>
      </c>
      <c r="D831" t="s">
        <v>2343</v>
      </c>
    </row>
    <row r="832" spans="1:4" x14ac:dyDescent="0.25">
      <c r="A832" t="str">
        <f>"037442104"</f>
        <v>037442104</v>
      </c>
      <c r="B832" t="s">
        <v>2344</v>
      </c>
      <c r="C832" t="s">
        <v>2345</v>
      </c>
      <c r="D832" t="s">
        <v>2346</v>
      </c>
    </row>
    <row r="833" spans="1:4" x14ac:dyDescent="0.25">
      <c r="A833" t="str">
        <f>"037984144"</f>
        <v>037984144</v>
      </c>
      <c r="B833" t="s">
        <v>2347</v>
      </c>
      <c r="C833" t="s">
        <v>2348</v>
      </c>
      <c r="D833" t="s">
        <v>2349</v>
      </c>
    </row>
    <row r="834" spans="1:4" x14ac:dyDescent="0.25">
      <c r="A834" t="str">
        <f>"038018012"</f>
        <v>038018012</v>
      </c>
      <c r="B834" t="s">
        <v>2350</v>
      </c>
      <c r="C834" t="s">
        <v>2351</v>
      </c>
      <c r="D834" t="s">
        <v>2352</v>
      </c>
    </row>
    <row r="835" spans="1:4" x14ac:dyDescent="0.25">
      <c r="A835" t="str">
        <f>"038600757"</f>
        <v>038600757</v>
      </c>
      <c r="B835" t="s">
        <v>2353</v>
      </c>
      <c r="C835" t="s">
        <v>2354</v>
      </c>
      <c r="D835" t="s">
        <v>2355</v>
      </c>
    </row>
    <row r="836" spans="1:4" x14ac:dyDescent="0.25">
      <c r="A836" t="str">
        <f>"039925749"</f>
        <v>039925749</v>
      </c>
      <c r="B836" t="s">
        <v>2356</v>
      </c>
      <c r="C836" t="s">
        <v>2357</v>
      </c>
      <c r="D836" t="s">
        <v>2358</v>
      </c>
    </row>
    <row r="837" spans="1:4" x14ac:dyDescent="0.25">
      <c r="A837" t="str">
        <f>"037871188"</f>
        <v>037871188</v>
      </c>
      <c r="B837" t="s">
        <v>2359</v>
      </c>
      <c r="C837" t="s">
        <v>2360</v>
      </c>
      <c r="D837" t="s">
        <v>2361</v>
      </c>
    </row>
    <row r="838" spans="1:4" x14ac:dyDescent="0.25">
      <c r="A838" t="str">
        <f>"037998803"</f>
        <v>037998803</v>
      </c>
      <c r="B838" t="s">
        <v>2362</v>
      </c>
      <c r="C838" t="s">
        <v>2363</v>
      </c>
      <c r="D838" t="s">
        <v>2364</v>
      </c>
    </row>
    <row r="839" spans="1:4" x14ac:dyDescent="0.25">
      <c r="A839" t="str">
        <f>"038600773"</f>
        <v>038600773</v>
      </c>
      <c r="B839" t="s">
        <v>2365</v>
      </c>
      <c r="C839" t="s">
        <v>2366</v>
      </c>
      <c r="D839" t="s">
        <v>2367</v>
      </c>
    </row>
    <row r="840" spans="1:4" x14ac:dyDescent="0.25">
      <c r="A840" t="str">
        <f>"03787117X"</f>
        <v>03787117X</v>
      </c>
      <c r="B840" t="s">
        <v>2368</v>
      </c>
      <c r="C840" t="s">
        <v>2369</v>
      </c>
      <c r="D840" t="s">
        <v>2370</v>
      </c>
    </row>
    <row r="841" spans="1:4" x14ac:dyDescent="0.25">
      <c r="A841" t="str">
        <f>"038600749"</f>
        <v>038600749</v>
      </c>
      <c r="B841" t="s">
        <v>2371</v>
      </c>
      <c r="C841" t="s">
        <v>2372</v>
      </c>
      <c r="D841" t="s">
        <v>2373</v>
      </c>
    </row>
    <row r="842" spans="1:4" x14ac:dyDescent="0.25">
      <c r="A842" t="str">
        <f>"037927647"</f>
        <v>037927647</v>
      </c>
      <c r="B842" t="s">
        <v>2374</v>
      </c>
      <c r="C842" t="s">
        <v>2375</v>
      </c>
      <c r="D842" t="s">
        <v>2376</v>
      </c>
    </row>
    <row r="843" spans="1:4" x14ac:dyDescent="0.25">
      <c r="A843" t="str">
        <f>"037927663"</f>
        <v>037927663</v>
      </c>
      <c r="B843" t="s">
        <v>2377</v>
      </c>
      <c r="C843" t="s">
        <v>2378</v>
      </c>
      <c r="D843" t="s">
        <v>2379</v>
      </c>
    </row>
    <row r="844" spans="1:4" x14ac:dyDescent="0.25">
      <c r="A844" t="str">
        <f>"039293734"</f>
        <v>039293734</v>
      </c>
      <c r="B844" t="s">
        <v>2380</v>
      </c>
      <c r="C844" t="s">
        <v>2381</v>
      </c>
      <c r="D844" t="s">
        <v>2382</v>
      </c>
    </row>
    <row r="845" spans="1:4" x14ac:dyDescent="0.25">
      <c r="A845" t="str">
        <f>"037927582"</f>
        <v>037927582</v>
      </c>
      <c r="B845" t="s">
        <v>2383</v>
      </c>
      <c r="C845" t="s">
        <v>2384</v>
      </c>
      <c r="D845" t="s">
        <v>2385</v>
      </c>
    </row>
    <row r="846" spans="1:4" x14ac:dyDescent="0.25">
      <c r="A846" t="str">
        <f>"039870634"</f>
        <v>039870634</v>
      </c>
      <c r="B846" t="s">
        <v>2386</v>
      </c>
      <c r="C846" t="s">
        <v>2387</v>
      </c>
      <c r="D846" t="s">
        <v>2388</v>
      </c>
    </row>
    <row r="847" spans="1:4" x14ac:dyDescent="0.25">
      <c r="A847" t="str">
        <f>"116269278"</f>
        <v>116269278</v>
      </c>
      <c r="B847" t="s">
        <v>2389</v>
      </c>
      <c r="C847" t="s">
        <v>2390</v>
      </c>
      <c r="D847" t="s">
        <v>2391</v>
      </c>
    </row>
    <row r="848" spans="1:4" x14ac:dyDescent="0.25">
      <c r="A848" t="str">
        <f>"038732440"</f>
        <v>038732440</v>
      </c>
      <c r="B848" t="s">
        <v>2392</v>
      </c>
      <c r="C848" t="s">
        <v>2393</v>
      </c>
      <c r="D848" t="s">
        <v>2394</v>
      </c>
    </row>
    <row r="849" spans="1:4" x14ac:dyDescent="0.25">
      <c r="A849" t="str">
        <f>"036614998"</f>
        <v>036614998</v>
      </c>
      <c r="B849" t="s">
        <v>2395</v>
      </c>
      <c r="C849" t="s">
        <v>2396</v>
      </c>
      <c r="D849" t="s">
        <v>2397</v>
      </c>
    </row>
    <row r="850" spans="1:4" x14ac:dyDescent="0.25">
      <c r="A850" t="str">
        <f>"036665215"</f>
        <v>036665215</v>
      </c>
      <c r="B850" t="s">
        <v>2398</v>
      </c>
      <c r="C850" t="s">
        <v>2399</v>
      </c>
      <c r="D850" t="s">
        <v>2400</v>
      </c>
    </row>
    <row r="851" spans="1:4" x14ac:dyDescent="0.25">
      <c r="A851" t="str">
        <f>"036340944"</f>
        <v>036340944</v>
      </c>
      <c r="B851" t="s">
        <v>2401</v>
      </c>
      <c r="C851" t="s">
        <v>2402</v>
      </c>
      <c r="D851" t="s">
        <v>2403</v>
      </c>
    </row>
    <row r="852" spans="1:4" x14ac:dyDescent="0.25">
      <c r="A852" t="str">
        <f>"038559684"</f>
        <v>038559684</v>
      </c>
      <c r="B852" t="s">
        <v>2404</v>
      </c>
      <c r="D852" t="s">
        <v>2405</v>
      </c>
    </row>
    <row r="853" spans="1:4" x14ac:dyDescent="0.25">
      <c r="A853" t="str">
        <f>"038733757"</f>
        <v>038733757</v>
      </c>
      <c r="B853" t="s">
        <v>2406</v>
      </c>
      <c r="C853" t="s">
        <v>2407</v>
      </c>
      <c r="D853" t="s">
        <v>2408</v>
      </c>
    </row>
    <row r="854" spans="1:4" x14ac:dyDescent="0.25">
      <c r="A854" t="str">
        <f>"040294781"</f>
        <v>040294781</v>
      </c>
      <c r="B854" t="s">
        <v>2409</v>
      </c>
      <c r="C854" t="s">
        <v>2410</v>
      </c>
      <c r="D854" t="s">
        <v>2411</v>
      </c>
    </row>
    <row r="855" spans="1:4" x14ac:dyDescent="0.25">
      <c r="A855" t="str">
        <f>"038735288"</f>
        <v>038735288</v>
      </c>
      <c r="B855" t="s">
        <v>2412</v>
      </c>
      <c r="C855" t="s">
        <v>2413</v>
      </c>
      <c r="D855" t="s">
        <v>2414</v>
      </c>
    </row>
    <row r="856" spans="1:4" x14ac:dyDescent="0.25">
      <c r="A856" t="str">
        <f>"039093905"</f>
        <v>039093905</v>
      </c>
      <c r="B856" t="s">
        <v>2415</v>
      </c>
      <c r="C856" t="s">
        <v>2416</v>
      </c>
      <c r="D856" t="s">
        <v>2417</v>
      </c>
    </row>
    <row r="857" spans="1:4" x14ac:dyDescent="0.25">
      <c r="A857" t="str">
        <f>"038736519"</f>
        <v>038736519</v>
      </c>
      <c r="B857" t="s">
        <v>2418</v>
      </c>
      <c r="C857" t="s">
        <v>2419</v>
      </c>
      <c r="D857" t="s">
        <v>2420</v>
      </c>
    </row>
    <row r="858" spans="1:4" x14ac:dyDescent="0.25">
      <c r="A858" t="str">
        <f>"040077195"</f>
        <v>040077195</v>
      </c>
      <c r="B858" t="s">
        <v>2421</v>
      </c>
      <c r="C858" t="s">
        <v>2422</v>
      </c>
      <c r="D858" t="s">
        <v>2423</v>
      </c>
    </row>
    <row r="859" spans="1:4" x14ac:dyDescent="0.25">
      <c r="A859" t="str">
        <f>"039246582"</f>
        <v>039246582</v>
      </c>
      <c r="B859" t="s">
        <v>2424</v>
      </c>
      <c r="C859" t="s">
        <v>2425</v>
      </c>
      <c r="D859" t="s">
        <v>2426</v>
      </c>
    </row>
    <row r="860" spans="1:4" x14ac:dyDescent="0.25">
      <c r="A860" t="str">
        <f>"038737566"</f>
        <v>038737566</v>
      </c>
      <c r="B860" t="s">
        <v>2427</v>
      </c>
      <c r="C860" t="s">
        <v>2428</v>
      </c>
      <c r="D860" t="s">
        <v>2429</v>
      </c>
    </row>
    <row r="861" spans="1:4" x14ac:dyDescent="0.25">
      <c r="A861" t="str">
        <f>"04890063X"</f>
        <v>04890063X</v>
      </c>
      <c r="B861" t="s">
        <v>2427</v>
      </c>
      <c r="C861" t="s">
        <v>2430</v>
      </c>
      <c r="D861" t="s">
        <v>2431</v>
      </c>
    </row>
    <row r="862" spans="1:4" x14ac:dyDescent="0.25">
      <c r="A862" t="str">
        <f>"03873835X"</f>
        <v>03873835X</v>
      </c>
      <c r="B862" t="s">
        <v>2432</v>
      </c>
      <c r="C862" t="s">
        <v>2433</v>
      </c>
      <c r="D862" t="s">
        <v>2434</v>
      </c>
    </row>
    <row r="863" spans="1:4" x14ac:dyDescent="0.25">
      <c r="A863" t="str">
        <f>"038670453"</f>
        <v>038670453</v>
      </c>
      <c r="B863" t="s">
        <v>2435</v>
      </c>
      <c r="C863" t="s">
        <v>2436</v>
      </c>
      <c r="D863" t="s">
        <v>2437</v>
      </c>
    </row>
    <row r="864" spans="1:4" x14ac:dyDescent="0.25">
      <c r="A864" t="str">
        <f>"038738503"</f>
        <v>038738503</v>
      </c>
      <c r="B864" t="s">
        <v>2438</v>
      </c>
      <c r="C864" t="s">
        <v>2439</v>
      </c>
      <c r="D864" t="s">
        <v>2440</v>
      </c>
    </row>
    <row r="865" spans="1:4" x14ac:dyDescent="0.25">
      <c r="A865" t="str">
        <f>"038680084"</f>
        <v>038680084</v>
      </c>
      <c r="B865" t="s">
        <v>2441</v>
      </c>
      <c r="C865" t="s">
        <v>2442</v>
      </c>
      <c r="D865" t="s">
        <v>2443</v>
      </c>
    </row>
    <row r="866" spans="1:4" x14ac:dyDescent="0.25">
      <c r="A866" t="str">
        <f>"037397168"</f>
        <v>037397168</v>
      </c>
      <c r="B866" t="s">
        <v>2444</v>
      </c>
      <c r="C866" t="s">
        <v>2445</v>
      </c>
      <c r="D866" t="s">
        <v>2446</v>
      </c>
    </row>
    <row r="867" spans="1:4" x14ac:dyDescent="0.25">
      <c r="A867" t="str">
        <f>"036421480"</f>
        <v>036421480</v>
      </c>
      <c r="B867" t="s">
        <v>2447</v>
      </c>
      <c r="C867" t="s">
        <v>2448</v>
      </c>
      <c r="D867" t="s">
        <v>2449</v>
      </c>
    </row>
    <row r="868" spans="1:4" x14ac:dyDescent="0.25">
      <c r="A868" t="str">
        <f>"039703665"</f>
        <v>039703665</v>
      </c>
      <c r="B868" t="s">
        <v>2450</v>
      </c>
      <c r="C868" t="s">
        <v>2451</v>
      </c>
      <c r="D868" t="s">
        <v>2452</v>
      </c>
    </row>
    <row r="869" spans="1:4" x14ac:dyDescent="0.25">
      <c r="A869" t="str">
        <f>"037403397"</f>
        <v>037403397</v>
      </c>
      <c r="B869" t="s">
        <v>2453</v>
      </c>
      <c r="C869" t="s">
        <v>2454</v>
      </c>
      <c r="D869" t="s">
        <v>2455</v>
      </c>
    </row>
    <row r="870" spans="1:4" x14ac:dyDescent="0.25">
      <c r="A870" t="str">
        <f>"037645536"</f>
        <v>037645536</v>
      </c>
      <c r="B870" t="s">
        <v>2456</v>
      </c>
      <c r="C870" t="s">
        <v>2457</v>
      </c>
      <c r="D870" t="s">
        <v>2458</v>
      </c>
    </row>
    <row r="871" spans="1:4" x14ac:dyDescent="0.25">
      <c r="A871" t="str">
        <f>"036468916"</f>
        <v>036468916</v>
      </c>
      <c r="B871" t="s">
        <v>2459</v>
      </c>
      <c r="C871" t="s">
        <v>2460</v>
      </c>
      <c r="D871" t="s">
        <v>2461</v>
      </c>
    </row>
    <row r="872" spans="1:4" x14ac:dyDescent="0.25">
      <c r="A872" t="str">
        <f>"08563557X"</f>
        <v>08563557X</v>
      </c>
      <c r="B872" t="s">
        <v>2462</v>
      </c>
      <c r="C872" t="s">
        <v>2463</v>
      </c>
      <c r="D872" t="s">
        <v>2464</v>
      </c>
    </row>
    <row r="873" spans="1:4" x14ac:dyDescent="0.25">
      <c r="A873" t="str">
        <f>"036538647"</f>
        <v>036538647</v>
      </c>
      <c r="B873" t="s">
        <v>2465</v>
      </c>
      <c r="D873" t="s">
        <v>2466</v>
      </c>
    </row>
    <row r="874" spans="1:4" x14ac:dyDescent="0.25">
      <c r="A874" t="str">
        <f>"039215857"</f>
        <v>039215857</v>
      </c>
      <c r="B874" t="s">
        <v>2467</v>
      </c>
      <c r="C874" t="s">
        <v>2468</v>
      </c>
      <c r="D874" t="s">
        <v>2469</v>
      </c>
    </row>
    <row r="875" spans="1:4" x14ac:dyDescent="0.25">
      <c r="A875" t="str">
        <f>"038240491"</f>
        <v>038240491</v>
      </c>
      <c r="B875" t="s">
        <v>2470</v>
      </c>
      <c r="C875" t="s">
        <v>2471</v>
      </c>
      <c r="D875" t="s">
        <v>2472</v>
      </c>
    </row>
    <row r="876" spans="1:4" x14ac:dyDescent="0.25">
      <c r="A876" t="str">
        <f>"037491857"</f>
        <v>037491857</v>
      </c>
      <c r="B876" t="s">
        <v>2473</v>
      </c>
      <c r="C876" t="s">
        <v>2474</v>
      </c>
      <c r="D876" t="s">
        <v>2475</v>
      </c>
    </row>
    <row r="877" spans="1:4" x14ac:dyDescent="0.25">
      <c r="A877" t="str">
        <f>"038433699"</f>
        <v>038433699</v>
      </c>
      <c r="B877" t="s">
        <v>2476</v>
      </c>
      <c r="D877" t="s">
        <v>2477</v>
      </c>
    </row>
    <row r="878" spans="1:4" x14ac:dyDescent="0.25">
      <c r="A878" t="str">
        <f>"039539016"</f>
        <v>039539016</v>
      </c>
      <c r="B878" t="s">
        <v>2478</v>
      </c>
      <c r="C878" t="s">
        <v>2479</v>
      </c>
      <c r="D878" t="s">
        <v>2480</v>
      </c>
    </row>
    <row r="879" spans="1:4" x14ac:dyDescent="0.25">
      <c r="A879" t="str">
        <f>"039654672"</f>
        <v>039654672</v>
      </c>
      <c r="B879" t="s">
        <v>2481</v>
      </c>
      <c r="C879" t="s">
        <v>2482</v>
      </c>
      <c r="D879" t="s">
        <v>2483</v>
      </c>
    </row>
    <row r="880" spans="1:4" x14ac:dyDescent="0.25">
      <c r="A880" t="str">
        <f>"03730447X"</f>
        <v>03730447X</v>
      </c>
      <c r="B880" t="s">
        <v>2484</v>
      </c>
      <c r="C880" t="s">
        <v>2485</v>
      </c>
      <c r="D880" t="s">
        <v>2486</v>
      </c>
    </row>
    <row r="881" spans="1:4" x14ac:dyDescent="0.25">
      <c r="A881" t="str">
        <f>"037304259"</f>
        <v>037304259</v>
      </c>
      <c r="B881" t="s">
        <v>2487</v>
      </c>
      <c r="C881" t="s">
        <v>2488</v>
      </c>
      <c r="D881" t="s">
        <v>2489</v>
      </c>
    </row>
    <row r="882" spans="1:4" x14ac:dyDescent="0.25">
      <c r="A882" t="str">
        <f>"037304127"</f>
        <v>037304127</v>
      </c>
      <c r="B882" t="s">
        <v>2490</v>
      </c>
      <c r="C882" t="s">
        <v>2491</v>
      </c>
      <c r="D882" t="s">
        <v>2492</v>
      </c>
    </row>
    <row r="883" spans="1:4" x14ac:dyDescent="0.25">
      <c r="A883" t="str">
        <f>"038741962"</f>
        <v>038741962</v>
      </c>
      <c r="B883" t="s">
        <v>2493</v>
      </c>
      <c r="C883" t="s">
        <v>2494</v>
      </c>
      <c r="D883" t="s">
        <v>2495</v>
      </c>
    </row>
    <row r="884" spans="1:4" x14ac:dyDescent="0.25">
      <c r="A884" t="str">
        <f>"036183938"</f>
        <v>036183938</v>
      </c>
      <c r="B884" t="s">
        <v>2496</v>
      </c>
      <c r="C884" t="s">
        <v>2497</v>
      </c>
      <c r="D884" t="s">
        <v>2498</v>
      </c>
    </row>
    <row r="885" spans="1:4" x14ac:dyDescent="0.25">
      <c r="A885" t="str">
        <f>"038380323"</f>
        <v>038380323</v>
      </c>
      <c r="B885" t="s">
        <v>2499</v>
      </c>
      <c r="C885" t="s">
        <v>2500</v>
      </c>
      <c r="D885" t="s">
        <v>2501</v>
      </c>
    </row>
    <row r="886" spans="1:4" x14ac:dyDescent="0.25">
      <c r="A886" t="str">
        <f>"036367257"</f>
        <v>036367257</v>
      </c>
      <c r="B886" t="s">
        <v>2502</v>
      </c>
      <c r="C886" t="s">
        <v>2503</v>
      </c>
      <c r="D886" t="s">
        <v>2504</v>
      </c>
    </row>
    <row r="887" spans="1:4" x14ac:dyDescent="0.25">
      <c r="A887" t="str">
        <f>"056523068"</f>
        <v>056523068</v>
      </c>
      <c r="B887" t="s">
        <v>2505</v>
      </c>
      <c r="C887" t="s">
        <v>2506</v>
      </c>
      <c r="D887" t="s">
        <v>2507</v>
      </c>
    </row>
    <row r="888" spans="1:4" x14ac:dyDescent="0.25">
      <c r="A888" t="str">
        <f>"039868893"</f>
        <v>039868893</v>
      </c>
      <c r="B888" t="s">
        <v>2508</v>
      </c>
      <c r="C888" t="s">
        <v>2509</v>
      </c>
      <c r="D888" t="s">
        <v>2510</v>
      </c>
    </row>
    <row r="889" spans="1:4" x14ac:dyDescent="0.25">
      <c r="A889" t="str">
        <f>"194320979"</f>
        <v>194320979</v>
      </c>
      <c r="B889" t="s">
        <v>2511</v>
      </c>
      <c r="D889" t="s">
        <v>2512</v>
      </c>
    </row>
    <row r="890" spans="1:4" x14ac:dyDescent="0.25">
      <c r="A890" t="str">
        <f>"040449610"</f>
        <v>040449610</v>
      </c>
      <c r="B890" t="s">
        <v>2513</v>
      </c>
      <c r="C890" t="s">
        <v>2514</v>
      </c>
      <c r="D890" t="s">
        <v>2515</v>
      </c>
    </row>
    <row r="891" spans="1:4" x14ac:dyDescent="0.25">
      <c r="A891" t="str">
        <f>"038864096"</f>
        <v>038864096</v>
      </c>
      <c r="B891" t="s">
        <v>2516</v>
      </c>
      <c r="C891" t="s">
        <v>2517</v>
      </c>
      <c r="D891" t="s">
        <v>2518</v>
      </c>
    </row>
    <row r="892" spans="1:4" x14ac:dyDescent="0.25">
      <c r="A892" t="str">
        <f>"04507769X"</f>
        <v>04507769X</v>
      </c>
      <c r="B892" t="s">
        <v>2519</v>
      </c>
      <c r="C892" t="s">
        <v>2520</v>
      </c>
      <c r="D892" t="s">
        <v>2521</v>
      </c>
    </row>
    <row r="893" spans="1:4" x14ac:dyDescent="0.25">
      <c r="A893" t="str">
        <f>"037442902"</f>
        <v>037442902</v>
      </c>
      <c r="B893" t="s">
        <v>2522</v>
      </c>
      <c r="C893" t="s">
        <v>2523</v>
      </c>
      <c r="D893" t="s">
        <v>2524</v>
      </c>
    </row>
    <row r="894" spans="1:4" x14ac:dyDescent="0.25">
      <c r="A894" t="str">
        <f>"077234316"</f>
        <v>077234316</v>
      </c>
      <c r="B894" t="s">
        <v>2525</v>
      </c>
      <c r="C894" t="s">
        <v>2526</v>
      </c>
      <c r="D894" t="s">
        <v>2527</v>
      </c>
    </row>
    <row r="895" spans="1:4" x14ac:dyDescent="0.25">
      <c r="A895" t="str">
        <f>"122837150"</f>
        <v>122837150</v>
      </c>
      <c r="B895" t="s">
        <v>2528</v>
      </c>
      <c r="C895" t="s">
        <v>2529</v>
      </c>
      <c r="D895" t="s">
        <v>2530</v>
      </c>
    </row>
    <row r="896" spans="1:4" x14ac:dyDescent="0.25">
      <c r="A896" t="str">
        <f>"036325538"</f>
        <v>036325538</v>
      </c>
      <c r="B896" t="s">
        <v>2531</v>
      </c>
      <c r="C896" t="s">
        <v>2532</v>
      </c>
      <c r="D896" t="s">
        <v>2533</v>
      </c>
    </row>
    <row r="897" spans="1:4" x14ac:dyDescent="0.25">
      <c r="A897" t="str">
        <f>"03744302X"</f>
        <v>03744302X</v>
      </c>
      <c r="B897" t="s">
        <v>2534</v>
      </c>
      <c r="C897" t="s">
        <v>2535</v>
      </c>
      <c r="D897" t="s">
        <v>2536</v>
      </c>
    </row>
    <row r="898" spans="1:4" x14ac:dyDescent="0.25">
      <c r="A898" t="str">
        <f>"036325716"</f>
        <v>036325716</v>
      </c>
      <c r="B898" t="s">
        <v>2537</v>
      </c>
      <c r="D898" t="s">
        <v>2538</v>
      </c>
    </row>
    <row r="899" spans="1:4" x14ac:dyDescent="0.25">
      <c r="A899" t="str">
        <f>"090069331"</f>
        <v>090069331</v>
      </c>
      <c r="B899" t="s">
        <v>2539</v>
      </c>
      <c r="C899" t="s">
        <v>2540</v>
      </c>
      <c r="D899" t="s">
        <v>2541</v>
      </c>
    </row>
    <row r="900" spans="1:4" x14ac:dyDescent="0.25">
      <c r="A900" t="str">
        <f>"158254287"</f>
        <v>158254287</v>
      </c>
      <c r="B900" t="s">
        <v>2542</v>
      </c>
      <c r="C900" t="s">
        <v>2543</v>
      </c>
      <c r="D900" t="s">
        <v>2544</v>
      </c>
    </row>
    <row r="901" spans="1:4" x14ac:dyDescent="0.25">
      <c r="A901" t="str">
        <f>"038747391"</f>
        <v>038747391</v>
      </c>
      <c r="B901" t="s">
        <v>2545</v>
      </c>
      <c r="C901" t="s">
        <v>2546</v>
      </c>
      <c r="D901" t="s">
        <v>2547</v>
      </c>
    </row>
    <row r="902" spans="1:4" x14ac:dyDescent="0.25">
      <c r="A902" t="str">
        <f>"122190459"</f>
        <v>122190459</v>
      </c>
      <c r="B902" t="s">
        <v>2545</v>
      </c>
      <c r="D902" t="s">
        <v>2548</v>
      </c>
    </row>
    <row r="903" spans="1:4" x14ac:dyDescent="0.25">
      <c r="A903" t="str">
        <f>"037304097"</f>
        <v>037304097</v>
      </c>
      <c r="B903" t="s">
        <v>2549</v>
      </c>
      <c r="C903" t="s">
        <v>2550</v>
      </c>
      <c r="D903" t="s">
        <v>2551</v>
      </c>
    </row>
    <row r="904" spans="1:4" x14ac:dyDescent="0.25">
      <c r="A904" t="str">
        <f>"040629767"</f>
        <v>040629767</v>
      </c>
      <c r="B904" t="s">
        <v>2552</v>
      </c>
      <c r="C904" t="s">
        <v>2553</v>
      </c>
      <c r="D904" t="s">
        <v>2554</v>
      </c>
    </row>
    <row r="905" spans="1:4" x14ac:dyDescent="0.25">
      <c r="A905" t="str">
        <f>"038749513"</f>
        <v>038749513</v>
      </c>
      <c r="B905" t="s">
        <v>2555</v>
      </c>
      <c r="C905" t="s">
        <v>2556</v>
      </c>
      <c r="D905" t="s">
        <v>2557</v>
      </c>
    </row>
    <row r="906" spans="1:4" x14ac:dyDescent="0.25">
      <c r="A906" t="str">
        <f>"039534545"</f>
        <v>039534545</v>
      </c>
      <c r="B906" t="s">
        <v>2558</v>
      </c>
      <c r="C906" t="s">
        <v>2559</v>
      </c>
      <c r="D906" t="s">
        <v>2560</v>
      </c>
    </row>
    <row r="907" spans="1:4" x14ac:dyDescent="0.25">
      <c r="A907" t="str">
        <f>"036333980"</f>
        <v>036333980</v>
      </c>
      <c r="B907" t="s">
        <v>2561</v>
      </c>
      <c r="C907" t="s">
        <v>2562</v>
      </c>
      <c r="D907" t="s">
        <v>2563</v>
      </c>
    </row>
    <row r="908" spans="1:4" x14ac:dyDescent="0.25">
      <c r="A908" t="str">
        <f>"038105748"</f>
        <v>038105748</v>
      </c>
      <c r="B908" t="s">
        <v>2564</v>
      </c>
      <c r="C908" t="s">
        <v>2565</v>
      </c>
      <c r="D908" t="s">
        <v>2566</v>
      </c>
    </row>
    <row r="909" spans="1:4" x14ac:dyDescent="0.25">
      <c r="A909" t="str">
        <f>"037668595"</f>
        <v>037668595</v>
      </c>
      <c r="B909" t="s">
        <v>2567</v>
      </c>
      <c r="C909" t="s">
        <v>2568</v>
      </c>
      <c r="D909" t="s">
        <v>2569</v>
      </c>
    </row>
    <row r="910" spans="1:4" x14ac:dyDescent="0.25">
      <c r="A910" t="str">
        <f>"037677993"</f>
        <v>037677993</v>
      </c>
      <c r="B910" t="s">
        <v>2570</v>
      </c>
      <c r="C910" t="s">
        <v>2571</v>
      </c>
      <c r="D910" t="s">
        <v>2572</v>
      </c>
    </row>
    <row r="911" spans="1:4" x14ac:dyDescent="0.25">
      <c r="A911" t="str">
        <f>"03766851X"</f>
        <v>03766851X</v>
      </c>
      <c r="B911" t="s">
        <v>2573</v>
      </c>
      <c r="C911" t="s">
        <v>2574</v>
      </c>
      <c r="D911" t="s">
        <v>2575</v>
      </c>
    </row>
    <row r="912" spans="1:4" x14ac:dyDescent="0.25">
      <c r="A912" t="str">
        <f>"037668501"</f>
        <v>037668501</v>
      </c>
      <c r="B912" t="s">
        <v>2576</v>
      </c>
      <c r="C912" t="s">
        <v>2577</v>
      </c>
      <c r="D912" t="s">
        <v>2578</v>
      </c>
    </row>
    <row r="913" spans="1:4" x14ac:dyDescent="0.25">
      <c r="A913" t="str">
        <f>"037927965"</f>
        <v>037927965</v>
      </c>
      <c r="B913" t="s">
        <v>2579</v>
      </c>
      <c r="C913" t="s">
        <v>2580</v>
      </c>
      <c r="D913" t="s">
        <v>2581</v>
      </c>
    </row>
    <row r="914" spans="1:4" x14ac:dyDescent="0.25">
      <c r="A914" t="str">
        <f>"038105799"</f>
        <v>038105799</v>
      </c>
      <c r="B914" t="s">
        <v>2582</v>
      </c>
      <c r="C914" t="s">
        <v>2583</v>
      </c>
      <c r="D914" t="s">
        <v>2584</v>
      </c>
    </row>
    <row r="915" spans="1:4" x14ac:dyDescent="0.25">
      <c r="A915" t="str">
        <f>"038369982"</f>
        <v>038369982</v>
      </c>
      <c r="B915" t="s">
        <v>2585</v>
      </c>
      <c r="C915" t="s">
        <v>2586</v>
      </c>
      <c r="D915" t="s">
        <v>2587</v>
      </c>
    </row>
    <row r="916" spans="1:4" x14ac:dyDescent="0.25">
      <c r="A916" t="str">
        <f>"038369958"</f>
        <v>038369958</v>
      </c>
      <c r="B916" t="s">
        <v>2588</v>
      </c>
      <c r="C916" t="s">
        <v>2589</v>
      </c>
      <c r="D916" t="s">
        <v>2590</v>
      </c>
    </row>
    <row r="917" spans="1:4" x14ac:dyDescent="0.25">
      <c r="A917" t="str">
        <f>"038369931"</f>
        <v>038369931</v>
      </c>
      <c r="B917" t="s">
        <v>2591</v>
      </c>
      <c r="C917" t="s">
        <v>2592</v>
      </c>
      <c r="D917" t="s">
        <v>2593</v>
      </c>
    </row>
    <row r="918" spans="1:4" x14ac:dyDescent="0.25">
      <c r="A918" t="str">
        <f>"037996312"</f>
        <v>037996312</v>
      </c>
      <c r="B918" t="s">
        <v>2594</v>
      </c>
      <c r="C918" t="s">
        <v>2595</v>
      </c>
      <c r="D918" t="s">
        <v>2596</v>
      </c>
    </row>
    <row r="919" spans="1:4" x14ac:dyDescent="0.25">
      <c r="A919" t="str">
        <f>"037668471"</f>
        <v>037668471</v>
      </c>
      <c r="B919" t="s">
        <v>2597</v>
      </c>
      <c r="C919" t="s">
        <v>2598</v>
      </c>
      <c r="D919" t="s">
        <v>2599</v>
      </c>
    </row>
    <row r="920" spans="1:4" x14ac:dyDescent="0.25">
      <c r="A920" t="str">
        <f>"038105756"</f>
        <v>038105756</v>
      </c>
      <c r="B920" t="s">
        <v>2600</v>
      </c>
      <c r="C920" t="s">
        <v>2601</v>
      </c>
      <c r="D920" t="s">
        <v>2602</v>
      </c>
    </row>
    <row r="921" spans="1:4" x14ac:dyDescent="0.25">
      <c r="A921" t="str">
        <f>"037668358"</f>
        <v>037668358</v>
      </c>
      <c r="B921" t="s">
        <v>2603</v>
      </c>
      <c r="C921" t="s">
        <v>2604</v>
      </c>
      <c r="D921" t="s">
        <v>2605</v>
      </c>
    </row>
    <row r="922" spans="1:4" x14ac:dyDescent="0.25">
      <c r="A922" t="str">
        <f>"03855299X"</f>
        <v>03855299X</v>
      </c>
      <c r="B922" t="s">
        <v>2606</v>
      </c>
      <c r="C922" t="s">
        <v>2607</v>
      </c>
      <c r="D922" t="s">
        <v>2608</v>
      </c>
    </row>
    <row r="923" spans="1:4" x14ac:dyDescent="0.25">
      <c r="A923" t="str">
        <f>"038105853"</f>
        <v>038105853</v>
      </c>
      <c r="B923" t="s">
        <v>2609</v>
      </c>
      <c r="C923" t="s">
        <v>2610</v>
      </c>
      <c r="D923" t="s">
        <v>2611</v>
      </c>
    </row>
    <row r="924" spans="1:4" x14ac:dyDescent="0.25">
      <c r="A924" t="str">
        <f>"03681069X"</f>
        <v>03681069X</v>
      </c>
      <c r="B924" t="s">
        <v>2612</v>
      </c>
      <c r="C924" t="s">
        <v>2613</v>
      </c>
      <c r="D924" t="s">
        <v>2614</v>
      </c>
    </row>
    <row r="925" spans="1:4" x14ac:dyDescent="0.25">
      <c r="A925" t="str">
        <f>"037469479"</f>
        <v>037469479</v>
      </c>
      <c r="B925" t="s">
        <v>2615</v>
      </c>
      <c r="C925" t="s">
        <v>2616</v>
      </c>
      <c r="D925" t="s">
        <v>2617</v>
      </c>
    </row>
    <row r="926" spans="1:4" x14ac:dyDescent="0.25">
      <c r="A926" t="str">
        <f>"038509806"</f>
        <v>038509806</v>
      </c>
      <c r="B926" t="s">
        <v>2618</v>
      </c>
      <c r="C926" t="s">
        <v>2619</v>
      </c>
      <c r="D926" t="s">
        <v>2620</v>
      </c>
    </row>
    <row r="927" spans="1:4" x14ac:dyDescent="0.25">
      <c r="A927" t="str">
        <f>"036860840"</f>
        <v>036860840</v>
      </c>
      <c r="B927" t="s">
        <v>2621</v>
      </c>
      <c r="C927" t="s">
        <v>2622</v>
      </c>
      <c r="D927" t="s">
        <v>2623</v>
      </c>
    </row>
    <row r="928" spans="1:4" x14ac:dyDescent="0.25">
      <c r="A928" t="str">
        <f>"038370018"</f>
        <v>038370018</v>
      </c>
      <c r="B928" t="s">
        <v>2624</v>
      </c>
      <c r="C928" t="s">
        <v>2625</v>
      </c>
      <c r="D928" t="s">
        <v>2626</v>
      </c>
    </row>
    <row r="929" spans="1:4" x14ac:dyDescent="0.25">
      <c r="A929" t="str">
        <f>"037668544"</f>
        <v>037668544</v>
      </c>
      <c r="B929" t="s">
        <v>2627</v>
      </c>
      <c r="C929" t="s">
        <v>2628</v>
      </c>
      <c r="D929" t="s">
        <v>2629</v>
      </c>
    </row>
    <row r="930" spans="1:4" x14ac:dyDescent="0.25">
      <c r="A930" t="str">
        <f>"256161836"</f>
        <v>256161836</v>
      </c>
      <c r="B930" t="s">
        <v>2630</v>
      </c>
      <c r="C930" t="s">
        <v>2631</v>
      </c>
      <c r="D930" t="s">
        <v>2632</v>
      </c>
    </row>
    <row r="931" spans="1:4" x14ac:dyDescent="0.25">
      <c r="A931" t="str">
        <f>"037405551"</f>
        <v>037405551</v>
      </c>
      <c r="B931" t="s">
        <v>2633</v>
      </c>
      <c r="C931" t="s">
        <v>2634</v>
      </c>
      <c r="D931" t="s">
        <v>2635</v>
      </c>
    </row>
    <row r="932" spans="1:4" x14ac:dyDescent="0.25">
      <c r="A932" t="str">
        <f>"037813145"</f>
        <v>037813145</v>
      </c>
      <c r="B932" t="s">
        <v>2636</v>
      </c>
      <c r="C932" t="s">
        <v>2637</v>
      </c>
      <c r="D932" t="s">
        <v>2638</v>
      </c>
    </row>
    <row r="933" spans="1:4" x14ac:dyDescent="0.25">
      <c r="A933" t="str">
        <f>"03952518X"</f>
        <v>03952518X</v>
      </c>
      <c r="B933" t="s">
        <v>2639</v>
      </c>
      <c r="C933" t="s">
        <v>2640</v>
      </c>
      <c r="D933" t="s">
        <v>2641</v>
      </c>
    </row>
    <row r="934" spans="1:4" x14ac:dyDescent="0.25">
      <c r="A934" t="str">
        <f>"038826259"</f>
        <v>038826259</v>
      </c>
      <c r="B934" t="s">
        <v>2642</v>
      </c>
      <c r="C934" t="s">
        <v>2643</v>
      </c>
      <c r="D934" t="s">
        <v>2644</v>
      </c>
    </row>
    <row r="935" spans="1:4" x14ac:dyDescent="0.25">
      <c r="A935" t="str">
        <f>"039000427"</f>
        <v>039000427</v>
      </c>
      <c r="B935" t="s">
        <v>2645</v>
      </c>
      <c r="C935" t="s">
        <v>2646</v>
      </c>
      <c r="D935" t="s">
        <v>2647</v>
      </c>
    </row>
    <row r="936" spans="1:4" x14ac:dyDescent="0.25">
      <c r="A936" t="str">
        <f>"037127225"</f>
        <v>037127225</v>
      </c>
      <c r="B936" t="s">
        <v>2648</v>
      </c>
      <c r="C936" t="s">
        <v>2649</v>
      </c>
      <c r="D936" t="s">
        <v>2650</v>
      </c>
    </row>
    <row r="937" spans="1:4" x14ac:dyDescent="0.25">
      <c r="A937" t="str">
        <f>"037405217"</f>
        <v>037405217</v>
      </c>
      <c r="B937" t="s">
        <v>2651</v>
      </c>
      <c r="C937" t="s">
        <v>2652</v>
      </c>
      <c r="D937" t="s">
        <v>2653</v>
      </c>
    </row>
    <row r="938" spans="1:4" x14ac:dyDescent="0.25">
      <c r="A938" t="str">
        <f>"036992658"</f>
        <v>036992658</v>
      </c>
      <c r="B938" t="s">
        <v>2654</v>
      </c>
      <c r="C938" t="s">
        <v>2655</v>
      </c>
      <c r="D938" t="s">
        <v>2656</v>
      </c>
    </row>
    <row r="939" spans="1:4" x14ac:dyDescent="0.25">
      <c r="A939" t="str">
        <f>"036370959"</f>
        <v>036370959</v>
      </c>
      <c r="B939" t="s">
        <v>2657</v>
      </c>
      <c r="D939" t="s">
        <v>2658</v>
      </c>
    </row>
    <row r="940" spans="1:4" x14ac:dyDescent="0.25">
      <c r="A940" t="str">
        <f>"038538539"</f>
        <v>038538539</v>
      </c>
      <c r="B940" t="s">
        <v>2659</v>
      </c>
      <c r="C940" t="s">
        <v>2660</v>
      </c>
      <c r="D940" t="s">
        <v>2661</v>
      </c>
    </row>
    <row r="941" spans="1:4" x14ac:dyDescent="0.25">
      <c r="A941" t="str">
        <f>"037404164"</f>
        <v>037404164</v>
      </c>
      <c r="B941" t="s">
        <v>2662</v>
      </c>
      <c r="C941" t="s">
        <v>2663</v>
      </c>
      <c r="D941" t="s">
        <v>2664</v>
      </c>
    </row>
    <row r="942" spans="1:4" x14ac:dyDescent="0.25">
      <c r="A942" t="str">
        <f>"037402714"</f>
        <v>037402714</v>
      </c>
      <c r="B942" t="s">
        <v>2665</v>
      </c>
      <c r="C942" t="s">
        <v>2666</v>
      </c>
      <c r="D942" t="s">
        <v>2667</v>
      </c>
    </row>
    <row r="943" spans="1:4" x14ac:dyDescent="0.25">
      <c r="A943" t="str">
        <f>"037402617"</f>
        <v>037402617</v>
      </c>
      <c r="B943" t="s">
        <v>2668</v>
      </c>
      <c r="C943" t="s">
        <v>2669</v>
      </c>
      <c r="D943" t="s">
        <v>2667</v>
      </c>
    </row>
    <row r="944" spans="1:4" x14ac:dyDescent="0.25">
      <c r="A944" t="str">
        <f>"037402633"</f>
        <v>037402633</v>
      </c>
      <c r="B944" t="s">
        <v>2670</v>
      </c>
      <c r="C944" t="s">
        <v>2671</v>
      </c>
      <c r="D944" t="s">
        <v>2672</v>
      </c>
    </row>
    <row r="945" spans="1:4" x14ac:dyDescent="0.25">
      <c r="A945" t="str">
        <f>"037402668"</f>
        <v>037402668</v>
      </c>
      <c r="B945" t="s">
        <v>2673</v>
      </c>
      <c r="C945" t="s">
        <v>2674</v>
      </c>
      <c r="D945" t="s">
        <v>2675</v>
      </c>
    </row>
    <row r="946" spans="1:4" x14ac:dyDescent="0.25">
      <c r="A946" t="str">
        <f>"037402684"</f>
        <v>037402684</v>
      </c>
      <c r="B946" t="s">
        <v>2676</v>
      </c>
      <c r="C946" t="s">
        <v>2677</v>
      </c>
      <c r="D946" t="s">
        <v>2678</v>
      </c>
    </row>
    <row r="947" spans="1:4" x14ac:dyDescent="0.25">
      <c r="A947" t="str">
        <f>"038795868"</f>
        <v>038795868</v>
      </c>
      <c r="B947" t="s">
        <v>2679</v>
      </c>
      <c r="C947" t="s">
        <v>2680</v>
      </c>
      <c r="D947" t="s">
        <v>2681</v>
      </c>
    </row>
    <row r="948" spans="1:4" x14ac:dyDescent="0.25">
      <c r="A948" t="str">
        <f>"038120844"</f>
        <v>038120844</v>
      </c>
      <c r="B948" t="s">
        <v>2682</v>
      </c>
      <c r="C948" t="s">
        <v>2683</v>
      </c>
      <c r="D948" t="s">
        <v>2684</v>
      </c>
    </row>
    <row r="949" spans="1:4" x14ac:dyDescent="0.25">
      <c r="A949" t="str">
        <f>"163245231"</f>
        <v>163245231</v>
      </c>
      <c r="B949" t="s">
        <v>2685</v>
      </c>
      <c r="C949" t="s">
        <v>2686</v>
      </c>
      <c r="D949" t="s">
        <v>2687</v>
      </c>
    </row>
    <row r="950" spans="1:4" x14ac:dyDescent="0.25">
      <c r="A950" t="str">
        <f>"03882860X"</f>
        <v>03882860X</v>
      </c>
      <c r="B950" t="s">
        <v>2688</v>
      </c>
      <c r="C950" t="s">
        <v>2689</v>
      </c>
      <c r="D950" t="s">
        <v>2690</v>
      </c>
    </row>
    <row r="951" spans="1:4" x14ac:dyDescent="0.25">
      <c r="A951" t="str">
        <f>"036543004"</f>
        <v>036543004</v>
      </c>
      <c r="B951" t="s">
        <v>2691</v>
      </c>
      <c r="C951" t="s">
        <v>2692</v>
      </c>
      <c r="D951" t="s">
        <v>2693</v>
      </c>
    </row>
    <row r="952" spans="1:4" x14ac:dyDescent="0.25">
      <c r="A952" t="str">
        <f>"039657566"</f>
        <v>039657566</v>
      </c>
      <c r="B952" t="s">
        <v>2694</v>
      </c>
      <c r="C952" t="s">
        <v>2695</v>
      </c>
      <c r="D952" t="s">
        <v>2696</v>
      </c>
    </row>
    <row r="953" spans="1:4" x14ac:dyDescent="0.25">
      <c r="A953" t="str">
        <f>"037443607"</f>
        <v>037443607</v>
      </c>
      <c r="B953" t="s">
        <v>2697</v>
      </c>
      <c r="C953" t="s">
        <v>2698</v>
      </c>
      <c r="D953" t="s">
        <v>2699</v>
      </c>
    </row>
    <row r="954" spans="1:4" x14ac:dyDescent="0.25">
      <c r="A954" t="str">
        <f>"037410350"</f>
        <v>037410350</v>
      </c>
      <c r="B954" t="s">
        <v>2700</v>
      </c>
      <c r="C954" t="s">
        <v>2701</v>
      </c>
      <c r="D954" t="s">
        <v>2702</v>
      </c>
    </row>
    <row r="955" spans="1:4" x14ac:dyDescent="0.25">
      <c r="A955" t="str">
        <f>"103294112"</f>
        <v>103294112</v>
      </c>
      <c r="B955" t="s">
        <v>2703</v>
      </c>
      <c r="C955" t="s">
        <v>2704</v>
      </c>
      <c r="D955" t="s">
        <v>2705</v>
      </c>
    </row>
    <row r="956" spans="1:4" x14ac:dyDescent="0.25">
      <c r="A956" t="str">
        <f>"228341981"</f>
        <v>228341981</v>
      </c>
      <c r="B956" t="s">
        <v>2706</v>
      </c>
      <c r="D956" t="s">
        <v>2707</v>
      </c>
    </row>
    <row r="957" spans="1:4" x14ac:dyDescent="0.25">
      <c r="A957" t="str">
        <f>"06094630X"</f>
        <v>06094630X</v>
      </c>
      <c r="B957" t="s">
        <v>2708</v>
      </c>
      <c r="C957" t="s">
        <v>2709</v>
      </c>
      <c r="D957" t="s">
        <v>2710</v>
      </c>
    </row>
    <row r="958" spans="1:4" x14ac:dyDescent="0.25">
      <c r="A958" t="str">
        <f>"036732494"</f>
        <v>036732494</v>
      </c>
      <c r="B958" t="s">
        <v>2711</v>
      </c>
      <c r="C958" t="s">
        <v>2712</v>
      </c>
      <c r="D958" t="s">
        <v>2713</v>
      </c>
    </row>
    <row r="959" spans="1:4" x14ac:dyDescent="0.25">
      <c r="A959" t="str">
        <f>"036617776"</f>
        <v>036617776</v>
      </c>
      <c r="B959" t="s">
        <v>2714</v>
      </c>
      <c r="C959" t="s">
        <v>2715</v>
      </c>
      <c r="D959" t="s">
        <v>2716</v>
      </c>
    </row>
    <row r="960" spans="1:4" x14ac:dyDescent="0.25">
      <c r="A960" t="str">
        <f>"039710726"</f>
        <v>039710726</v>
      </c>
      <c r="B960" t="s">
        <v>2717</v>
      </c>
      <c r="C960" t="s">
        <v>2718</v>
      </c>
      <c r="D960" t="s">
        <v>2719</v>
      </c>
    </row>
    <row r="961" spans="1:4" x14ac:dyDescent="0.25">
      <c r="A961" t="str">
        <f>"039099377"</f>
        <v>039099377</v>
      </c>
      <c r="B961" t="s">
        <v>2720</v>
      </c>
      <c r="C961" t="s">
        <v>2721</v>
      </c>
      <c r="D961" t="s">
        <v>2722</v>
      </c>
    </row>
    <row r="962" spans="1:4" x14ac:dyDescent="0.25">
      <c r="A962" t="str">
        <f>"037886061"</f>
        <v>037886061</v>
      </c>
      <c r="B962" t="s">
        <v>2723</v>
      </c>
      <c r="C962" t="s">
        <v>2724</v>
      </c>
      <c r="D962" t="s">
        <v>2725</v>
      </c>
    </row>
    <row r="963" spans="1:4" x14ac:dyDescent="0.25">
      <c r="A963" t="str">
        <f>"040275965"</f>
        <v>040275965</v>
      </c>
      <c r="B963" t="s">
        <v>2726</v>
      </c>
      <c r="C963" t="s">
        <v>2727</v>
      </c>
      <c r="D963" t="s">
        <v>2728</v>
      </c>
    </row>
    <row r="964" spans="1:4" x14ac:dyDescent="0.25">
      <c r="A964" t="str">
        <f>"060715022"</f>
        <v>060715022</v>
      </c>
      <c r="B964" t="s">
        <v>2729</v>
      </c>
      <c r="D964" t="s">
        <v>2730</v>
      </c>
    </row>
    <row r="965" spans="1:4" x14ac:dyDescent="0.25">
      <c r="A965" t="str">
        <f>"039699587"</f>
        <v>039699587</v>
      </c>
      <c r="B965" t="s">
        <v>2731</v>
      </c>
      <c r="C965" t="s">
        <v>2732</v>
      </c>
      <c r="D965" t="s">
        <v>2733</v>
      </c>
    </row>
    <row r="966" spans="1:4" x14ac:dyDescent="0.25">
      <c r="A966" t="str">
        <f>"04885543X"</f>
        <v>04885543X</v>
      </c>
      <c r="B966" t="s">
        <v>2734</v>
      </c>
      <c r="C966" t="s">
        <v>2735</v>
      </c>
      <c r="D966" t="s">
        <v>2736</v>
      </c>
    </row>
    <row r="967" spans="1:4" x14ac:dyDescent="0.25">
      <c r="A967" t="str">
        <f>"036341533"</f>
        <v>036341533</v>
      </c>
      <c r="B967" t="s">
        <v>2737</v>
      </c>
      <c r="D967" t="s">
        <v>2738</v>
      </c>
    </row>
    <row r="968" spans="1:4" x14ac:dyDescent="0.25">
      <c r="A968" t="str">
        <f>"036836958"</f>
        <v>036836958</v>
      </c>
      <c r="B968" t="s">
        <v>2739</v>
      </c>
      <c r="C968" t="s">
        <v>2740</v>
      </c>
      <c r="D968" t="s">
        <v>2741</v>
      </c>
    </row>
    <row r="969" spans="1:4" x14ac:dyDescent="0.25">
      <c r="A969" t="str">
        <f>"038105721"</f>
        <v>038105721</v>
      </c>
      <c r="B969" t="s">
        <v>2742</v>
      </c>
      <c r="C969" t="s">
        <v>2743</v>
      </c>
      <c r="D969" t="s">
        <v>2744</v>
      </c>
    </row>
    <row r="970" spans="1:4" x14ac:dyDescent="0.25">
      <c r="A970" t="str">
        <f>"172199190"</f>
        <v>172199190</v>
      </c>
      <c r="B970" t="s">
        <v>2745</v>
      </c>
      <c r="D970" t="s">
        <v>2746</v>
      </c>
    </row>
    <row r="971" spans="1:4" x14ac:dyDescent="0.25">
      <c r="A971" t="str">
        <f>"039611108"</f>
        <v>039611108</v>
      </c>
      <c r="B971" t="s">
        <v>2747</v>
      </c>
      <c r="C971" t="s">
        <v>2748</v>
      </c>
      <c r="D971" t="s">
        <v>2749</v>
      </c>
    </row>
    <row r="972" spans="1:4" x14ac:dyDescent="0.25">
      <c r="A972" t="str">
        <f>"039538753"</f>
        <v>039538753</v>
      </c>
      <c r="B972" t="s">
        <v>2750</v>
      </c>
      <c r="C972" t="s">
        <v>2751</v>
      </c>
      <c r="D972" t="s">
        <v>2752</v>
      </c>
    </row>
    <row r="973" spans="1:4" x14ac:dyDescent="0.25">
      <c r="A973" t="str">
        <f>"036342033"</f>
        <v>036342033</v>
      </c>
      <c r="B973" t="s">
        <v>2753</v>
      </c>
      <c r="D973" t="s">
        <v>2754</v>
      </c>
    </row>
    <row r="974" spans="1:4" x14ac:dyDescent="0.25">
      <c r="A974" t="str">
        <f>"03634219X"</f>
        <v>03634219X</v>
      </c>
      <c r="B974" t="s">
        <v>2755</v>
      </c>
      <c r="D974" t="s">
        <v>2756</v>
      </c>
    </row>
    <row r="975" spans="1:4" x14ac:dyDescent="0.25">
      <c r="A975" t="str">
        <f>"037304100"</f>
        <v>037304100</v>
      </c>
      <c r="B975" t="s">
        <v>2757</v>
      </c>
      <c r="C975" t="s">
        <v>2758</v>
      </c>
      <c r="D975" t="s">
        <v>2759</v>
      </c>
    </row>
    <row r="976" spans="1:4" x14ac:dyDescent="0.25">
      <c r="A976" t="str">
        <f>"036342394"</f>
        <v>036342394</v>
      </c>
      <c r="B976" t="s">
        <v>2760</v>
      </c>
      <c r="D976" t="s">
        <v>2761</v>
      </c>
    </row>
    <row r="977" spans="1:4" x14ac:dyDescent="0.25">
      <c r="A977" t="str">
        <f>"03743361X"</f>
        <v>03743361X</v>
      </c>
      <c r="B977" t="s">
        <v>2762</v>
      </c>
      <c r="C977" t="s">
        <v>2763</v>
      </c>
      <c r="D977" t="s">
        <v>2764</v>
      </c>
    </row>
    <row r="978" spans="1:4" x14ac:dyDescent="0.25">
      <c r="A978" t="str">
        <f>"036342521"</f>
        <v>036342521</v>
      </c>
      <c r="B978" t="s">
        <v>2765</v>
      </c>
      <c r="D978" t="s">
        <v>2766</v>
      </c>
    </row>
    <row r="979" spans="1:4" x14ac:dyDescent="0.25">
      <c r="A979" t="str">
        <f>"039536106"</f>
        <v>039536106</v>
      </c>
      <c r="B979" t="s">
        <v>2767</v>
      </c>
      <c r="C979" t="s">
        <v>2768</v>
      </c>
      <c r="D979" t="s">
        <v>2769</v>
      </c>
    </row>
    <row r="980" spans="1:4" x14ac:dyDescent="0.25">
      <c r="A980" t="str">
        <f>"037435434"</f>
        <v>037435434</v>
      </c>
      <c r="B980" t="s">
        <v>2770</v>
      </c>
      <c r="C980" t="s">
        <v>2771</v>
      </c>
      <c r="D980" t="s">
        <v>2772</v>
      </c>
    </row>
    <row r="981" spans="1:4" x14ac:dyDescent="0.25">
      <c r="A981" t="str">
        <f>"036342564"</f>
        <v>036342564</v>
      </c>
      <c r="B981" t="s">
        <v>2773</v>
      </c>
      <c r="C981" t="s">
        <v>2774</v>
      </c>
      <c r="D981" t="s">
        <v>2775</v>
      </c>
    </row>
    <row r="982" spans="1:4" x14ac:dyDescent="0.25">
      <c r="A982" t="str">
        <f>"036342548"</f>
        <v>036342548</v>
      </c>
      <c r="B982" t="s">
        <v>2776</v>
      </c>
      <c r="D982" t="s">
        <v>2777</v>
      </c>
    </row>
    <row r="983" spans="1:4" x14ac:dyDescent="0.25">
      <c r="A983" t="str">
        <f>"038866943"</f>
        <v>038866943</v>
      </c>
      <c r="B983" t="s">
        <v>2778</v>
      </c>
      <c r="C983" t="s">
        <v>2779</v>
      </c>
      <c r="D983" t="s">
        <v>2780</v>
      </c>
    </row>
    <row r="984" spans="1:4" x14ac:dyDescent="0.25">
      <c r="A984" t="str">
        <f>"03743389X"</f>
        <v>03743389X</v>
      </c>
      <c r="B984" t="s">
        <v>2781</v>
      </c>
      <c r="C984" t="s">
        <v>2782</v>
      </c>
      <c r="D984" t="s">
        <v>2783</v>
      </c>
    </row>
    <row r="985" spans="1:4" x14ac:dyDescent="0.25">
      <c r="A985" t="str">
        <f>"077535499"</f>
        <v>077535499</v>
      </c>
      <c r="B985" t="s">
        <v>2784</v>
      </c>
      <c r="C985" t="s">
        <v>2785</v>
      </c>
      <c r="D985" t="s">
        <v>2786</v>
      </c>
    </row>
    <row r="986" spans="1:4" x14ac:dyDescent="0.25">
      <c r="A986" t="str">
        <f>"039626105"</f>
        <v>039626105</v>
      </c>
      <c r="B986" t="s">
        <v>2787</v>
      </c>
      <c r="C986" t="s">
        <v>2788</v>
      </c>
      <c r="D986" t="s">
        <v>2789</v>
      </c>
    </row>
    <row r="987" spans="1:4" x14ac:dyDescent="0.25">
      <c r="A987" t="str">
        <f>"036388033"</f>
        <v>036388033</v>
      </c>
      <c r="B987" t="s">
        <v>2790</v>
      </c>
      <c r="C987" t="s">
        <v>2791</v>
      </c>
      <c r="D987" t="s">
        <v>2792</v>
      </c>
    </row>
    <row r="988" spans="1:4" x14ac:dyDescent="0.25">
      <c r="A988" t="str">
        <f>"039373118"</f>
        <v>039373118</v>
      </c>
      <c r="B988" t="s">
        <v>2793</v>
      </c>
      <c r="C988" t="s">
        <v>2794</v>
      </c>
      <c r="D988" t="s">
        <v>2795</v>
      </c>
    </row>
    <row r="989" spans="1:4" x14ac:dyDescent="0.25">
      <c r="A989" t="str">
        <f>"037467824"</f>
        <v>037467824</v>
      </c>
      <c r="B989" t="s">
        <v>2796</v>
      </c>
      <c r="C989" t="s">
        <v>2797</v>
      </c>
      <c r="D989" t="s">
        <v>2798</v>
      </c>
    </row>
    <row r="990" spans="1:4" x14ac:dyDescent="0.25">
      <c r="A990" t="str">
        <f>"013382101"</f>
        <v>013382101</v>
      </c>
      <c r="B990" t="s">
        <v>2799</v>
      </c>
      <c r="C990" t="s">
        <v>2800</v>
      </c>
      <c r="D990" t="s">
        <v>2801</v>
      </c>
    </row>
    <row r="991" spans="1:4" x14ac:dyDescent="0.25">
      <c r="A991" t="str">
        <f>"03859143X"</f>
        <v>03859143X</v>
      </c>
      <c r="B991" t="s">
        <v>2802</v>
      </c>
      <c r="C991" t="s">
        <v>2803</v>
      </c>
      <c r="D991" t="s">
        <v>2804</v>
      </c>
    </row>
    <row r="992" spans="1:4" x14ac:dyDescent="0.25">
      <c r="A992" t="str">
        <f>"038591227"</f>
        <v>038591227</v>
      </c>
      <c r="B992" t="s">
        <v>2805</v>
      </c>
      <c r="C992" t="s">
        <v>2806</v>
      </c>
      <c r="D992" t="s">
        <v>2807</v>
      </c>
    </row>
    <row r="993" spans="1:4" x14ac:dyDescent="0.25">
      <c r="A993" t="str">
        <f>"038591235"</f>
        <v>038591235</v>
      </c>
      <c r="B993" t="s">
        <v>2808</v>
      </c>
      <c r="C993" t="s">
        <v>2809</v>
      </c>
      <c r="D993" t="s">
        <v>2810</v>
      </c>
    </row>
    <row r="994" spans="1:4" x14ac:dyDescent="0.25">
      <c r="A994" t="str">
        <f>"037504339"</f>
        <v>037504339</v>
      </c>
      <c r="B994" t="s">
        <v>2811</v>
      </c>
      <c r="C994" t="s">
        <v>2812</v>
      </c>
      <c r="D994" t="s">
        <v>2813</v>
      </c>
    </row>
    <row r="995" spans="1:4" x14ac:dyDescent="0.25">
      <c r="A995" t="str">
        <f>"03963289X"</f>
        <v>03963289X</v>
      </c>
      <c r="B995" t="s">
        <v>2814</v>
      </c>
      <c r="C995" t="s">
        <v>2815</v>
      </c>
      <c r="D995" t="s">
        <v>2816</v>
      </c>
    </row>
    <row r="996" spans="1:4" x14ac:dyDescent="0.25">
      <c r="A996" t="str">
        <f>"038746948"</f>
        <v>038746948</v>
      </c>
      <c r="B996" t="s">
        <v>2817</v>
      </c>
      <c r="C996" t="s">
        <v>2818</v>
      </c>
      <c r="D996" t="s">
        <v>2819</v>
      </c>
    </row>
    <row r="997" spans="1:4" x14ac:dyDescent="0.25">
      <c r="A997" t="str">
        <f>"036331929"</f>
        <v>036331929</v>
      </c>
      <c r="B997" t="s">
        <v>2820</v>
      </c>
      <c r="C997" t="s">
        <v>2821</v>
      </c>
      <c r="D997" t="s">
        <v>2822</v>
      </c>
    </row>
    <row r="998" spans="1:4" x14ac:dyDescent="0.25">
      <c r="A998" t="str">
        <f>"038789000"</f>
        <v>038789000</v>
      </c>
      <c r="B998" t="s">
        <v>2823</v>
      </c>
      <c r="C998" t="s">
        <v>2824</v>
      </c>
      <c r="D998" t="s">
        <v>2825</v>
      </c>
    </row>
    <row r="999" spans="1:4" x14ac:dyDescent="0.25">
      <c r="A999" t="str">
        <f>"036395862"</f>
        <v>036395862</v>
      </c>
      <c r="B999" t="s">
        <v>2826</v>
      </c>
      <c r="C999" t="s">
        <v>2827</v>
      </c>
      <c r="D999" t="s">
        <v>2828</v>
      </c>
    </row>
    <row r="1000" spans="1:4" x14ac:dyDescent="0.25">
      <c r="A1000" t="str">
        <f>"036945234"</f>
        <v>036945234</v>
      </c>
      <c r="B1000" t="s">
        <v>2829</v>
      </c>
      <c r="C1000" t="s">
        <v>2830</v>
      </c>
      <c r="D1000" t="s">
        <v>2831</v>
      </c>
    </row>
    <row r="1001" spans="1:4" x14ac:dyDescent="0.25">
      <c r="A1001" t="str">
        <f>"036345628"</f>
        <v>036345628</v>
      </c>
      <c r="B1001" t="s">
        <v>2832</v>
      </c>
      <c r="D1001" t="s">
        <v>2833</v>
      </c>
    </row>
    <row r="1002" spans="1:4" x14ac:dyDescent="0.25">
      <c r="A1002" t="str">
        <f>"060716770"</f>
        <v>060716770</v>
      </c>
      <c r="B1002" t="s">
        <v>2834</v>
      </c>
      <c r="D1002" t="s">
        <v>2835</v>
      </c>
    </row>
    <row r="1003" spans="1:4" x14ac:dyDescent="0.25">
      <c r="A1003" t="str">
        <f>"039038165"</f>
        <v>039038165</v>
      </c>
      <c r="B1003" t="s">
        <v>2836</v>
      </c>
      <c r="C1003" t="s">
        <v>2837</v>
      </c>
      <c r="D1003" t="s">
        <v>2838</v>
      </c>
    </row>
    <row r="1004" spans="1:4" x14ac:dyDescent="0.25">
      <c r="A1004" t="str">
        <f>"037517562"</f>
        <v>037517562</v>
      </c>
      <c r="B1004" t="s">
        <v>2839</v>
      </c>
      <c r="C1004" t="s">
        <v>2840</v>
      </c>
      <c r="D1004" t="s">
        <v>2841</v>
      </c>
    </row>
    <row r="1005" spans="1:4" x14ac:dyDescent="0.25">
      <c r="A1005" t="str">
        <f>"037517589"</f>
        <v>037517589</v>
      </c>
      <c r="B1005" t="s">
        <v>2842</v>
      </c>
      <c r="C1005" t="s">
        <v>2843</v>
      </c>
      <c r="D1005" t="s">
        <v>2844</v>
      </c>
    </row>
    <row r="1006" spans="1:4" x14ac:dyDescent="0.25">
      <c r="A1006" t="str">
        <f>"039473961"</f>
        <v>039473961</v>
      </c>
      <c r="B1006" t="s">
        <v>2845</v>
      </c>
      <c r="C1006" t="s">
        <v>2846</v>
      </c>
      <c r="D1006" t="s">
        <v>2847</v>
      </c>
    </row>
    <row r="1007" spans="1:4" x14ac:dyDescent="0.25">
      <c r="A1007" t="str">
        <f>"037135252"</f>
        <v>037135252</v>
      </c>
      <c r="B1007" t="s">
        <v>2848</v>
      </c>
      <c r="D1007" t="s">
        <v>2849</v>
      </c>
    </row>
    <row r="1008" spans="1:4" x14ac:dyDescent="0.25">
      <c r="A1008" t="str">
        <f>"036837431"</f>
        <v>036837431</v>
      </c>
      <c r="B1008" t="s">
        <v>2850</v>
      </c>
      <c r="D1008" t="s">
        <v>2851</v>
      </c>
    </row>
    <row r="1009" spans="1:4" x14ac:dyDescent="0.25">
      <c r="A1009" t="str">
        <f>"038421216"</f>
        <v>038421216</v>
      </c>
      <c r="B1009" t="s">
        <v>2852</v>
      </c>
      <c r="D1009" t="s">
        <v>2853</v>
      </c>
    </row>
    <row r="1010" spans="1:4" x14ac:dyDescent="0.25">
      <c r="A1010" t="str">
        <f>"037408844"</f>
        <v>037408844</v>
      </c>
      <c r="B1010" t="s">
        <v>2854</v>
      </c>
      <c r="C1010" t="s">
        <v>2855</v>
      </c>
      <c r="D1010" t="s">
        <v>2856</v>
      </c>
    </row>
    <row r="1011" spans="1:4" x14ac:dyDescent="0.25">
      <c r="A1011" t="str">
        <f>"037408941"</f>
        <v>037408941</v>
      </c>
      <c r="B1011" t="s">
        <v>2857</v>
      </c>
      <c r="C1011" t="s">
        <v>2858</v>
      </c>
      <c r="D1011" t="s">
        <v>2859</v>
      </c>
    </row>
    <row r="1012" spans="1:4" x14ac:dyDescent="0.25">
      <c r="A1012" t="str">
        <f>"037408968"</f>
        <v>037408968</v>
      </c>
      <c r="B1012" t="s">
        <v>2860</v>
      </c>
      <c r="C1012" t="s">
        <v>2861</v>
      </c>
      <c r="D1012" t="s">
        <v>2862</v>
      </c>
    </row>
    <row r="1013" spans="1:4" x14ac:dyDescent="0.25">
      <c r="A1013" t="str">
        <f>"060360232"</f>
        <v>060360232</v>
      </c>
      <c r="B1013" t="s">
        <v>2863</v>
      </c>
      <c r="C1013" t="s">
        <v>2864</v>
      </c>
      <c r="D1013" t="s">
        <v>2865</v>
      </c>
    </row>
    <row r="1014" spans="1:4" x14ac:dyDescent="0.25">
      <c r="A1014" t="str">
        <f>"036353841"</f>
        <v>036353841</v>
      </c>
      <c r="B1014" t="s">
        <v>2866</v>
      </c>
      <c r="D1014" t="s">
        <v>2867</v>
      </c>
    </row>
    <row r="1015" spans="1:4" x14ac:dyDescent="0.25">
      <c r="A1015" t="str">
        <f>"036353868"</f>
        <v>036353868</v>
      </c>
      <c r="B1015" t="s">
        <v>2868</v>
      </c>
      <c r="D1015" t="s">
        <v>2869</v>
      </c>
    </row>
    <row r="1016" spans="1:4" x14ac:dyDescent="0.25">
      <c r="A1016" t="str">
        <f>"038758717"</f>
        <v>038758717</v>
      </c>
      <c r="B1016" t="s">
        <v>2870</v>
      </c>
      <c r="C1016" t="s">
        <v>2871</v>
      </c>
      <c r="D1016" t="s">
        <v>2872</v>
      </c>
    </row>
    <row r="1017" spans="1:4" x14ac:dyDescent="0.25">
      <c r="A1017" t="str">
        <f>"037928589"</f>
        <v>037928589</v>
      </c>
      <c r="B1017" t="s">
        <v>2873</v>
      </c>
      <c r="C1017" t="s">
        <v>2874</v>
      </c>
      <c r="D1017" t="s">
        <v>2875</v>
      </c>
    </row>
    <row r="1018" spans="1:4" x14ac:dyDescent="0.25">
      <c r="A1018" t="str">
        <f>"037256009"</f>
        <v>037256009</v>
      </c>
      <c r="B1018" t="s">
        <v>2876</v>
      </c>
      <c r="C1018" t="s">
        <v>2877</v>
      </c>
      <c r="D1018" t="s">
        <v>2878</v>
      </c>
    </row>
    <row r="1019" spans="1:4" x14ac:dyDescent="0.25">
      <c r="A1019" t="str">
        <f>"037928635"</f>
        <v>037928635</v>
      </c>
      <c r="B1019" t="s">
        <v>2879</v>
      </c>
      <c r="C1019" t="s">
        <v>2880</v>
      </c>
      <c r="D1019" t="s">
        <v>2881</v>
      </c>
    </row>
    <row r="1020" spans="1:4" x14ac:dyDescent="0.25">
      <c r="A1020" t="str">
        <f>"03688734X"</f>
        <v>03688734X</v>
      </c>
      <c r="B1020" t="s">
        <v>2882</v>
      </c>
      <c r="C1020" t="s">
        <v>2883</v>
      </c>
      <c r="D1020" t="s">
        <v>2884</v>
      </c>
    </row>
    <row r="1021" spans="1:4" x14ac:dyDescent="0.25">
      <c r="A1021" t="str">
        <f>"06083577X"</f>
        <v>06083577X</v>
      </c>
      <c r="B1021" t="s">
        <v>2885</v>
      </c>
      <c r="D1021" t="s">
        <v>2886</v>
      </c>
    </row>
    <row r="1022" spans="1:4" x14ac:dyDescent="0.25">
      <c r="A1022" t="str">
        <f>"038400766"</f>
        <v>038400766</v>
      </c>
      <c r="B1022" t="s">
        <v>2887</v>
      </c>
      <c r="C1022" t="s">
        <v>2888</v>
      </c>
      <c r="D1022" t="s">
        <v>2889</v>
      </c>
    </row>
    <row r="1023" spans="1:4" x14ac:dyDescent="0.25">
      <c r="A1023" t="str">
        <f>"036857777"</f>
        <v>036857777</v>
      </c>
      <c r="B1023" t="s">
        <v>2890</v>
      </c>
      <c r="C1023" t="s">
        <v>2891</v>
      </c>
      <c r="D1023" t="s">
        <v>2892</v>
      </c>
    </row>
    <row r="1024" spans="1:4" x14ac:dyDescent="0.25">
      <c r="A1024" t="str">
        <f>"036893102"</f>
        <v>036893102</v>
      </c>
      <c r="B1024" t="s">
        <v>2893</v>
      </c>
      <c r="C1024" t="s">
        <v>2894</v>
      </c>
      <c r="D1024" t="s">
        <v>2895</v>
      </c>
    </row>
    <row r="1025" spans="1:4" x14ac:dyDescent="0.25">
      <c r="A1025" t="str">
        <f>"036406570"</f>
        <v>036406570</v>
      </c>
      <c r="B1025" t="s">
        <v>2896</v>
      </c>
      <c r="C1025" t="s">
        <v>2897</v>
      </c>
      <c r="D1025" t="s">
        <v>2898</v>
      </c>
    </row>
    <row r="1026" spans="1:4" x14ac:dyDescent="0.25">
      <c r="A1026" t="str">
        <f>"060864958"</f>
        <v>060864958</v>
      </c>
      <c r="B1026" t="s">
        <v>2899</v>
      </c>
      <c r="C1026" t="s">
        <v>2900</v>
      </c>
      <c r="D1026" t="s">
        <v>2901</v>
      </c>
    </row>
    <row r="1027" spans="1:4" x14ac:dyDescent="0.25">
      <c r="A1027" t="str">
        <f>"154061573"</f>
        <v>154061573</v>
      </c>
      <c r="B1027" t="s">
        <v>2902</v>
      </c>
      <c r="D1027" t="s">
        <v>2903</v>
      </c>
    </row>
    <row r="1028" spans="1:4" x14ac:dyDescent="0.25">
      <c r="A1028" t="str">
        <f>"039301281"</f>
        <v>039301281</v>
      </c>
      <c r="B1028" t="s">
        <v>2904</v>
      </c>
      <c r="C1028" t="s">
        <v>2905</v>
      </c>
      <c r="D1028" t="s">
        <v>2906</v>
      </c>
    </row>
    <row r="1029" spans="1:4" x14ac:dyDescent="0.25">
      <c r="A1029" t="str">
        <f>"060362502"</f>
        <v>060362502</v>
      </c>
      <c r="B1029" t="s">
        <v>2907</v>
      </c>
      <c r="C1029" t="s">
        <v>2908</v>
      </c>
      <c r="D1029" t="s">
        <v>2909</v>
      </c>
    </row>
    <row r="1030" spans="1:4" x14ac:dyDescent="0.25">
      <c r="A1030" t="str">
        <f>"036360260"</f>
        <v>036360260</v>
      </c>
      <c r="B1030" t="s">
        <v>2910</v>
      </c>
      <c r="D1030" t="s">
        <v>2911</v>
      </c>
    </row>
    <row r="1031" spans="1:4" x14ac:dyDescent="0.25">
      <c r="A1031" t="str">
        <f>"16692329X"</f>
        <v>16692329X</v>
      </c>
      <c r="B1031" t="s">
        <v>2912</v>
      </c>
      <c r="C1031" t="s">
        <v>2913</v>
      </c>
      <c r="D1031" t="s">
        <v>2914</v>
      </c>
    </row>
    <row r="1032" spans="1:4" x14ac:dyDescent="0.25">
      <c r="A1032" t="str">
        <f>"036360635"</f>
        <v>036360635</v>
      </c>
      <c r="B1032" t="s">
        <v>2915</v>
      </c>
      <c r="D1032" t="s">
        <v>2916</v>
      </c>
    </row>
    <row r="1033" spans="1:4" x14ac:dyDescent="0.25">
      <c r="A1033" t="str">
        <f>"036370967"</f>
        <v>036370967</v>
      </c>
      <c r="B1033" t="s">
        <v>2917</v>
      </c>
      <c r="D1033" t="s">
        <v>2918</v>
      </c>
    </row>
    <row r="1034" spans="1:4" x14ac:dyDescent="0.25">
      <c r="A1034" t="str">
        <f>"039203662"</f>
        <v>039203662</v>
      </c>
      <c r="B1034" t="s">
        <v>2919</v>
      </c>
      <c r="C1034" t="s">
        <v>2920</v>
      </c>
      <c r="D1034" t="s">
        <v>2921</v>
      </c>
    </row>
    <row r="1035" spans="1:4" x14ac:dyDescent="0.25">
      <c r="A1035" t="str">
        <f>"03660075X"</f>
        <v>03660075X</v>
      </c>
      <c r="B1035" t="s">
        <v>2922</v>
      </c>
      <c r="C1035" t="s">
        <v>2923</v>
      </c>
      <c r="D1035" t="s">
        <v>2924</v>
      </c>
    </row>
    <row r="1036" spans="1:4" x14ac:dyDescent="0.25">
      <c r="A1036" t="str">
        <f>"231589743"</f>
        <v>231589743</v>
      </c>
      <c r="B1036" t="s">
        <v>2925</v>
      </c>
      <c r="C1036" t="s">
        <v>2926</v>
      </c>
      <c r="D1036" t="s">
        <v>2927</v>
      </c>
    </row>
    <row r="1037" spans="1:4" x14ac:dyDescent="0.25">
      <c r="A1037" t="str">
        <f>"03766848X"</f>
        <v>03766848X</v>
      </c>
      <c r="B1037" t="s">
        <v>2928</v>
      </c>
      <c r="C1037" t="s">
        <v>2929</v>
      </c>
      <c r="D1037" t="s">
        <v>2930</v>
      </c>
    </row>
    <row r="1038" spans="1:4" x14ac:dyDescent="0.25">
      <c r="A1038" t="str">
        <f>"037878867"</f>
        <v>037878867</v>
      </c>
      <c r="B1038" t="s">
        <v>2931</v>
      </c>
      <c r="C1038" t="s">
        <v>2932</v>
      </c>
      <c r="D1038" t="s">
        <v>2933</v>
      </c>
    </row>
    <row r="1039" spans="1:4" x14ac:dyDescent="0.25">
      <c r="A1039" t="str">
        <f>"037444344"</f>
        <v>037444344</v>
      </c>
      <c r="B1039" t="s">
        <v>2934</v>
      </c>
      <c r="C1039" t="s">
        <v>2935</v>
      </c>
      <c r="D1039" t="s">
        <v>2936</v>
      </c>
    </row>
    <row r="1040" spans="1:4" x14ac:dyDescent="0.25">
      <c r="A1040" t="str">
        <f>"037713795"</f>
        <v>037713795</v>
      </c>
      <c r="B1040" t="s">
        <v>2937</v>
      </c>
      <c r="C1040" t="s">
        <v>2938</v>
      </c>
      <c r="D1040" t="s">
        <v>2939</v>
      </c>
    </row>
    <row r="1041" spans="1:4" x14ac:dyDescent="0.25">
      <c r="A1041" t="str">
        <f>"03974101X"</f>
        <v>03974101X</v>
      </c>
      <c r="B1041" t="s">
        <v>2940</v>
      </c>
      <c r="C1041" t="s">
        <v>2941</v>
      </c>
      <c r="D1041" t="s">
        <v>2942</v>
      </c>
    </row>
    <row r="1042" spans="1:4" x14ac:dyDescent="0.25">
      <c r="A1042" t="str">
        <f>"036838136"</f>
        <v>036838136</v>
      </c>
      <c r="B1042" t="s">
        <v>2943</v>
      </c>
      <c r="C1042" t="s">
        <v>2944</v>
      </c>
      <c r="D1042" t="s">
        <v>2945</v>
      </c>
    </row>
    <row r="1043" spans="1:4" x14ac:dyDescent="0.25">
      <c r="A1043" t="str">
        <f>"038108771"</f>
        <v>038108771</v>
      </c>
      <c r="B1043" t="s">
        <v>2946</v>
      </c>
      <c r="C1043" t="s">
        <v>2947</v>
      </c>
      <c r="D1043" t="s">
        <v>2948</v>
      </c>
    </row>
    <row r="1044" spans="1:4" x14ac:dyDescent="0.25">
      <c r="A1044" t="str">
        <f>"037331574"</f>
        <v>037331574</v>
      </c>
      <c r="B1044" t="s">
        <v>2949</v>
      </c>
      <c r="C1044" t="s">
        <v>2950</v>
      </c>
      <c r="D1044" t="s">
        <v>2951</v>
      </c>
    </row>
    <row r="1045" spans="1:4" x14ac:dyDescent="0.25">
      <c r="A1045" t="str">
        <f>"038762986"</f>
        <v>038762986</v>
      </c>
      <c r="B1045" t="s">
        <v>2952</v>
      </c>
      <c r="C1045" t="s">
        <v>2953</v>
      </c>
      <c r="D1045" t="s">
        <v>2954</v>
      </c>
    </row>
    <row r="1046" spans="1:4" x14ac:dyDescent="0.25">
      <c r="A1046" t="str">
        <f>"038763273"</f>
        <v>038763273</v>
      </c>
      <c r="B1046" t="s">
        <v>2955</v>
      </c>
      <c r="C1046" t="s">
        <v>2956</v>
      </c>
      <c r="D1046" t="s">
        <v>2957</v>
      </c>
    </row>
    <row r="1047" spans="1:4" x14ac:dyDescent="0.25">
      <c r="A1047" t="str">
        <f>"037406809"</f>
        <v>037406809</v>
      </c>
      <c r="B1047" t="s">
        <v>2958</v>
      </c>
      <c r="C1047" t="s">
        <v>2959</v>
      </c>
      <c r="D1047" t="s">
        <v>2960</v>
      </c>
    </row>
    <row r="1048" spans="1:4" x14ac:dyDescent="0.25">
      <c r="A1048" t="str">
        <f>"037406787"</f>
        <v>037406787</v>
      </c>
      <c r="B1048" t="s">
        <v>2961</v>
      </c>
      <c r="C1048" t="s">
        <v>2962</v>
      </c>
      <c r="D1048" t="s">
        <v>2963</v>
      </c>
    </row>
    <row r="1049" spans="1:4" x14ac:dyDescent="0.25">
      <c r="A1049" t="str">
        <f>"037135805"</f>
        <v>037135805</v>
      </c>
      <c r="B1049" t="s">
        <v>2964</v>
      </c>
      <c r="C1049" t="s">
        <v>2965</v>
      </c>
      <c r="D1049" t="s">
        <v>2966</v>
      </c>
    </row>
    <row r="1050" spans="1:4" x14ac:dyDescent="0.25">
      <c r="A1050" t="str">
        <f>"066851696"</f>
        <v>066851696</v>
      </c>
      <c r="B1050" t="s">
        <v>2967</v>
      </c>
      <c r="C1050" t="s">
        <v>2968</v>
      </c>
      <c r="D1050" t="s">
        <v>2969</v>
      </c>
    </row>
    <row r="1051" spans="1:4" x14ac:dyDescent="0.25">
      <c r="A1051" t="str">
        <f>"038554720"</f>
        <v>038554720</v>
      </c>
      <c r="B1051" t="s">
        <v>2970</v>
      </c>
      <c r="D1051" t="s">
        <v>2971</v>
      </c>
    </row>
    <row r="1052" spans="1:4" x14ac:dyDescent="0.25">
      <c r="A1052" t="str">
        <f>"039178900"</f>
        <v>039178900</v>
      </c>
      <c r="B1052" t="s">
        <v>2972</v>
      </c>
      <c r="C1052" t="s">
        <v>2973</v>
      </c>
      <c r="D1052" t="s">
        <v>2974</v>
      </c>
    </row>
    <row r="1053" spans="1:4" x14ac:dyDescent="0.25">
      <c r="A1053" t="str">
        <f>"039785408"</f>
        <v>039785408</v>
      </c>
      <c r="B1053" t="s">
        <v>2975</v>
      </c>
      <c r="C1053" t="s">
        <v>2976</v>
      </c>
      <c r="D1053" t="s">
        <v>2977</v>
      </c>
    </row>
    <row r="1054" spans="1:4" x14ac:dyDescent="0.25">
      <c r="A1054" t="str">
        <f>"146774507"</f>
        <v>146774507</v>
      </c>
      <c r="B1054" t="s">
        <v>2978</v>
      </c>
      <c r="C1054" t="s">
        <v>2979</v>
      </c>
      <c r="D1054" t="s">
        <v>2980</v>
      </c>
    </row>
    <row r="1055" spans="1:4" x14ac:dyDescent="0.25">
      <c r="A1055" t="str">
        <f>"037994131"</f>
        <v>037994131</v>
      </c>
      <c r="B1055" t="s">
        <v>2981</v>
      </c>
      <c r="C1055" t="s">
        <v>2982</v>
      </c>
      <c r="D1055" t="s">
        <v>2983</v>
      </c>
    </row>
    <row r="1056" spans="1:4" x14ac:dyDescent="0.25">
      <c r="A1056" t="str">
        <f>"146726898"</f>
        <v>146726898</v>
      </c>
      <c r="B1056" t="s">
        <v>2984</v>
      </c>
      <c r="D1056" t="s">
        <v>2985</v>
      </c>
    </row>
    <row r="1057" spans="1:4" x14ac:dyDescent="0.25">
      <c r="A1057" t="str">
        <f>"038379015"</f>
        <v>038379015</v>
      </c>
      <c r="B1057" t="s">
        <v>2986</v>
      </c>
      <c r="D1057" t="s">
        <v>2987</v>
      </c>
    </row>
    <row r="1058" spans="1:4" x14ac:dyDescent="0.25">
      <c r="A1058" t="str">
        <f>"068865295"</f>
        <v>068865295</v>
      </c>
      <c r="B1058" t="s">
        <v>2988</v>
      </c>
      <c r="C1058" t="s">
        <v>2989</v>
      </c>
      <c r="D1058" t="s">
        <v>2990</v>
      </c>
    </row>
    <row r="1059" spans="1:4" x14ac:dyDescent="0.25">
      <c r="A1059" t="str">
        <f>"039622282"</f>
        <v>039622282</v>
      </c>
      <c r="B1059" t="s">
        <v>2991</v>
      </c>
      <c r="C1059" t="s">
        <v>2992</v>
      </c>
      <c r="D1059" t="s">
        <v>2993</v>
      </c>
    </row>
    <row r="1060" spans="1:4" x14ac:dyDescent="0.25">
      <c r="A1060" t="str">
        <f>"036738336"</f>
        <v>036738336</v>
      </c>
      <c r="B1060" t="s">
        <v>2994</v>
      </c>
      <c r="D1060" t="s">
        <v>2995</v>
      </c>
    </row>
    <row r="1061" spans="1:4" x14ac:dyDescent="0.25">
      <c r="A1061" t="str">
        <f>"039563545"</f>
        <v>039563545</v>
      </c>
      <c r="B1061" t="s">
        <v>2996</v>
      </c>
      <c r="C1061" t="s">
        <v>2997</v>
      </c>
      <c r="D1061" t="s">
        <v>2998</v>
      </c>
    </row>
    <row r="1062" spans="1:4" x14ac:dyDescent="0.25">
      <c r="A1062" t="str">
        <f>"038155745"</f>
        <v>038155745</v>
      </c>
      <c r="B1062" t="s">
        <v>2999</v>
      </c>
      <c r="C1062" t="s">
        <v>3000</v>
      </c>
      <c r="D1062" t="s">
        <v>3001</v>
      </c>
    </row>
    <row r="1063" spans="1:4" x14ac:dyDescent="0.25">
      <c r="A1063" t="str">
        <f>"039622274"</f>
        <v>039622274</v>
      </c>
      <c r="B1063" t="s">
        <v>3002</v>
      </c>
      <c r="C1063" t="s">
        <v>3003</v>
      </c>
      <c r="D1063" t="s">
        <v>3004</v>
      </c>
    </row>
    <row r="1064" spans="1:4" x14ac:dyDescent="0.25">
      <c r="A1064" t="str">
        <f>"039563537"</f>
        <v>039563537</v>
      </c>
      <c r="B1064" t="s">
        <v>3005</v>
      </c>
      <c r="C1064" t="s">
        <v>3006</v>
      </c>
      <c r="D1064" t="s">
        <v>3007</v>
      </c>
    </row>
    <row r="1065" spans="1:4" x14ac:dyDescent="0.25">
      <c r="A1065" t="str">
        <f>"039147274"</f>
        <v>039147274</v>
      </c>
      <c r="B1065" t="s">
        <v>3008</v>
      </c>
      <c r="C1065" t="s">
        <v>3009</v>
      </c>
      <c r="D1065" t="s">
        <v>3010</v>
      </c>
    </row>
    <row r="1066" spans="1:4" x14ac:dyDescent="0.25">
      <c r="A1066" t="str">
        <f>"037518089"</f>
        <v>037518089</v>
      </c>
      <c r="B1066" t="s">
        <v>3011</v>
      </c>
      <c r="C1066" t="s">
        <v>3012</v>
      </c>
      <c r="D1066" t="s">
        <v>3013</v>
      </c>
    </row>
    <row r="1067" spans="1:4" x14ac:dyDescent="0.25">
      <c r="A1067" t="str">
        <f>"037247263"</f>
        <v>037247263</v>
      </c>
      <c r="B1067" t="s">
        <v>3014</v>
      </c>
      <c r="C1067" t="s">
        <v>3015</v>
      </c>
      <c r="D1067" t="s">
        <v>3016</v>
      </c>
    </row>
    <row r="1068" spans="1:4" x14ac:dyDescent="0.25">
      <c r="A1068" t="str">
        <f>"040615588"</f>
        <v>040615588</v>
      </c>
      <c r="B1068" t="s">
        <v>3017</v>
      </c>
      <c r="C1068" t="s">
        <v>3018</v>
      </c>
      <c r="D1068" t="s">
        <v>3019</v>
      </c>
    </row>
    <row r="1069" spans="1:4" x14ac:dyDescent="0.25">
      <c r="A1069" t="str">
        <f>"038554690"</f>
        <v>038554690</v>
      </c>
      <c r="B1069" t="s">
        <v>3020</v>
      </c>
      <c r="D1069" t="s">
        <v>3021</v>
      </c>
    </row>
    <row r="1070" spans="1:4" x14ac:dyDescent="0.25">
      <c r="A1070" t="str">
        <f>"039015378"</f>
        <v>039015378</v>
      </c>
      <c r="B1070" t="s">
        <v>3022</v>
      </c>
      <c r="D1070" t="s">
        <v>3023</v>
      </c>
    </row>
    <row r="1071" spans="1:4" x14ac:dyDescent="0.25">
      <c r="A1071" t="str">
        <f>"039635805"</f>
        <v>039635805</v>
      </c>
      <c r="B1071" t="s">
        <v>3024</v>
      </c>
      <c r="C1071" t="s">
        <v>3025</v>
      </c>
      <c r="D1071" t="s">
        <v>3026</v>
      </c>
    </row>
    <row r="1072" spans="1:4" x14ac:dyDescent="0.25">
      <c r="A1072" t="str">
        <f>"039635813"</f>
        <v>039635813</v>
      </c>
      <c r="B1072" t="s">
        <v>3027</v>
      </c>
      <c r="C1072" t="s">
        <v>3028</v>
      </c>
      <c r="D1072" t="s">
        <v>3029</v>
      </c>
    </row>
    <row r="1073" spans="1:4" x14ac:dyDescent="0.25">
      <c r="A1073" t="str">
        <f>"036364800"</f>
        <v>036364800</v>
      </c>
      <c r="B1073" t="s">
        <v>3030</v>
      </c>
      <c r="D1073" t="s">
        <v>3031</v>
      </c>
    </row>
    <row r="1074" spans="1:4" x14ac:dyDescent="0.25">
      <c r="A1074" t="str">
        <f>"036364819"</f>
        <v>036364819</v>
      </c>
      <c r="B1074" t="s">
        <v>3032</v>
      </c>
      <c r="D1074" t="s">
        <v>3033</v>
      </c>
    </row>
    <row r="1075" spans="1:4" x14ac:dyDescent="0.25">
      <c r="A1075" t="str">
        <f>"038763788"</f>
        <v>038763788</v>
      </c>
      <c r="B1075" t="s">
        <v>3034</v>
      </c>
      <c r="C1075" t="s">
        <v>3035</v>
      </c>
      <c r="D1075" t="s">
        <v>3036</v>
      </c>
    </row>
    <row r="1076" spans="1:4" x14ac:dyDescent="0.25">
      <c r="A1076" t="str">
        <f>"038876078"</f>
        <v>038876078</v>
      </c>
      <c r="B1076" t="s">
        <v>3037</v>
      </c>
      <c r="C1076" t="s">
        <v>3038</v>
      </c>
      <c r="D1076" t="s">
        <v>3039</v>
      </c>
    </row>
    <row r="1077" spans="1:4" x14ac:dyDescent="0.25">
      <c r="A1077" t="str">
        <f>"06083188X"</f>
        <v>06083188X</v>
      </c>
      <c r="B1077" t="s">
        <v>3040</v>
      </c>
      <c r="C1077" t="s">
        <v>3041</v>
      </c>
      <c r="D1077" t="s">
        <v>3042</v>
      </c>
    </row>
    <row r="1078" spans="1:4" x14ac:dyDescent="0.25">
      <c r="A1078" t="str">
        <f>"03636665X"</f>
        <v>03636665X</v>
      </c>
      <c r="B1078" t="s">
        <v>3043</v>
      </c>
      <c r="D1078" t="s">
        <v>3044</v>
      </c>
    </row>
    <row r="1079" spans="1:4" x14ac:dyDescent="0.25">
      <c r="A1079" t="str">
        <f>"038766027"</f>
        <v>038766027</v>
      </c>
      <c r="B1079" t="s">
        <v>3045</v>
      </c>
      <c r="C1079" t="s">
        <v>3046</v>
      </c>
      <c r="D1079" t="s">
        <v>3047</v>
      </c>
    </row>
    <row r="1080" spans="1:4" x14ac:dyDescent="0.25">
      <c r="A1080" t="str">
        <f>"03889341X"</f>
        <v>03889341X</v>
      </c>
      <c r="B1080" t="s">
        <v>3048</v>
      </c>
      <c r="C1080" t="s">
        <v>3049</v>
      </c>
      <c r="D1080" t="s">
        <v>3050</v>
      </c>
    </row>
    <row r="1081" spans="1:4" x14ac:dyDescent="0.25">
      <c r="A1081" t="str">
        <f>"038766116"</f>
        <v>038766116</v>
      </c>
      <c r="B1081" t="s">
        <v>3051</v>
      </c>
      <c r="C1081" t="s">
        <v>3052</v>
      </c>
      <c r="D1081" t="s">
        <v>3053</v>
      </c>
    </row>
    <row r="1082" spans="1:4" x14ac:dyDescent="0.25">
      <c r="A1082" t="str">
        <f>"039091384"</f>
        <v>039091384</v>
      </c>
      <c r="B1082" t="s">
        <v>3054</v>
      </c>
      <c r="C1082" t="s">
        <v>3055</v>
      </c>
      <c r="D1082" t="s">
        <v>3056</v>
      </c>
    </row>
    <row r="1083" spans="1:4" x14ac:dyDescent="0.25">
      <c r="A1083" t="str">
        <f>"03952647X"</f>
        <v>03952647X</v>
      </c>
      <c r="B1083" t="s">
        <v>3057</v>
      </c>
      <c r="C1083" t="s">
        <v>3058</v>
      </c>
      <c r="D1083" t="s">
        <v>3059</v>
      </c>
    </row>
    <row r="1084" spans="1:4" x14ac:dyDescent="0.25">
      <c r="A1084" t="str">
        <f>"036370991"</f>
        <v>036370991</v>
      </c>
      <c r="B1084" t="s">
        <v>3060</v>
      </c>
      <c r="D1084" t="s">
        <v>3061</v>
      </c>
    </row>
    <row r="1085" spans="1:4" x14ac:dyDescent="0.25">
      <c r="A1085" t="str">
        <f>"036371017"</f>
        <v>036371017</v>
      </c>
      <c r="B1085" t="s">
        <v>3062</v>
      </c>
      <c r="D1085" t="s">
        <v>3063</v>
      </c>
    </row>
    <row r="1086" spans="1:4" x14ac:dyDescent="0.25">
      <c r="A1086" t="str">
        <f>"039535371"</f>
        <v>039535371</v>
      </c>
      <c r="B1086" t="s">
        <v>3064</v>
      </c>
      <c r="C1086" t="s">
        <v>3065</v>
      </c>
      <c r="D1086" t="s">
        <v>3066</v>
      </c>
    </row>
    <row r="1087" spans="1:4" x14ac:dyDescent="0.25">
      <c r="A1087" t="str">
        <f>"038105594"</f>
        <v>038105594</v>
      </c>
      <c r="B1087" t="s">
        <v>3067</v>
      </c>
      <c r="C1087" t="s">
        <v>3068</v>
      </c>
      <c r="D1087" t="s">
        <v>3069</v>
      </c>
    </row>
    <row r="1088" spans="1:4" x14ac:dyDescent="0.25">
      <c r="A1088" t="str">
        <f>"038527553"</f>
        <v>038527553</v>
      </c>
      <c r="B1088" t="s">
        <v>3070</v>
      </c>
      <c r="C1088" t="s">
        <v>3071</v>
      </c>
      <c r="D1088" t="s">
        <v>3072</v>
      </c>
    </row>
    <row r="1089" spans="1:4" x14ac:dyDescent="0.25">
      <c r="A1089" t="str">
        <f>"038527731"</f>
        <v>038527731</v>
      </c>
      <c r="B1089" t="s">
        <v>3073</v>
      </c>
      <c r="C1089" t="s">
        <v>3074</v>
      </c>
      <c r="D1089" t="s">
        <v>3075</v>
      </c>
    </row>
    <row r="1090" spans="1:4" x14ac:dyDescent="0.25">
      <c r="A1090" t="str">
        <f>"038154447"</f>
        <v>038154447</v>
      </c>
      <c r="B1090" t="s">
        <v>3076</v>
      </c>
      <c r="C1090" t="s">
        <v>3077</v>
      </c>
      <c r="D1090" t="s">
        <v>3078</v>
      </c>
    </row>
    <row r="1091" spans="1:4" x14ac:dyDescent="0.25">
      <c r="A1091" t="str">
        <f>"038769522"</f>
        <v>038769522</v>
      </c>
      <c r="B1091" t="s">
        <v>3079</v>
      </c>
      <c r="C1091" t="s">
        <v>3080</v>
      </c>
      <c r="D1091" t="s">
        <v>3081</v>
      </c>
    </row>
    <row r="1092" spans="1:4" x14ac:dyDescent="0.25">
      <c r="A1092" t="str">
        <f>"036374989"</f>
        <v>036374989</v>
      </c>
      <c r="B1092" t="s">
        <v>3082</v>
      </c>
      <c r="D1092" t="s">
        <v>3083</v>
      </c>
    </row>
    <row r="1093" spans="1:4" x14ac:dyDescent="0.25">
      <c r="A1093" t="str">
        <f>"039536807"</f>
        <v>039536807</v>
      </c>
      <c r="B1093" t="s">
        <v>3084</v>
      </c>
      <c r="C1093" t="s">
        <v>3085</v>
      </c>
      <c r="D1093" t="s">
        <v>3086</v>
      </c>
    </row>
    <row r="1094" spans="1:4" x14ac:dyDescent="0.25">
      <c r="A1094" t="str">
        <f>"039098524"</f>
        <v>039098524</v>
      </c>
      <c r="B1094" t="s">
        <v>3087</v>
      </c>
      <c r="C1094" t="s">
        <v>3088</v>
      </c>
      <c r="D1094" t="s">
        <v>3089</v>
      </c>
    </row>
    <row r="1095" spans="1:4" x14ac:dyDescent="0.25">
      <c r="A1095" t="str">
        <f>"12283710X"</f>
        <v>12283710X</v>
      </c>
      <c r="B1095" t="s">
        <v>3090</v>
      </c>
      <c r="C1095" t="s">
        <v>3091</v>
      </c>
      <c r="D1095" t="s">
        <v>3092</v>
      </c>
    </row>
    <row r="1096" spans="1:4" x14ac:dyDescent="0.25">
      <c r="A1096" t="str">
        <f>"146135164"</f>
        <v>146135164</v>
      </c>
      <c r="B1096" t="s">
        <v>3090</v>
      </c>
      <c r="C1096" t="s">
        <v>3093</v>
      </c>
      <c r="D1096" t="s">
        <v>3094</v>
      </c>
    </row>
    <row r="1097" spans="1:4" x14ac:dyDescent="0.25">
      <c r="A1097" t="str">
        <f>"122837088"</f>
        <v>122837088</v>
      </c>
      <c r="B1097" t="s">
        <v>3095</v>
      </c>
      <c r="C1097" t="s">
        <v>3096</v>
      </c>
      <c r="D1097" t="s">
        <v>3097</v>
      </c>
    </row>
    <row r="1098" spans="1:4" x14ac:dyDescent="0.25">
      <c r="A1098" t="str">
        <f>"038375680"</f>
        <v>038375680</v>
      </c>
      <c r="B1098" t="s">
        <v>3098</v>
      </c>
      <c r="C1098" t="s">
        <v>3099</v>
      </c>
      <c r="D1098" t="s">
        <v>3100</v>
      </c>
    </row>
    <row r="1099" spans="1:4" x14ac:dyDescent="0.25">
      <c r="A1099" t="str">
        <f>"036626465"</f>
        <v>036626465</v>
      </c>
      <c r="B1099" t="s">
        <v>3101</v>
      </c>
      <c r="C1099" t="s">
        <v>3102</v>
      </c>
      <c r="D1099" t="s">
        <v>3103</v>
      </c>
    </row>
    <row r="1100" spans="1:4" x14ac:dyDescent="0.25">
      <c r="A1100" t="str">
        <f>"036626449"</f>
        <v>036626449</v>
      </c>
      <c r="B1100" t="s">
        <v>3104</v>
      </c>
      <c r="C1100" t="s">
        <v>3105</v>
      </c>
      <c r="D1100" t="s">
        <v>3106</v>
      </c>
    </row>
    <row r="1101" spans="1:4" x14ac:dyDescent="0.25">
      <c r="A1101" t="str">
        <f>"039563324"</f>
        <v>039563324</v>
      </c>
      <c r="B1101" t="s">
        <v>3107</v>
      </c>
      <c r="C1101" t="s">
        <v>3108</v>
      </c>
      <c r="D1101" t="s">
        <v>3109</v>
      </c>
    </row>
    <row r="1102" spans="1:4" x14ac:dyDescent="0.25">
      <c r="A1102" t="str">
        <f>"040250334"</f>
        <v>040250334</v>
      </c>
      <c r="B1102" t="s">
        <v>3110</v>
      </c>
      <c r="C1102" t="s">
        <v>3111</v>
      </c>
      <c r="D1102" t="s">
        <v>3112</v>
      </c>
    </row>
    <row r="1103" spans="1:4" x14ac:dyDescent="0.25">
      <c r="A1103" t="str">
        <f>"036431575"</f>
        <v>036431575</v>
      </c>
      <c r="B1103" t="s">
        <v>3113</v>
      </c>
      <c r="C1103" t="s">
        <v>3114</v>
      </c>
      <c r="D1103" t="s">
        <v>3115</v>
      </c>
    </row>
    <row r="1104" spans="1:4" x14ac:dyDescent="0.25">
      <c r="A1104" t="str">
        <f>"037410954"</f>
        <v>037410954</v>
      </c>
      <c r="B1104" t="s">
        <v>3116</v>
      </c>
      <c r="C1104" t="s">
        <v>3117</v>
      </c>
      <c r="D1104" t="s">
        <v>3118</v>
      </c>
    </row>
    <row r="1105" spans="1:4" x14ac:dyDescent="0.25">
      <c r="A1105" t="str">
        <f>"037642146"</f>
        <v>037642146</v>
      </c>
      <c r="B1105" t="s">
        <v>3119</v>
      </c>
      <c r="C1105" t="s">
        <v>3120</v>
      </c>
      <c r="D1105" t="s">
        <v>3121</v>
      </c>
    </row>
    <row r="1106" spans="1:4" x14ac:dyDescent="0.25">
      <c r="A1106" t="str">
        <f>"039112152"</f>
        <v>039112152</v>
      </c>
      <c r="B1106" t="s">
        <v>3122</v>
      </c>
      <c r="C1106" t="s">
        <v>3123</v>
      </c>
      <c r="D1106" t="s">
        <v>3124</v>
      </c>
    </row>
    <row r="1107" spans="1:4" x14ac:dyDescent="0.25">
      <c r="A1107" t="str">
        <f>"038043637"</f>
        <v>038043637</v>
      </c>
      <c r="B1107" t="s">
        <v>3125</v>
      </c>
      <c r="C1107" t="s">
        <v>3126</v>
      </c>
      <c r="D1107" t="s">
        <v>3127</v>
      </c>
    </row>
    <row r="1108" spans="1:4" x14ac:dyDescent="0.25">
      <c r="A1108" t="str">
        <f>"036431788"</f>
        <v>036431788</v>
      </c>
      <c r="B1108" t="s">
        <v>3128</v>
      </c>
      <c r="C1108" t="s">
        <v>3129</v>
      </c>
      <c r="D1108" t="s">
        <v>3130</v>
      </c>
    </row>
    <row r="1109" spans="1:4" x14ac:dyDescent="0.25">
      <c r="A1109" t="str">
        <f>"03952793X"</f>
        <v>03952793X</v>
      </c>
      <c r="B1109" t="s">
        <v>3131</v>
      </c>
      <c r="C1109" t="s">
        <v>3132</v>
      </c>
      <c r="D1109" t="s">
        <v>3133</v>
      </c>
    </row>
    <row r="1110" spans="1:4" x14ac:dyDescent="0.25">
      <c r="A1110" t="str">
        <f>"037838873"</f>
        <v>037838873</v>
      </c>
      <c r="B1110" t="s">
        <v>3134</v>
      </c>
      <c r="C1110" t="s">
        <v>3135</v>
      </c>
      <c r="D1110" t="s">
        <v>3136</v>
      </c>
    </row>
    <row r="1111" spans="1:4" x14ac:dyDescent="0.25">
      <c r="A1111" t="str">
        <f>"040308634"</f>
        <v>040308634</v>
      </c>
      <c r="B1111" t="s">
        <v>3137</v>
      </c>
      <c r="C1111" t="s">
        <v>3138</v>
      </c>
      <c r="D1111" t="s">
        <v>3139</v>
      </c>
    </row>
    <row r="1112" spans="1:4" x14ac:dyDescent="0.25">
      <c r="A1112" t="str">
        <f>"037838849"</f>
        <v>037838849</v>
      </c>
      <c r="B1112" t="s">
        <v>3140</v>
      </c>
      <c r="C1112" t="s">
        <v>3141</v>
      </c>
      <c r="D1112" t="s">
        <v>3142</v>
      </c>
    </row>
    <row r="1113" spans="1:4" x14ac:dyDescent="0.25">
      <c r="A1113" t="str">
        <f>"03643180X"</f>
        <v>03643180X</v>
      </c>
      <c r="B1113" t="s">
        <v>3137</v>
      </c>
      <c r="C1113" t="s">
        <v>3143</v>
      </c>
      <c r="D1113" t="s">
        <v>3144</v>
      </c>
    </row>
    <row r="1114" spans="1:4" x14ac:dyDescent="0.25">
      <c r="A1114" t="str">
        <f>"037402706"</f>
        <v>037402706</v>
      </c>
      <c r="B1114" t="s">
        <v>3145</v>
      </c>
      <c r="C1114" t="s">
        <v>3146</v>
      </c>
      <c r="D1114" t="s">
        <v>3147</v>
      </c>
    </row>
    <row r="1115" spans="1:4" x14ac:dyDescent="0.25">
      <c r="A1115" t="str">
        <f>"038772132"</f>
        <v>038772132</v>
      </c>
      <c r="B1115" t="s">
        <v>3148</v>
      </c>
      <c r="C1115" t="s">
        <v>3149</v>
      </c>
      <c r="D1115" t="s">
        <v>3150</v>
      </c>
    </row>
    <row r="1116" spans="1:4" x14ac:dyDescent="0.25">
      <c r="A1116" t="str">
        <f>"03846344X"</f>
        <v>03846344X</v>
      </c>
      <c r="B1116" t="s">
        <v>3151</v>
      </c>
      <c r="D1116" t="s">
        <v>3152</v>
      </c>
    </row>
    <row r="1117" spans="1:4" x14ac:dyDescent="0.25">
      <c r="A1117" t="str">
        <f>"039413195"</f>
        <v>039413195</v>
      </c>
      <c r="B1117" t="s">
        <v>3153</v>
      </c>
      <c r="C1117" t="s">
        <v>3154</v>
      </c>
      <c r="D1117" t="s">
        <v>3155</v>
      </c>
    </row>
    <row r="1118" spans="1:4" x14ac:dyDescent="0.25">
      <c r="A1118" t="str">
        <f>"039527980"</f>
        <v>039527980</v>
      </c>
      <c r="B1118" t="s">
        <v>3156</v>
      </c>
      <c r="C1118" t="s">
        <v>3157</v>
      </c>
      <c r="D1118" t="s">
        <v>3158</v>
      </c>
    </row>
    <row r="1119" spans="1:4" x14ac:dyDescent="0.25">
      <c r="A1119" t="str">
        <f>"038772930"</f>
        <v>038772930</v>
      </c>
      <c r="B1119" t="s">
        <v>3159</v>
      </c>
      <c r="C1119" t="s">
        <v>3160</v>
      </c>
      <c r="D1119" t="s">
        <v>3161</v>
      </c>
    </row>
    <row r="1120" spans="1:4" x14ac:dyDescent="0.25">
      <c r="A1120" t="str">
        <f>"038434393"</f>
        <v>038434393</v>
      </c>
      <c r="B1120" t="s">
        <v>3162</v>
      </c>
      <c r="C1120" t="s">
        <v>3163</v>
      </c>
      <c r="D1120" t="s">
        <v>3164</v>
      </c>
    </row>
    <row r="1121" spans="1:4" x14ac:dyDescent="0.25">
      <c r="A1121" t="str">
        <f>"038370034"</f>
        <v>038370034</v>
      </c>
      <c r="B1121" t="s">
        <v>3165</v>
      </c>
      <c r="C1121" t="s">
        <v>3166</v>
      </c>
      <c r="D1121" t="s">
        <v>3167</v>
      </c>
    </row>
    <row r="1122" spans="1:4" x14ac:dyDescent="0.25">
      <c r="A1122" t="str">
        <f>"039265919"</f>
        <v>039265919</v>
      </c>
      <c r="B1122" t="s">
        <v>3168</v>
      </c>
      <c r="C1122" t="s">
        <v>3169</v>
      </c>
      <c r="D1122" t="s">
        <v>3170</v>
      </c>
    </row>
    <row r="1123" spans="1:4" x14ac:dyDescent="0.25">
      <c r="A1123" t="str">
        <f>"036382663"</f>
        <v>036382663</v>
      </c>
      <c r="B1123" t="s">
        <v>3171</v>
      </c>
      <c r="D1123" t="s">
        <v>3172</v>
      </c>
    </row>
    <row r="1124" spans="1:4" x14ac:dyDescent="0.25">
      <c r="A1124" t="str">
        <f>"036565806"</f>
        <v>036565806</v>
      </c>
      <c r="B1124" t="s">
        <v>3173</v>
      </c>
      <c r="C1124" t="s">
        <v>3174</v>
      </c>
      <c r="D1124" t="s">
        <v>3175</v>
      </c>
    </row>
    <row r="1125" spans="1:4" x14ac:dyDescent="0.25">
      <c r="A1125" t="str">
        <f>"038433222"</f>
        <v>038433222</v>
      </c>
      <c r="B1125" t="s">
        <v>3176</v>
      </c>
      <c r="C1125" t="s">
        <v>3177</v>
      </c>
      <c r="D1125" t="s">
        <v>3178</v>
      </c>
    </row>
    <row r="1126" spans="1:4" x14ac:dyDescent="0.25">
      <c r="A1126" t="str">
        <f>"058290125"</f>
        <v>058290125</v>
      </c>
      <c r="B1126" t="s">
        <v>3179</v>
      </c>
      <c r="C1126" t="s">
        <v>3180</v>
      </c>
      <c r="D1126" t="s">
        <v>3181</v>
      </c>
    </row>
    <row r="1127" spans="1:4" x14ac:dyDescent="0.25">
      <c r="A1127" t="str">
        <f>"038811642"</f>
        <v>038811642</v>
      </c>
      <c r="B1127" t="s">
        <v>3182</v>
      </c>
      <c r="C1127" t="s">
        <v>3183</v>
      </c>
      <c r="D1127" t="s">
        <v>3184</v>
      </c>
    </row>
    <row r="1128" spans="1:4" x14ac:dyDescent="0.25">
      <c r="A1128" t="str">
        <f>"037933337"</f>
        <v>037933337</v>
      </c>
      <c r="B1128" t="s">
        <v>3185</v>
      </c>
      <c r="C1128" t="s">
        <v>3186</v>
      </c>
      <c r="D1128" t="s">
        <v>3187</v>
      </c>
    </row>
    <row r="1129" spans="1:4" x14ac:dyDescent="0.25">
      <c r="A1129" t="str">
        <f>"037411268"</f>
        <v>037411268</v>
      </c>
      <c r="B1129" t="s">
        <v>3188</v>
      </c>
      <c r="C1129" t="s">
        <v>3189</v>
      </c>
      <c r="D1129" t="s">
        <v>3190</v>
      </c>
    </row>
    <row r="1130" spans="1:4" x14ac:dyDescent="0.25">
      <c r="A1130" t="str">
        <f>"038726122"</f>
        <v>038726122</v>
      </c>
      <c r="B1130" t="s">
        <v>3191</v>
      </c>
      <c r="C1130" t="s">
        <v>3192</v>
      </c>
      <c r="D1130" t="s">
        <v>3193</v>
      </c>
    </row>
    <row r="1131" spans="1:4" x14ac:dyDescent="0.25">
      <c r="A1131" t="str">
        <f>"036339547"</f>
        <v>036339547</v>
      </c>
      <c r="B1131" t="s">
        <v>3194</v>
      </c>
      <c r="C1131" t="s">
        <v>3195</v>
      </c>
      <c r="D1131" t="s">
        <v>3196</v>
      </c>
    </row>
    <row r="1132" spans="1:4" x14ac:dyDescent="0.25">
      <c r="A1132" t="str">
        <f>"039572838"</f>
        <v>039572838</v>
      </c>
      <c r="B1132" t="s">
        <v>3197</v>
      </c>
      <c r="C1132" t="s">
        <v>3198</v>
      </c>
      <c r="D1132" t="s">
        <v>3199</v>
      </c>
    </row>
    <row r="1133" spans="1:4" x14ac:dyDescent="0.25">
      <c r="A1133" t="str">
        <f>"039572854"</f>
        <v>039572854</v>
      </c>
      <c r="B1133" t="s">
        <v>3200</v>
      </c>
      <c r="C1133" t="s">
        <v>3201</v>
      </c>
      <c r="D1133" t="s">
        <v>3202</v>
      </c>
    </row>
    <row r="1134" spans="1:4" x14ac:dyDescent="0.25">
      <c r="A1134" t="str">
        <f>"037226215"</f>
        <v>037226215</v>
      </c>
      <c r="B1134" t="s">
        <v>3203</v>
      </c>
      <c r="C1134" t="s">
        <v>3204</v>
      </c>
      <c r="D1134" t="s">
        <v>3205</v>
      </c>
    </row>
    <row r="1135" spans="1:4" x14ac:dyDescent="0.25">
      <c r="A1135" t="str">
        <f>"038757796"</f>
        <v>038757796</v>
      </c>
      <c r="B1135" t="s">
        <v>3206</v>
      </c>
      <c r="C1135" t="s">
        <v>3207</v>
      </c>
      <c r="D1135" t="s">
        <v>3208</v>
      </c>
    </row>
    <row r="1136" spans="1:4" x14ac:dyDescent="0.25">
      <c r="A1136" t="str">
        <f>"037412418"</f>
        <v>037412418</v>
      </c>
      <c r="B1136" t="s">
        <v>3209</v>
      </c>
      <c r="C1136" t="s">
        <v>3210</v>
      </c>
      <c r="D1136" t="s">
        <v>3211</v>
      </c>
    </row>
    <row r="1137" spans="1:4" x14ac:dyDescent="0.25">
      <c r="A1137" t="str">
        <f>"037259725"</f>
        <v>037259725</v>
      </c>
      <c r="B1137" t="s">
        <v>3212</v>
      </c>
      <c r="C1137" t="s">
        <v>3213</v>
      </c>
      <c r="D1137" t="s">
        <v>3214</v>
      </c>
    </row>
    <row r="1138" spans="1:4" x14ac:dyDescent="0.25">
      <c r="A1138" t="str">
        <f>"038789116"</f>
        <v>038789116</v>
      </c>
      <c r="B1138" t="s">
        <v>3215</v>
      </c>
      <c r="C1138" t="s">
        <v>3216</v>
      </c>
      <c r="D1138" t="s">
        <v>3217</v>
      </c>
    </row>
    <row r="1139" spans="1:4" x14ac:dyDescent="0.25">
      <c r="A1139" t="str">
        <f>"038789124"</f>
        <v>038789124</v>
      </c>
      <c r="B1139" t="s">
        <v>3218</v>
      </c>
      <c r="C1139" t="s">
        <v>3219</v>
      </c>
      <c r="D1139" t="s">
        <v>3220</v>
      </c>
    </row>
    <row r="1140" spans="1:4" x14ac:dyDescent="0.25">
      <c r="A1140" t="str">
        <f>"036469106"</f>
        <v>036469106</v>
      </c>
      <c r="B1140" t="s">
        <v>3221</v>
      </c>
      <c r="C1140" t="s">
        <v>3222</v>
      </c>
      <c r="D1140" t="s">
        <v>3223</v>
      </c>
    </row>
    <row r="1141" spans="1:4" x14ac:dyDescent="0.25">
      <c r="A1141" t="str">
        <f>"037259695"</f>
        <v>037259695</v>
      </c>
      <c r="B1141" t="s">
        <v>3224</v>
      </c>
      <c r="C1141" t="s">
        <v>3225</v>
      </c>
      <c r="D1141" t="s">
        <v>3226</v>
      </c>
    </row>
    <row r="1142" spans="1:4" x14ac:dyDescent="0.25">
      <c r="A1142" t="str">
        <f>"03725930X"</f>
        <v>03725930X</v>
      </c>
      <c r="B1142" t="s">
        <v>3227</v>
      </c>
      <c r="C1142" t="s">
        <v>3228</v>
      </c>
      <c r="D1142" t="s">
        <v>3229</v>
      </c>
    </row>
    <row r="1143" spans="1:4" x14ac:dyDescent="0.25">
      <c r="A1143" t="str">
        <f>"037261983"</f>
        <v>037261983</v>
      </c>
      <c r="B1143" t="s">
        <v>3224</v>
      </c>
      <c r="C1143" t="s">
        <v>3230</v>
      </c>
      <c r="D1143" t="s">
        <v>3231</v>
      </c>
    </row>
    <row r="1144" spans="1:4" x14ac:dyDescent="0.25">
      <c r="A1144" t="str">
        <f>"036764205"</f>
        <v>036764205</v>
      </c>
      <c r="B1144" t="s">
        <v>3232</v>
      </c>
      <c r="C1144" t="s">
        <v>3233</v>
      </c>
      <c r="D1144" t="s">
        <v>3234</v>
      </c>
    </row>
    <row r="1145" spans="1:4" x14ac:dyDescent="0.25">
      <c r="A1145" t="str">
        <f>"037412620"</f>
        <v>037412620</v>
      </c>
      <c r="B1145" t="s">
        <v>3235</v>
      </c>
      <c r="C1145" t="s">
        <v>3236</v>
      </c>
      <c r="D1145" t="s">
        <v>3237</v>
      </c>
    </row>
    <row r="1146" spans="1:4" x14ac:dyDescent="0.25">
      <c r="A1146" t="str">
        <f>"037412647"</f>
        <v>037412647</v>
      </c>
      <c r="B1146" t="s">
        <v>3238</v>
      </c>
      <c r="C1146" t="s">
        <v>3239</v>
      </c>
      <c r="D1146" t="s">
        <v>3240</v>
      </c>
    </row>
    <row r="1147" spans="1:4" x14ac:dyDescent="0.25">
      <c r="A1147" t="str">
        <f>"037917935"</f>
        <v>037917935</v>
      </c>
      <c r="B1147" t="s">
        <v>3241</v>
      </c>
      <c r="C1147" t="s">
        <v>3242</v>
      </c>
      <c r="D1147" t="s">
        <v>3243</v>
      </c>
    </row>
    <row r="1148" spans="1:4" x14ac:dyDescent="0.25">
      <c r="A1148" t="str">
        <f>"03662649X"</f>
        <v>03662649X</v>
      </c>
      <c r="B1148" t="s">
        <v>3244</v>
      </c>
      <c r="C1148" t="s">
        <v>3245</v>
      </c>
      <c r="D1148" t="s">
        <v>3246</v>
      </c>
    </row>
    <row r="1149" spans="1:4" x14ac:dyDescent="0.25">
      <c r="A1149" t="str">
        <f>"039527905"</f>
        <v>039527905</v>
      </c>
      <c r="B1149" t="s">
        <v>3247</v>
      </c>
      <c r="C1149" t="s">
        <v>3248</v>
      </c>
      <c r="D1149" t="s">
        <v>3249</v>
      </c>
    </row>
    <row r="1150" spans="1:4" x14ac:dyDescent="0.25">
      <c r="A1150" t="str">
        <f>"038636964"</f>
        <v>038636964</v>
      </c>
      <c r="B1150" t="s">
        <v>3250</v>
      </c>
      <c r="C1150" t="s">
        <v>3251</v>
      </c>
      <c r="D1150" t="s">
        <v>3252</v>
      </c>
    </row>
    <row r="1151" spans="1:4" x14ac:dyDescent="0.25">
      <c r="A1151" t="str">
        <f>"039562778"</f>
        <v>039562778</v>
      </c>
      <c r="B1151" t="s">
        <v>3253</v>
      </c>
      <c r="C1151" t="s">
        <v>3254</v>
      </c>
      <c r="D1151" t="s">
        <v>3255</v>
      </c>
    </row>
    <row r="1152" spans="1:4" x14ac:dyDescent="0.25">
      <c r="A1152" t="str">
        <f>"038027860"</f>
        <v>038027860</v>
      </c>
      <c r="B1152" t="s">
        <v>3256</v>
      </c>
      <c r="C1152" t="s">
        <v>3257</v>
      </c>
      <c r="D1152" t="s">
        <v>3258</v>
      </c>
    </row>
    <row r="1153" spans="1:4" x14ac:dyDescent="0.25">
      <c r="A1153" t="str">
        <f>"038873702"</f>
        <v>038873702</v>
      </c>
      <c r="B1153" t="s">
        <v>3259</v>
      </c>
      <c r="C1153" t="s">
        <v>3260</v>
      </c>
      <c r="D1153" t="s">
        <v>3261</v>
      </c>
    </row>
    <row r="1154" spans="1:4" x14ac:dyDescent="0.25">
      <c r="A1154" t="str">
        <f>"038777932"</f>
        <v>038777932</v>
      </c>
      <c r="B1154" t="s">
        <v>3262</v>
      </c>
      <c r="C1154" t="s">
        <v>3263</v>
      </c>
      <c r="D1154" t="s">
        <v>3264</v>
      </c>
    </row>
    <row r="1155" spans="1:4" x14ac:dyDescent="0.25">
      <c r="A1155" t="str">
        <f>"039544680"</f>
        <v>039544680</v>
      </c>
      <c r="B1155" t="s">
        <v>3265</v>
      </c>
      <c r="C1155" t="s">
        <v>3266</v>
      </c>
      <c r="D1155" t="s">
        <v>3267</v>
      </c>
    </row>
    <row r="1156" spans="1:4" x14ac:dyDescent="0.25">
      <c r="A1156" t="str">
        <f>"050903357"</f>
        <v>050903357</v>
      </c>
      <c r="B1156" t="s">
        <v>3268</v>
      </c>
      <c r="C1156" t="s">
        <v>3269</v>
      </c>
      <c r="D1156" t="s">
        <v>3270</v>
      </c>
    </row>
    <row r="1157" spans="1:4" x14ac:dyDescent="0.25">
      <c r="A1157" t="str">
        <f>"156403919"</f>
        <v>156403919</v>
      </c>
      <c r="B1157" t="s">
        <v>3271</v>
      </c>
      <c r="C1157" t="s">
        <v>3272</v>
      </c>
      <c r="D1157" t="s">
        <v>3273</v>
      </c>
    </row>
    <row r="1158" spans="1:4" x14ac:dyDescent="0.25">
      <c r="A1158" t="str">
        <f>"03743618X"</f>
        <v>03743618X</v>
      </c>
      <c r="B1158" t="s">
        <v>3274</v>
      </c>
      <c r="C1158" t="s">
        <v>3275</v>
      </c>
      <c r="D1158" t="s">
        <v>3276</v>
      </c>
    </row>
    <row r="1159" spans="1:4" x14ac:dyDescent="0.25">
      <c r="A1159" t="str">
        <f>"037435647"</f>
        <v>037435647</v>
      </c>
      <c r="B1159" t="s">
        <v>3277</v>
      </c>
      <c r="C1159" t="s">
        <v>3278</v>
      </c>
      <c r="D1159" t="s">
        <v>3279</v>
      </c>
    </row>
    <row r="1160" spans="1:4" x14ac:dyDescent="0.25">
      <c r="A1160" t="str">
        <f>"037434527"</f>
        <v>037434527</v>
      </c>
      <c r="B1160" t="s">
        <v>3280</v>
      </c>
      <c r="C1160" t="s">
        <v>3281</v>
      </c>
      <c r="D1160" t="s">
        <v>3282</v>
      </c>
    </row>
    <row r="1161" spans="1:4" x14ac:dyDescent="0.25">
      <c r="A1161" t="str">
        <f>"059328576"</f>
        <v>059328576</v>
      </c>
      <c r="B1161" t="s">
        <v>3283</v>
      </c>
      <c r="C1161" t="s">
        <v>3284</v>
      </c>
      <c r="D1161" t="s">
        <v>3285</v>
      </c>
    </row>
    <row r="1162" spans="1:4" x14ac:dyDescent="0.25">
      <c r="A1162" t="str">
        <f>"039591255"</f>
        <v>039591255</v>
      </c>
      <c r="B1162" t="s">
        <v>3286</v>
      </c>
      <c r="C1162" t="s">
        <v>3287</v>
      </c>
      <c r="D1162" t="s">
        <v>3288</v>
      </c>
    </row>
    <row r="1163" spans="1:4" x14ac:dyDescent="0.25">
      <c r="A1163" t="str">
        <f>"038112701"</f>
        <v>038112701</v>
      </c>
      <c r="B1163" t="s">
        <v>3289</v>
      </c>
      <c r="C1163" t="s">
        <v>3290</v>
      </c>
      <c r="D1163" t="s">
        <v>3291</v>
      </c>
    </row>
    <row r="1164" spans="1:4" x14ac:dyDescent="0.25">
      <c r="A1164" t="str">
        <f>"038113694"</f>
        <v>038113694</v>
      </c>
      <c r="B1164" t="s">
        <v>3292</v>
      </c>
      <c r="C1164" t="s">
        <v>3293</v>
      </c>
      <c r="D1164" t="s">
        <v>3294</v>
      </c>
    </row>
    <row r="1165" spans="1:4" x14ac:dyDescent="0.25">
      <c r="A1165" t="str">
        <f>"038113732"</f>
        <v>038113732</v>
      </c>
      <c r="B1165" t="s">
        <v>3295</v>
      </c>
      <c r="C1165" t="s">
        <v>3296</v>
      </c>
      <c r="D1165" t="s">
        <v>3297</v>
      </c>
    </row>
    <row r="1166" spans="1:4" x14ac:dyDescent="0.25">
      <c r="A1166" t="str">
        <f>"03712126X"</f>
        <v>03712126X</v>
      </c>
      <c r="B1166" t="s">
        <v>3298</v>
      </c>
      <c r="C1166" t="s">
        <v>3299</v>
      </c>
      <c r="D1166" t="s">
        <v>3300</v>
      </c>
    </row>
    <row r="1167" spans="1:4" x14ac:dyDescent="0.25">
      <c r="A1167" t="str">
        <f>"039196127"</f>
        <v>039196127</v>
      </c>
      <c r="B1167" t="s">
        <v>3301</v>
      </c>
      <c r="C1167" t="s">
        <v>3302</v>
      </c>
      <c r="D1167" t="s">
        <v>3303</v>
      </c>
    </row>
    <row r="1168" spans="1:4" x14ac:dyDescent="0.25">
      <c r="A1168" t="str">
        <f>"036625922"</f>
        <v>036625922</v>
      </c>
      <c r="B1168" t="s">
        <v>3304</v>
      </c>
      <c r="C1168" t="s">
        <v>3305</v>
      </c>
      <c r="D1168" t="s">
        <v>3306</v>
      </c>
    </row>
    <row r="1169" spans="1:4" x14ac:dyDescent="0.25">
      <c r="A1169" t="str">
        <f>"013805606"</f>
        <v>013805606</v>
      </c>
      <c r="B1169" t="s">
        <v>3307</v>
      </c>
      <c r="D1169" t="s">
        <v>3308</v>
      </c>
    </row>
    <row r="1170" spans="1:4" x14ac:dyDescent="0.25">
      <c r="A1170" t="str">
        <f>"038433249"</f>
        <v>038433249</v>
      </c>
      <c r="B1170" t="s">
        <v>3309</v>
      </c>
      <c r="D1170" t="s">
        <v>3310</v>
      </c>
    </row>
    <row r="1171" spans="1:4" x14ac:dyDescent="0.25">
      <c r="A1171" t="str">
        <f>"039852598"</f>
        <v>039852598</v>
      </c>
      <c r="B1171" t="s">
        <v>3311</v>
      </c>
      <c r="C1171" t="s">
        <v>3312</v>
      </c>
      <c r="D1171" t="s">
        <v>3313</v>
      </c>
    </row>
    <row r="1172" spans="1:4" x14ac:dyDescent="0.25">
      <c r="A1172" t="str">
        <f>"037792555"</f>
        <v>037792555</v>
      </c>
      <c r="B1172" t="s">
        <v>3314</v>
      </c>
      <c r="C1172" t="s">
        <v>3315</v>
      </c>
      <c r="D1172" t="s">
        <v>3316</v>
      </c>
    </row>
    <row r="1173" spans="1:4" x14ac:dyDescent="0.25">
      <c r="A1173" t="str">
        <f>"039393437"</f>
        <v>039393437</v>
      </c>
      <c r="B1173" t="s">
        <v>3317</v>
      </c>
      <c r="C1173" t="s">
        <v>3318</v>
      </c>
      <c r="D1173" t="s">
        <v>3319</v>
      </c>
    </row>
    <row r="1174" spans="1:4" x14ac:dyDescent="0.25">
      <c r="A1174" t="str">
        <f>"038218607"</f>
        <v>038218607</v>
      </c>
      <c r="B1174" t="s">
        <v>3320</v>
      </c>
      <c r="C1174" t="s">
        <v>3321</v>
      </c>
      <c r="D1174" t="s">
        <v>3322</v>
      </c>
    </row>
    <row r="1175" spans="1:4" x14ac:dyDescent="0.25">
      <c r="A1175" t="str">
        <f>"039535150"</f>
        <v>039535150</v>
      </c>
      <c r="B1175" t="s">
        <v>3323</v>
      </c>
      <c r="C1175" t="s">
        <v>3324</v>
      </c>
      <c r="D1175" t="s">
        <v>3325</v>
      </c>
    </row>
    <row r="1176" spans="1:4" x14ac:dyDescent="0.25">
      <c r="A1176" t="str">
        <f>"066854989"</f>
        <v>066854989</v>
      </c>
      <c r="B1176" t="s">
        <v>3326</v>
      </c>
      <c r="C1176" t="s">
        <v>3327</v>
      </c>
      <c r="D1176" t="s">
        <v>3328</v>
      </c>
    </row>
    <row r="1177" spans="1:4" x14ac:dyDescent="0.25">
      <c r="A1177" t="str">
        <f>"036839353"</f>
        <v>036839353</v>
      </c>
      <c r="B1177" t="s">
        <v>3329</v>
      </c>
      <c r="D1177" t="s">
        <v>3330</v>
      </c>
    </row>
    <row r="1178" spans="1:4" x14ac:dyDescent="0.25">
      <c r="A1178" t="str">
        <f>"038554739"</f>
        <v>038554739</v>
      </c>
      <c r="B1178" t="s">
        <v>3331</v>
      </c>
      <c r="D1178" t="s">
        <v>3332</v>
      </c>
    </row>
    <row r="1179" spans="1:4" x14ac:dyDescent="0.25">
      <c r="A1179" t="str">
        <f>"036636045"</f>
        <v>036636045</v>
      </c>
      <c r="B1179" t="s">
        <v>3333</v>
      </c>
      <c r="C1179" t="s">
        <v>3334</v>
      </c>
      <c r="D1179" t="s">
        <v>3335</v>
      </c>
    </row>
    <row r="1180" spans="1:4" x14ac:dyDescent="0.25">
      <c r="A1180" t="str">
        <f>"044581440"</f>
        <v>044581440</v>
      </c>
      <c r="B1180" t="s">
        <v>3336</v>
      </c>
      <c r="C1180" t="s">
        <v>3337</v>
      </c>
      <c r="D1180" t="s">
        <v>3338</v>
      </c>
    </row>
    <row r="1181" spans="1:4" x14ac:dyDescent="0.25">
      <c r="A1181" t="str">
        <f>"037085069"</f>
        <v>037085069</v>
      </c>
      <c r="B1181" t="s">
        <v>3339</v>
      </c>
      <c r="C1181" t="s">
        <v>3340</v>
      </c>
      <c r="D1181" t="s">
        <v>3341</v>
      </c>
    </row>
    <row r="1182" spans="1:4" x14ac:dyDescent="0.25">
      <c r="A1182" t="str">
        <f>"03750410X"</f>
        <v>03750410X</v>
      </c>
      <c r="B1182" t="s">
        <v>3342</v>
      </c>
      <c r="C1182" t="s">
        <v>3343</v>
      </c>
      <c r="D1182" t="s">
        <v>3344</v>
      </c>
    </row>
    <row r="1183" spans="1:4" x14ac:dyDescent="0.25">
      <c r="A1183" t="str">
        <f>"038313367"</f>
        <v>038313367</v>
      </c>
      <c r="B1183" t="s">
        <v>3345</v>
      </c>
      <c r="C1183" t="s">
        <v>3346</v>
      </c>
      <c r="D1183" t="s">
        <v>3347</v>
      </c>
    </row>
    <row r="1184" spans="1:4" x14ac:dyDescent="0.25">
      <c r="A1184" t="str">
        <f>"037932314"</f>
        <v>037932314</v>
      </c>
      <c r="B1184" t="s">
        <v>3348</v>
      </c>
      <c r="C1184" t="s">
        <v>3349</v>
      </c>
      <c r="D1184" t="s">
        <v>3350</v>
      </c>
    </row>
    <row r="1185" spans="1:4" x14ac:dyDescent="0.25">
      <c r="A1185" t="str">
        <f>"04035198X"</f>
        <v>04035198X</v>
      </c>
      <c r="B1185" t="s">
        <v>3351</v>
      </c>
      <c r="C1185" t="s">
        <v>3352</v>
      </c>
      <c r="D1185" t="s">
        <v>3353</v>
      </c>
    </row>
    <row r="1186" spans="1:4" x14ac:dyDescent="0.25">
      <c r="A1186" t="str">
        <f>"03683937X"</f>
        <v>03683937X</v>
      </c>
      <c r="B1186" t="s">
        <v>3354</v>
      </c>
      <c r="D1186" t="s">
        <v>3355</v>
      </c>
    </row>
    <row r="1187" spans="1:4" x14ac:dyDescent="0.25">
      <c r="A1187" t="str">
        <f>"036839396"</f>
        <v>036839396</v>
      </c>
      <c r="B1187" t="s">
        <v>3356</v>
      </c>
      <c r="C1187" t="s">
        <v>3357</v>
      </c>
      <c r="D1187" t="s">
        <v>3358</v>
      </c>
    </row>
    <row r="1188" spans="1:4" x14ac:dyDescent="0.25">
      <c r="A1188" t="str">
        <f>"040535444"</f>
        <v>040535444</v>
      </c>
      <c r="B1188" t="s">
        <v>3359</v>
      </c>
      <c r="C1188" t="s">
        <v>3360</v>
      </c>
      <c r="D1188" t="s">
        <v>3361</v>
      </c>
    </row>
    <row r="1189" spans="1:4" x14ac:dyDescent="0.25">
      <c r="A1189" t="str">
        <f>"040535452"</f>
        <v>040535452</v>
      </c>
      <c r="B1189" t="s">
        <v>3362</v>
      </c>
      <c r="C1189" t="s">
        <v>3363</v>
      </c>
      <c r="D1189" t="s">
        <v>3364</v>
      </c>
    </row>
    <row r="1190" spans="1:4" x14ac:dyDescent="0.25">
      <c r="A1190" t="str">
        <f>"038555514"</f>
        <v>038555514</v>
      </c>
      <c r="B1190" t="s">
        <v>3365</v>
      </c>
      <c r="C1190" t="s">
        <v>3366</v>
      </c>
      <c r="D1190" t="s">
        <v>3367</v>
      </c>
    </row>
    <row r="1191" spans="1:4" x14ac:dyDescent="0.25">
      <c r="A1191" t="str">
        <f>"040491072"</f>
        <v>040491072</v>
      </c>
      <c r="B1191" t="s">
        <v>3368</v>
      </c>
      <c r="C1191" t="s">
        <v>3369</v>
      </c>
      <c r="D1191" t="s">
        <v>3370</v>
      </c>
    </row>
    <row r="1192" spans="1:4" x14ac:dyDescent="0.25">
      <c r="A1192" t="str">
        <f>"039233944"</f>
        <v>039233944</v>
      </c>
      <c r="B1192" t="s">
        <v>3371</v>
      </c>
      <c r="C1192" t="s">
        <v>3372</v>
      </c>
      <c r="D1192" t="s">
        <v>3373</v>
      </c>
    </row>
    <row r="1193" spans="1:4" x14ac:dyDescent="0.25">
      <c r="A1193" t="str">
        <f>"037104489"</f>
        <v>037104489</v>
      </c>
      <c r="B1193" t="s">
        <v>3374</v>
      </c>
      <c r="C1193" t="s">
        <v>3375</v>
      </c>
      <c r="D1193" t="s">
        <v>3376</v>
      </c>
    </row>
    <row r="1194" spans="1:4" x14ac:dyDescent="0.25">
      <c r="A1194" t="str">
        <f>"038901862"</f>
        <v>038901862</v>
      </c>
      <c r="B1194" t="s">
        <v>3377</v>
      </c>
      <c r="C1194" t="s">
        <v>3378</v>
      </c>
      <c r="D1194" t="s">
        <v>3379</v>
      </c>
    </row>
    <row r="1195" spans="1:4" x14ac:dyDescent="0.25">
      <c r="A1195" t="str">
        <f>"060911670"</f>
        <v>060911670</v>
      </c>
      <c r="B1195" t="s">
        <v>3380</v>
      </c>
      <c r="D1195" t="s">
        <v>3381</v>
      </c>
    </row>
    <row r="1196" spans="1:4" x14ac:dyDescent="0.25">
      <c r="A1196" t="str">
        <f>"038433184"</f>
        <v>038433184</v>
      </c>
      <c r="B1196" t="s">
        <v>3382</v>
      </c>
      <c r="D1196" t="s">
        <v>3383</v>
      </c>
    </row>
    <row r="1197" spans="1:4" x14ac:dyDescent="0.25">
      <c r="A1197" t="str">
        <f>"037436422"</f>
        <v>037436422</v>
      </c>
      <c r="B1197" t="s">
        <v>3384</v>
      </c>
      <c r="C1197" t="s">
        <v>3385</v>
      </c>
      <c r="D1197" t="s">
        <v>3386</v>
      </c>
    </row>
    <row r="1198" spans="1:4" x14ac:dyDescent="0.25">
      <c r="A1198" t="str">
        <f>"037578782"</f>
        <v>037578782</v>
      </c>
      <c r="B1198" t="s">
        <v>3387</v>
      </c>
      <c r="C1198" t="s">
        <v>3388</v>
      </c>
      <c r="D1198" t="s">
        <v>3389</v>
      </c>
    </row>
    <row r="1199" spans="1:4" x14ac:dyDescent="0.25">
      <c r="A1199" t="str">
        <f>"036391727"</f>
        <v>036391727</v>
      </c>
      <c r="B1199" t="s">
        <v>3390</v>
      </c>
      <c r="D1199" t="s">
        <v>3391</v>
      </c>
    </row>
    <row r="1200" spans="1:4" x14ac:dyDescent="0.25">
      <c r="A1200" t="str">
        <f>"038670801"</f>
        <v>038670801</v>
      </c>
      <c r="B1200" t="s">
        <v>3392</v>
      </c>
      <c r="C1200" t="s">
        <v>3393</v>
      </c>
      <c r="D1200" t="s">
        <v>3394</v>
      </c>
    </row>
    <row r="1201" spans="1:4" x14ac:dyDescent="0.25">
      <c r="A1201" t="str">
        <f>"163248249"</f>
        <v>163248249</v>
      </c>
      <c r="B1201" t="s">
        <v>3395</v>
      </c>
      <c r="C1201" t="s">
        <v>3396</v>
      </c>
      <c r="D1201" t="s">
        <v>3397</v>
      </c>
    </row>
    <row r="1202" spans="1:4" x14ac:dyDescent="0.25">
      <c r="A1202" t="str">
        <f>"076867781"</f>
        <v>076867781</v>
      </c>
      <c r="B1202" t="s">
        <v>3398</v>
      </c>
      <c r="C1202" t="s">
        <v>3399</v>
      </c>
      <c r="D1202" t="s">
        <v>3400</v>
      </c>
    </row>
    <row r="1203" spans="1:4" x14ac:dyDescent="0.25">
      <c r="A1203" t="str">
        <f>"03867081X"</f>
        <v>03867081X</v>
      </c>
      <c r="B1203" t="s">
        <v>3401</v>
      </c>
      <c r="C1203" t="s">
        <v>3402</v>
      </c>
      <c r="D1203" t="s">
        <v>3403</v>
      </c>
    </row>
    <row r="1204" spans="1:4" x14ac:dyDescent="0.25">
      <c r="A1204" t="str">
        <f>"040116964"</f>
        <v>040116964</v>
      </c>
      <c r="B1204" t="s">
        <v>3404</v>
      </c>
      <c r="C1204" t="s">
        <v>3405</v>
      </c>
      <c r="D1204" t="s">
        <v>3406</v>
      </c>
    </row>
    <row r="1205" spans="1:4" x14ac:dyDescent="0.25">
      <c r="A1205" t="str">
        <f>"036391743"</f>
        <v>036391743</v>
      </c>
      <c r="B1205" t="s">
        <v>3407</v>
      </c>
      <c r="D1205" t="s">
        <v>3408</v>
      </c>
    </row>
    <row r="1206" spans="1:4" x14ac:dyDescent="0.25">
      <c r="A1206" t="str">
        <f>"036391808"</f>
        <v>036391808</v>
      </c>
      <c r="B1206" t="s">
        <v>3409</v>
      </c>
      <c r="C1206" t="s">
        <v>3410</v>
      </c>
      <c r="D1206" t="s">
        <v>3411</v>
      </c>
    </row>
    <row r="1207" spans="1:4" x14ac:dyDescent="0.25">
      <c r="A1207" t="str">
        <f>"038848821"</f>
        <v>038848821</v>
      </c>
      <c r="B1207" t="s">
        <v>3412</v>
      </c>
      <c r="C1207" t="s">
        <v>3413</v>
      </c>
      <c r="D1207" t="s">
        <v>3414</v>
      </c>
    </row>
    <row r="1208" spans="1:4" x14ac:dyDescent="0.25">
      <c r="A1208" t="str">
        <f>"03948131X"</f>
        <v>03948131X</v>
      </c>
      <c r="B1208" t="s">
        <v>3415</v>
      </c>
      <c r="C1208" t="s">
        <v>3416</v>
      </c>
      <c r="D1208" t="s">
        <v>3417</v>
      </c>
    </row>
    <row r="1209" spans="1:4" x14ac:dyDescent="0.25">
      <c r="A1209" t="str">
        <f>"036391824"</f>
        <v>036391824</v>
      </c>
      <c r="B1209" t="s">
        <v>3418</v>
      </c>
      <c r="D1209" t="s">
        <v>3419</v>
      </c>
    </row>
    <row r="1210" spans="1:4" x14ac:dyDescent="0.25">
      <c r="A1210" t="str">
        <f>"036391840"</f>
        <v>036391840</v>
      </c>
      <c r="B1210" t="s">
        <v>3420</v>
      </c>
      <c r="D1210" t="s">
        <v>3421</v>
      </c>
    </row>
    <row r="1211" spans="1:4" x14ac:dyDescent="0.25">
      <c r="A1211" t="str">
        <f>"038871335"</f>
        <v>038871335</v>
      </c>
      <c r="B1211" t="s">
        <v>3422</v>
      </c>
      <c r="C1211" t="s">
        <v>3423</v>
      </c>
      <c r="D1211" t="s">
        <v>3424</v>
      </c>
    </row>
    <row r="1212" spans="1:4" x14ac:dyDescent="0.25">
      <c r="A1212" t="str">
        <f>"037409301"</f>
        <v>037409301</v>
      </c>
      <c r="B1212" t="s">
        <v>3425</v>
      </c>
      <c r="C1212" t="s">
        <v>3426</v>
      </c>
      <c r="D1212" t="s">
        <v>3427</v>
      </c>
    </row>
    <row r="1213" spans="1:4" x14ac:dyDescent="0.25">
      <c r="A1213" t="str">
        <f>"039535584"</f>
        <v>039535584</v>
      </c>
      <c r="B1213" t="s">
        <v>3428</v>
      </c>
      <c r="C1213" t="s">
        <v>3429</v>
      </c>
      <c r="D1213" t="s">
        <v>3430</v>
      </c>
    </row>
    <row r="1214" spans="1:4" x14ac:dyDescent="0.25">
      <c r="A1214" t="str">
        <f>"036391913"</f>
        <v>036391913</v>
      </c>
      <c r="B1214" t="s">
        <v>3431</v>
      </c>
      <c r="D1214" t="s">
        <v>3432</v>
      </c>
    </row>
    <row r="1215" spans="1:4" x14ac:dyDescent="0.25">
      <c r="A1215" t="str">
        <f>"039071804"</f>
        <v>039071804</v>
      </c>
      <c r="B1215" t="s">
        <v>3433</v>
      </c>
      <c r="C1215" t="s">
        <v>3434</v>
      </c>
      <c r="D1215" t="s">
        <v>3435</v>
      </c>
    </row>
    <row r="1216" spans="1:4" x14ac:dyDescent="0.25">
      <c r="A1216" t="str">
        <f>"037879243"</f>
        <v>037879243</v>
      </c>
      <c r="B1216" t="s">
        <v>3436</v>
      </c>
      <c r="C1216" t="s">
        <v>3437</v>
      </c>
      <c r="D1216" t="s">
        <v>3438</v>
      </c>
    </row>
    <row r="1217" spans="1:4" x14ac:dyDescent="0.25">
      <c r="A1217" t="str">
        <f>"069194157"</f>
        <v>069194157</v>
      </c>
      <c r="B1217" t="s">
        <v>3439</v>
      </c>
      <c r="D1217" t="s">
        <v>3440</v>
      </c>
    </row>
    <row r="1218" spans="1:4" x14ac:dyDescent="0.25">
      <c r="A1218" t="str">
        <f>"036934887"</f>
        <v>036934887</v>
      </c>
      <c r="B1218" t="s">
        <v>3441</v>
      </c>
      <c r="C1218" t="s">
        <v>3442</v>
      </c>
      <c r="D1218" t="s">
        <v>3443</v>
      </c>
    </row>
    <row r="1219" spans="1:4" x14ac:dyDescent="0.25">
      <c r="A1219" t="str">
        <f>"03661601X"</f>
        <v>03661601X</v>
      </c>
      <c r="B1219" t="s">
        <v>3444</v>
      </c>
      <c r="C1219" t="s">
        <v>3445</v>
      </c>
      <c r="D1219" t="s">
        <v>3446</v>
      </c>
    </row>
    <row r="1220" spans="1:4" x14ac:dyDescent="0.25">
      <c r="A1220" t="str">
        <f>"040024911"</f>
        <v>040024911</v>
      </c>
      <c r="B1220" t="s">
        <v>3447</v>
      </c>
      <c r="C1220" t="s">
        <v>3448</v>
      </c>
      <c r="D1220" t="s">
        <v>3449</v>
      </c>
    </row>
    <row r="1221" spans="1:4" x14ac:dyDescent="0.25">
      <c r="A1221" t="str">
        <f>"038040417"</f>
        <v>038040417</v>
      </c>
      <c r="B1221" t="s">
        <v>3450</v>
      </c>
      <c r="C1221" t="s">
        <v>3451</v>
      </c>
      <c r="D1221" t="s">
        <v>3452</v>
      </c>
    </row>
    <row r="1222" spans="1:4" x14ac:dyDescent="0.25">
      <c r="A1222" t="str">
        <f>"036617997"</f>
        <v>036617997</v>
      </c>
      <c r="B1222" t="s">
        <v>3453</v>
      </c>
      <c r="C1222" t="s">
        <v>3454</v>
      </c>
      <c r="D1222" t="s">
        <v>3455</v>
      </c>
    </row>
    <row r="1223" spans="1:4" x14ac:dyDescent="0.25">
      <c r="A1223" t="str">
        <f>"038883961"</f>
        <v>038883961</v>
      </c>
      <c r="B1223" t="s">
        <v>3456</v>
      </c>
      <c r="C1223" t="s">
        <v>3457</v>
      </c>
      <c r="D1223" t="s">
        <v>3458</v>
      </c>
    </row>
    <row r="1224" spans="1:4" x14ac:dyDescent="0.25">
      <c r="A1224" t="str">
        <f>"036392227"</f>
        <v>036392227</v>
      </c>
      <c r="B1224" t="s">
        <v>3459</v>
      </c>
      <c r="D1224" t="s">
        <v>3460</v>
      </c>
    </row>
    <row r="1225" spans="1:4" x14ac:dyDescent="0.25">
      <c r="A1225" t="str">
        <f>"036392200"</f>
        <v>036392200</v>
      </c>
      <c r="B1225" t="s">
        <v>3461</v>
      </c>
      <c r="D1225" t="s">
        <v>3462</v>
      </c>
    </row>
    <row r="1226" spans="1:4" x14ac:dyDescent="0.25">
      <c r="A1226" t="str">
        <f>"036392243"</f>
        <v>036392243</v>
      </c>
      <c r="B1226" t="s">
        <v>3463</v>
      </c>
      <c r="D1226" t="s">
        <v>3464</v>
      </c>
    </row>
    <row r="1227" spans="1:4" x14ac:dyDescent="0.25">
      <c r="A1227" t="str">
        <f>"038555611"</f>
        <v>038555611</v>
      </c>
      <c r="B1227" t="s">
        <v>3465</v>
      </c>
      <c r="C1227" t="s">
        <v>3466</v>
      </c>
      <c r="D1227" t="s">
        <v>3467</v>
      </c>
    </row>
    <row r="1228" spans="1:4" x14ac:dyDescent="0.25">
      <c r="A1228" t="str">
        <f>"038754789"</f>
        <v>038754789</v>
      </c>
      <c r="B1228" t="s">
        <v>3468</v>
      </c>
      <c r="D1228" t="s">
        <v>3469</v>
      </c>
    </row>
    <row r="1229" spans="1:4" x14ac:dyDescent="0.25">
      <c r="A1229" t="str">
        <f>"069183147"</f>
        <v>069183147</v>
      </c>
      <c r="B1229" t="s">
        <v>3470</v>
      </c>
      <c r="D1229" t="s">
        <v>3471</v>
      </c>
    </row>
    <row r="1230" spans="1:4" x14ac:dyDescent="0.25">
      <c r="A1230" t="str">
        <f>"036165425"</f>
        <v>036165425</v>
      </c>
      <c r="B1230" t="s">
        <v>3472</v>
      </c>
      <c r="C1230" t="s">
        <v>3473</v>
      </c>
      <c r="D1230" t="s">
        <v>3474</v>
      </c>
    </row>
    <row r="1231" spans="1:4" x14ac:dyDescent="0.25">
      <c r="A1231" t="str">
        <f>"040098583"</f>
        <v>040098583</v>
      </c>
      <c r="B1231" t="s">
        <v>3475</v>
      </c>
      <c r="C1231" t="s">
        <v>3476</v>
      </c>
      <c r="D1231" t="s">
        <v>3477</v>
      </c>
    </row>
    <row r="1232" spans="1:4" x14ac:dyDescent="0.25">
      <c r="A1232" t="str">
        <f>"036392405"</f>
        <v>036392405</v>
      </c>
      <c r="B1232" t="s">
        <v>3478</v>
      </c>
      <c r="D1232" t="s">
        <v>3479</v>
      </c>
    </row>
    <row r="1233" spans="1:4" x14ac:dyDescent="0.25">
      <c r="A1233" t="str">
        <f>"081158807"</f>
        <v>081158807</v>
      </c>
      <c r="B1233" t="s">
        <v>3480</v>
      </c>
      <c r="D1233" t="s">
        <v>3481</v>
      </c>
    </row>
    <row r="1234" spans="1:4" x14ac:dyDescent="0.25">
      <c r="A1234" t="str">
        <f>"037434012"</f>
        <v>037434012</v>
      </c>
      <c r="B1234" t="s">
        <v>3482</v>
      </c>
      <c r="C1234" t="s">
        <v>3483</v>
      </c>
      <c r="D1234" t="s">
        <v>3484</v>
      </c>
    </row>
    <row r="1235" spans="1:4" x14ac:dyDescent="0.25">
      <c r="A1235" t="str">
        <f>"066852463"</f>
        <v>066852463</v>
      </c>
      <c r="B1235" t="s">
        <v>3485</v>
      </c>
      <c r="C1235" t="s">
        <v>3486</v>
      </c>
      <c r="D1235" t="s">
        <v>3487</v>
      </c>
    </row>
    <row r="1236" spans="1:4" x14ac:dyDescent="0.25">
      <c r="A1236" t="str">
        <f>"038872986"</f>
        <v>038872986</v>
      </c>
      <c r="B1236" t="s">
        <v>3488</v>
      </c>
      <c r="C1236" t="s">
        <v>3489</v>
      </c>
      <c r="D1236" t="s">
        <v>3490</v>
      </c>
    </row>
    <row r="1237" spans="1:4" x14ac:dyDescent="0.25">
      <c r="A1237" t="str">
        <f>"036392596"</f>
        <v>036392596</v>
      </c>
      <c r="B1237" t="s">
        <v>3491</v>
      </c>
      <c r="D1237" t="s">
        <v>3492</v>
      </c>
    </row>
    <row r="1238" spans="1:4" x14ac:dyDescent="0.25">
      <c r="A1238" t="str">
        <f>"079245072"</f>
        <v>079245072</v>
      </c>
      <c r="B1238" t="s">
        <v>3493</v>
      </c>
      <c r="C1238" t="s">
        <v>3494</v>
      </c>
      <c r="D1238" t="s">
        <v>3495</v>
      </c>
    </row>
    <row r="1239" spans="1:4" x14ac:dyDescent="0.25">
      <c r="A1239" t="str">
        <f>"037433032"</f>
        <v>037433032</v>
      </c>
      <c r="B1239" t="s">
        <v>3496</v>
      </c>
      <c r="C1239" t="s">
        <v>3497</v>
      </c>
      <c r="D1239" t="s">
        <v>3498</v>
      </c>
    </row>
    <row r="1240" spans="1:4" x14ac:dyDescent="0.25">
      <c r="A1240" t="str">
        <f>"036468932"</f>
        <v>036468932</v>
      </c>
      <c r="B1240" t="s">
        <v>3499</v>
      </c>
      <c r="C1240" t="s">
        <v>3500</v>
      </c>
      <c r="D1240" t="s">
        <v>3501</v>
      </c>
    </row>
    <row r="1241" spans="1:4" x14ac:dyDescent="0.25">
      <c r="A1241" t="str">
        <f>"038398907"</f>
        <v>038398907</v>
      </c>
      <c r="B1241" t="s">
        <v>3502</v>
      </c>
      <c r="D1241" t="s">
        <v>3503</v>
      </c>
    </row>
    <row r="1242" spans="1:4" x14ac:dyDescent="0.25">
      <c r="A1242" t="str">
        <f>"037445812"</f>
        <v>037445812</v>
      </c>
      <c r="B1242" t="s">
        <v>3504</v>
      </c>
      <c r="C1242" t="s">
        <v>3505</v>
      </c>
      <c r="D1242" t="s">
        <v>3506</v>
      </c>
    </row>
    <row r="1243" spans="1:4" x14ac:dyDescent="0.25">
      <c r="A1243" t="str">
        <f>"037983709"</f>
        <v>037983709</v>
      </c>
      <c r="B1243" t="s">
        <v>3507</v>
      </c>
      <c r="C1243" t="s">
        <v>3508</v>
      </c>
      <c r="D1243" t="s">
        <v>3509</v>
      </c>
    </row>
    <row r="1244" spans="1:4" x14ac:dyDescent="0.25">
      <c r="A1244" t="str">
        <f>"037983687"</f>
        <v>037983687</v>
      </c>
      <c r="B1244" t="s">
        <v>3510</v>
      </c>
      <c r="C1244" t="s">
        <v>3511</v>
      </c>
      <c r="D1244" t="s">
        <v>3512</v>
      </c>
    </row>
    <row r="1245" spans="1:4" x14ac:dyDescent="0.25">
      <c r="A1245" t="str">
        <f>"039598098"</f>
        <v>039598098</v>
      </c>
      <c r="B1245" t="s">
        <v>3513</v>
      </c>
      <c r="C1245" t="s">
        <v>3514</v>
      </c>
      <c r="D1245" t="s">
        <v>3515</v>
      </c>
    </row>
    <row r="1246" spans="1:4" x14ac:dyDescent="0.25">
      <c r="A1246" t="str">
        <f>"037983741"</f>
        <v>037983741</v>
      </c>
      <c r="B1246" t="s">
        <v>3516</v>
      </c>
      <c r="C1246" t="s">
        <v>3517</v>
      </c>
      <c r="D1246" t="s">
        <v>3518</v>
      </c>
    </row>
    <row r="1247" spans="1:4" x14ac:dyDescent="0.25">
      <c r="A1247" t="str">
        <f>"037983725"</f>
        <v>037983725</v>
      </c>
      <c r="B1247" t="s">
        <v>3519</v>
      </c>
      <c r="C1247" t="s">
        <v>3520</v>
      </c>
      <c r="D1247" t="s">
        <v>3521</v>
      </c>
    </row>
    <row r="1248" spans="1:4" x14ac:dyDescent="0.25">
      <c r="A1248" t="str">
        <f>"059455845"</f>
        <v>059455845</v>
      </c>
      <c r="B1248" t="s">
        <v>3522</v>
      </c>
      <c r="C1248" t="s">
        <v>3523</v>
      </c>
      <c r="D1248" t="s">
        <v>3524</v>
      </c>
    </row>
    <row r="1249" spans="1:4" x14ac:dyDescent="0.25">
      <c r="A1249" t="str">
        <f>"039238814"</f>
        <v>039238814</v>
      </c>
      <c r="B1249" t="s">
        <v>3525</v>
      </c>
      <c r="C1249" t="s">
        <v>3526</v>
      </c>
      <c r="D1249" t="s">
        <v>3527</v>
      </c>
    </row>
    <row r="1250" spans="1:4" x14ac:dyDescent="0.25">
      <c r="A1250" t="str">
        <f>"037469487"</f>
        <v>037469487</v>
      </c>
      <c r="B1250" t="s">
        <v>3528</v>
      </c>
      <c r="C1250" t="s">
        <v>3529</v>
      </c>
      <c r="D1250" t="s">
        <v>3530</v>
      </c>
    </row>
    <row r="1251" spans="1:4" x14ac:dyDescent="0.25">
      <c r="A1251" t="str">
        <f>"039621219"</f>
        <v>039621219</v>
      </c>
      <c r="B1251" t="s">
        <v>3531</v>
      </c>
      <c r="C1251" t="s">
        <v>3532</v>
      </c>
      <c r="D1251" t="s">
        <v>3533</v>
      </c>
    </row>
    <row r="1252" spans="1:4" x14ac:dyDescent="0.25">
      <c r="A1252" t="str">
        <f>"039239284"</f>
        <v>039239284</v>
      </c>
      <c r="B1252" t="s">
        <v>3534</v>
      </c>
      <c r="C1252" t="s">
        <v>3535</v>
      </c>
      <c r="D1252" t="s">
        <v>3536</v>
      </c>
    </row>
    <row r="1253" spans="1:4" x14ac:dyDescent="0.25">
      <c r="A1253" t="str">
        <f>"040535509"</f>
        <v>040535509</v>
      </c>
      <c r="B1253" t="s">
        <v>3537</v>
      </c>
      <c r="C1253" t="s">
        <v>3538</v>
      </c>
      <c r="D1253" t="s">
        <v>3539</v>
      </c>
    </row>
    <row r="1254" spans="1:4" x14ac:dyDescent="0.25">
      <c r="A1254" t="str">
        <f>"103286217"</f>
        <v>103286217</v>
      </c>
      <c r="B1254" t="s">
        <v>3540</v>
      </c>
      <c r="D1254" t="s">
        <v>3541</v>
      </c>
    </row>
    <row r="1255" spans="1:4" x14ac:dyDescent="0.25">
      <c r="A1255" t="str">
        <f>"038964910"</f>
        <v>038964910</v>
      </c>
      <c r="B1255" t="s">
        <v>3542</v>
      </c>
      <c r="C1255" t="s">
        <v>3543</v>
      </c>
      <c r="D1255" t="s">
        <v>3544</v>
      </c>
    </row>
    <row r="1256" spans="1:4" x14ac:dyDescent="0.25">
      <c r="A1256" t="str">
        <f>"039767558"</f>
        <v>039767558</v>
      </c>
      <c r="B1256" t="s">
        <v>3545</v>
      </c>
      <c r="C1256" t="s">
        <v>3546</v>
      </c>
      <c r="D1256" t="s">
        <v>3547</v>
      </c>
    </row>
    <row r="1257" spans="1:4" x14ac:dyDescent="0.25">
      <c r="A1257" t="str">
        <f>"039621030"</f>
        <v>039621030</v>
      </c>
      <c r="B1257" t="s">
        <v>3548</v>
      </c>
      <c r="C1257" t="s">
        <v>3549</v>
      </c>
      <c r="D1257" t="s">
        <v>3550</v>
      </c>
    </row>
    <row r="1258" spans="1:4" x14ac:dyDescent="0.25">
      <c r="A1258" t="str">
        <f>"039921247"</f>
        <v>039921247</v>
      </c>
      <c r="B1258" t="s">
        <v>3551</v>
      </c>
      <c r="C1258" t="s">
        <v>3552</v>
      </c>
      <c r="D1258" t="s">
        <v>3553</v>
      </c>
    </row>
    <row r="1259" spans="1:4" x14ac:dyDescent="0.25">
      <c r="A1259" t="str">
        <f>"037993917"</f>
        <v>037993917</v>
      </c>
      <c r="B1259" t="s">
        <v>3554</v>
      </c>
      <c r="C1259" t="s">
        <v>3555</v>
      </c>
      <c r="D1259" t="s">
        <v>3556</v>
      </c>
    </row>
    <row r="1260" spans="1:4" x14ac:dyDescent="0.25">
      <c r="A1260" t="str">
        <f>"037453726"</f>
        <v>037453726</v>
      </c>
      <c r="B1260" t="s">
        <v>3557</v>
      </c>
      <c r="C1260" t="s">
        <v>3558</v>
      </c>
      <c r="D1260" t="s">
        <v>3559</v>
      </c>
    </row>
    <row r="1261" spans="1:4" x14ac:dyDescent="0.25">
      <c r="A1261" t="str">
        <f>"039649288"</f>
        <v>039649288</v>
      </c>
      <c r="B1261" t="s">
        <v>3560</v>
      </c>
      <c r="C1261" t="s">
        <v>3561</v>
      </c>
      <c r="D1261" t="s">
        <v>3562</v>
      </c>
    </row>
    <row r="1262" spans="1:4" x14ac:dyDescent="0.25">
      <c r="A1262" t="str">
        <f>"156959100"</f>
        <v>156959100</v>
      </c>
      <c r="B1262" t="s">
        <v>3563</v>
      </c>
      <c r="C1262" t="s">
        <v>3564</v>
      </c>
      <c r="D1262" t="s">
        <v>3565</v>
      </c>
    </row>
    <row r="1263" spans="1:4" x14ac:dyDescent="0.25">
      <c r="A1263" t="str">
        <f>"038226839"</f>
        <v>038226839</v>
      </c>
      <c r="B1263" t="s">
        <v>3566</v>
      </c>
      <c r="C1263" t="s">
        <v>3567</v>
      </c>
      <c r="D1263" t="s">
        <v>3568</v>
      </c>
    </row>
    <row r="1264" spans="1:4" x14ac:dyDescent="0.25">
      <c r="A1264" t="str">
        <f>"037431056"</f>
        <v>037431056</v>
      </c>
      <c r="B1264" t="s">
        <v>3569</v>
      </c>
      <c r="C1264" t="s">
        <v>3570</v>
      </c>
      <c r="D1264" t="s">
        <v>3571</v>
      </c>
    </row>
    <row r="1265" spans="1:4" x14ac:dyDescent="0.25">
      <c r="A1265" t="str">
        <f>"038489023"</f>
        <v>038489023</v>
      </c>
      <c r="B1265" t="s">
        <v>3572</v>
      </c>
      <c r="C1265" t="s">
        <v>3573</v>
      </c>
      <c r="D1265" t="s">
        <v>3574</v>
      </c>
    </row>
    <row r="1266" spans="1:4" x14ac:dyDescent="0.25">
      <c r="A1266" t="str">
        <f>"038555794"</f>
        <v>038555794</v>
      </c>
      <c r="B1266" t="s">
        <v>3575</v>
      </c>
      <c r="D1266" t="s">
        <v>3576</v>
      </c>
    </row>
    <row r="1267" spans="1:4" x14ac:dyDescent="0.25">
      <c r="A1267" t="str">
        <f>"039225763"</f>
        <v>039225763</v>
      </c>
      <c r="B1267" t="s">
        <v>3577</v>
      </c>
      <c r="C1267" t="s">
        <v>3578</v>
      </c>
      <c r="D1267" t="s">
        <v>3579</v>
      </c>
    </row>
    <row r="1268" spans="1:4" x14ac:dyDescent="0.25">
      <c r="A1268" t="str">
        <f>"037525581"</f>
        <v>037525581</v>
      </c>
      <c r="B1268" t="s">
        <v>3580</v>
      </c>
      <c r="C1268" t="s">
        <v>3581</v>
      </c>
      <c r="D1268" t="s">
        <v>3582</v>
      </c>
    </row>
    <row r="1269" spans="1:4" x14ac:dyDescent="0.25">
      <c r="A1269" t="str">
        <f>"089659295"</f>
        <v>089659295</v>
      </c>
      <c r="B1269" t="s">
        <v>3583</v>
      </c>
      <c r="C1269" t="s">
        <v>3584</v>
      </c>
      <c r="D1269" t="s">
        <v>3585</v>
      </c>
    </row>
    <row r="1270" spans="1:4" x14ac:dyDescent="0.25">
      <c r="A1270" t="str">
        <f>"037451863"</f>
        <v>037451863</v>
      </c>
      <c r="B1270" t="s">
        <v>3586</v>
      </c>
      <c r="C1270" t="s">
        <v>3587</v>
      </c>
      <c r="D1270" t="s">
        <v>3588</v>
      </c>
    </row>
    <row r="1271" spans="1:4" x14ac:dyDescent="0.25">
      <c r="A1271" t="str">
        <f>"038555816"</f>
        <v>038555816</v>
      </c>
      <c r="B1271" t="s">
        <v>3589</v>
      </c>
      <c r="D1271" t="s">
        <v>3590</v>
      </c>
    </row>
    <row r="1272" spans="1:4" x14ac:dyDescent="0.25">
      <c r="A1272" t="str">
        <f>"036841013"</f>
        <v>036841013</v>
      </c>
      <c r="B1272" t="s">
        <v>3591</v>
      </c>
      <c r="C1272" t="s">
        <v>3592</v>
      </c>
      <c r="D1272" t="s">
        <v>3593</v>
      </c>
    </row>
    <row r="1273" spans="1:4" x14ac:dyDescent="0.25">
      <c r="A1273" t="str">
        <f>"040613291"</f>
        <v>040613291</v>
      </c>
      <c r="B1273" t="s">
        <v>3594</v>
      </c>
      <c r="D1273" t="s">
        <v>3595</v>
      </c>
    </row>
    <row r="1274" spans="1:4" x14ac:dyDescent="0.25">
      <c r="A1274" t="str">
        <f>"037502298"</f>
        <v>037502298</v>
      </c>
      <c r="B1274" t="s">
        <v>3596</v>
      </c>
      <c r="C1274" t="s">
        <v>3597</v>
      </c>
      <c r="D1274" t="s">
        <v>3598</v>
      </c>
    </row>
    <row r="1275" spans="1:4" x14ac:dyDescent="0.25">
      <c r="A1275" t="str">
        <f>"038108712"</f>
        <v>038108712</v>
      </c>
      <c r="B1275" t="s">
        <v>3599</v>
      </c>
      <c r="C1275" t="s">
        <v>3600</v>
      </c>
      <c r="D1275" t="s">
        <v>3601</v>
      </c>
    </row>
    <row r="1276" spans="1:4" x14ac:dyDescent="0.25">
      <c r="A1276" t="str">
        <f>"036401846"</f>
        <v>036401846</v>
      </c>
      <c r="B1276" t="s">
        <v>3602</v>
      </c>
      <c r="D1276" t="s">
        <v>3603</v>
      </c>
    </row>
    <row r="1277" spans="1:4" x14ac:dyDescent="0.25">
      <c r="A1277" t="str">
        <f>"076032477"</f>
        <v>076032477</v>
      </c>
      <c r="B1277" t="s">
        <v>3604</v>
      </c>
      <c r="C1277" t="s">
        <v>3605</v>
      </c>
      <c r="D1277" t="s">
        <v>3606</v>
      </c>
    </row>
    <row r="1278" spans="1:4" x14ac:dyDescent="0.25">
      <c r="A1278" t="str">
        <f>"036841269"</f>
        <v>036841269</v>
      </c>
      <c r="B1278" t="s">
        <v>3607</v>
      </c>
      <c r="D1278" t="s">
        <v>3608</v>
      </c>
    </row>
    <row r="1279" spans="1:4" x14ac:dyDescent="0.25">
      <c r="A1279" t="str">
        <f>"038555948"</f>
        <v>038555948</v>
      </c>
      <c r="B1279" t="s">
        <v>3609</v>
      </c>
      <c r="D1279" t="s">
        <v>3610</v>
      </c>
    </row>
    <row r="1280" spans="1:4" x14ac:dyDescent="0.25">
      <c r="A1280" t="str">
        <f>"036841277"</f>
        <v>036841277</v>
      </c>
      <c r="B1280" t="s">
        <v>3611</v>
      </c>
      <c r="D1280" t="s">
        <v>3612</v>
      </c>
    </row>
    <row r="1281" spans="1:4" x14ac:dyDescent="0.25">
      <c r="A1281" t="str">
        <f>"03737866X"</f>
        <v>03737866X</v>
      </c>
      <c r="B1281" t="s">
        <v>3613</v>
      </c>
      <c r="C1281" t="s">
        <v>3614</v>
      </c>
      <c r="D1281" t="s">
        <v>3615</v>
      </c>
    </row>
    <row r="1282" spans="1:4" x14ac:dyDescent="0.25">
      <c r="A1282" t="str">
        <f>"039401790"</f>
        <v>039401790</v>
      </c>
      <c r="B1282" t="s">
        <v>3616</v>
      </c>
      <c r="C1282" t="s">
        <v>3617</v>
      </c>
      <c r="D1282" t="s">
        <v>3618</v>
      </c>
    </row>
    <row r="1283" spans="1:4" x14ac:dyDescent="0.25">
      <c r="A1283" t="str">
        <f>"039235114"</f>
        <v>039235114</v>
      </c>
      <c r="B1283" t="s">
        <v>3619</v>
      </c>
      <c r="C1283" t="s">
        <v>3620</v>
      </c>
      <c r="D1283" t="s">
        <v>3621</v>
      </c>
    </row>
    <row r="1284" spans="1:4" x14ac:dyDescent="0.25">
      <c r="A1284" t="str">
        <f>"103292799"</f>
        <v>103292799</v>
      </c>
      <c r="B1284" t="s">
        <v>3622</v>
      </c>
      <c r="D1284" t="s">
        <v>3623</v>
      </c>
    </row>
    <row r="1285" spans="1:4" x14ac:dyDescent="0.25">
      <c r="A1285" t="str">
        <f>"036915637"</f>
        <v>036915637</v>
      </c>
      <c r="B1285" t="s">
        <v>3624</v>
      </c>
      <c r="C1285" t="s">
        <v>3625</v>
      </c>
      <c r="D1285" t="s">
        <v>3626</v>
      </c>
    </row>
    <row r="1286" spans="1:4" x14ac:dyDescent="0.25">
      <c r="A1286" t="str">
        <f>"036877182"</f>
        <v>036877182</v>
      </c>
      <c r="B1286" t="s">
        <v>3627</v>
      </c>
      <c r="D1286" t="s">
        <v>3628</v>
      </c>
    </row>
    <row r="1287" spans="1:4" x14ac:dyDescent="0.25">
      <c r="A1287" t="str">
        <f>"038552728"</f>
        <v>038552728</v>
      </c>
      <c r="B1287" t="s">
        <v>3629</v>
      </c>
      <c r="C1287" t="s">
        <v>3630</v>
      </c>
      <c r="D1287" t="s">
        <v>3631</v>
      </c>
    </row>
    <row r="1288" spans="1:4" x14ac:dyDescent="0.25">
      <c r="A1288" t="str">
        <f>"037938916"</f>
        <v>037938916</v>
      </c>
      <c r="B1288" t="s">
        <v>3632</v>
      </c>
      <c r="C1288" t="s">
        <v>3633</v>
      </c>
      <c r="D1288" t="s">
        <v>3634</v>
      </c>
    </row>
    <row r="1289" spans="1:4" x14ac:dyDescent="0.25">
      <c r="A1289" t="str">
        <f>"05954869X"</f>
        <v>05954869X</v>
      </c>
      <c r="B1289" t="s">
        <v>3635</v>
      </c>
      <c r="D1289" t="s">
        <v>3636</v>
      </c>
    </row>
    <row r="1290" spans="1:4" x14ac:dyDescent="0.25">
      <c r="A1290" t="str">
        <f>"038023822"</f>
        <v>038023822</v>
      </c>
      <c r="B1290" t="s">
        <v>3637</v>
      </c>
      <c r="C1290" t="s">
        <v>3638</v>
      </c>
      <c r="D1290" t="s">
        <v>3639</v>
      </c>
    </row>
    <row r="1291" spans="1:4" x14ac:dyDescent="0.25">
      <c r="A1291" t="str">
        <f>"036403156"</f>
        <v>036403156</v>
      </c>
      <c r="B1291" t="s">
        <v>3640</v>
      </c>
      <c r="D1291" t="s">
        <v>3641</v>
      </c>
    </row>
    <row r="1292" spans="1:4" x14ac:dyDescent="0.25">
      <c r="A1292" t="str">
        <f>"039479463"</f>
        <v>039479463</v>
      </c>
      <c r="B1292" t="s">
        <v>3642</v>
      </c>
      <c r="C1292" t="s">
        <v>3643</v>
      </c>
      <c r="D1292" t="s">
        <v>3644</v>
      </c>
    </row>
    <row r="1293" spans="1:4" x14ac:dyDescent="0.25">
      <c r="A1293" t="str">
        <f>"036271365"</f>
        <v>036271365</v>
      </c>
      <c r="B1293" t="s">
        <v>3645</v>
      </c>
      <c r="D1293" t="s">
        <v>3646</v>
      </c>
    </row>
    <row r="1294" spans="1:4" x14ac:dyDescent="0.25">
      <c r="A1294" t="str">
        <f>"036436747"</f>
        <v>036436747</v>
      </c>
      <c r="B1294" t="s">
        <v>3647</v>
      </c>
      <c r="D1294" t="s">
        <v>3648</v>
      </c>
    </row>
    <row r="1295" spans="1:4" x14ac:dyDescent="0.25">
      <c r="A1295" t="str">
        <f>"037433768"</f>
        <v>037433768</v>
      </c>
      <c r="B1295" t="s">
        <v>3649</v>
      </c>
      <c r="C1295" t="s">
        <v>3650</v>
      </c>
      <c r="D1295" t="s">
        <v>3651</v>
      </c>
    </row>
    <row r="1296" spans="1:4" x14ac:dyDescent="0.25">
      <c r="A1296" t="str">
        <f>"144891131"</f>
        <v>144891131</v>
      </c>
      <c r="B1296" t="s">
        <v>3652</v>
      </c>
      <c r="D1296" t="s">
        <v>3653</v>
      </c>
    </row>
    <row r="1297" spans="1:4" x14ac:dyDescent="0.25">
      <c r="A1297" t="str">
        <f>"038556049"</f>
        <v>038556049</v>
      </c>
      <c r="B1297" t="s">
        <v>3654</v>
      </c>
      <c r="D1297" t="s">
        <v>3655</v>
      </c>
    </row>
    <row r="1298" spans="1:4" x14ac:dyDescent="0.25">
      <c r="A1298" t="str">
        <f>"038446162"</f>
        <v>038446162</v>
      </c>
      <c r="B1298" t="s">
        <v>3656</v>
      </c>
      <c r="D1298" t="s">
        <v>3657</v>
      </c>
    </row>
    <row r="1299" spans="1:4" x14ac:dyDescent="0.25">
      <c r="A1299" t="str">
        <f>"038556065"</f>
        <v>038556065</v>
      </c>
      <c r="B1299" t="s">
        <v>3658</v>
      </c>
      <c r="D1299" t="s">
        <v>3659</v>
      </c>
    </row>
    <row r="1300" spans="1:4" x14ac:dyDescent="0.25">
      <c r="A1300" t="str">
        <f>"038556081"</f>
        <v>038556081</v>
      </c>
      <c r="B1300" t="s">
        <v>3660</v>
      </c>
      <c r="D1300" t="s">
        <v>3661</v>
      </c>
    </row>
    <row r="1301" spans="1:4" x14ac:dyDescent="0.25">
      <c r="A1301" t="str">
        <f>"069178143"</f>
        <v>069178143</v>
      </c>
      <c r="B1301" t="s">
        <v>3662</v>
      </c>
      <c r="D1301" t="s">
        <v>3663</v>
      </c>
    </row>
    <row r="1302" spans="1:4" x14ac:dyDescent="0.25">
      <c r="A1302" t="str">
        <f>"038553325"</f>
        <v>038553325</v>
      </c>
      <c r="B1302" t="s">
        <v>3664</v>
      </c>
      <c r="D1302" t="s">
        <v>3665</v>
      </c>
    </row>
    <row r="1303" spans="1:4" x14ac:dyDescent="0.25">
      <c r="A1303" t="str">
        <f>"036403881"</f>
        <v>036403881</v>
      </c>
      <c r="B1303" t="s">
        <v>3666</v>
      </c>
      <c r="D1303" t="s">
        <v>3667</v>
      </c>
    </row>
    <row r="1304" spans="1:4" x14ac:dyDescent="0.25">
      <c r="A1304" t="str">
        <f>"03857473X"</f>
        <v>03857473X</v>
      </c>
      <c r="B1304" t="s">
        <v>3668</v>
      </c>
      <c r="C1304" t="s">
        <v>3669</v>
      </c>
      <c r="D1304" t="s">
        <v>3670</v>
      </c>
    </row>
    <row r="1305" spans="1:4" x14ac:dyDescent="0.25">
      <c r="A1305" t="str">
        <f>"036681415"</f>
        <v>036681415</v>
      </c>
      <c r="B1305" t="s">
        <v>3671</v>
      </c>
      <c r="D1305" t="s">
        <v>3672</v>
      </c>
    </row>
    <row r="1306" spans="1:4" x14ac:dyDescent="0.25">
      <c r="A1306" t="str">
        <f>"036736767"</f>
        <v>036736767</v>
      </c>
      <c r="B1306" t="s">
        <v>3673</v>
      </c>
      <c r="D1306" t="s">
        <v>3674</v>
      </c>
    </row>
    <row r="1307" spans="1:4" x14ac:dyDescent="0.25">
      <c r="A1307" t="str">
        <f>"038784157"</f>
        <v>038784157</v>
      </c>
      <c r="B1307" t="s">
        <v>3675</v>
      </c>
      <c r="C1307" t="s">
        <v>3676</v>
      </c>
      <c r="D1307" t="s">
        <v>3677</v>
      </c>
    </row>
    <row r="1308" spans="1:4" x14ac:dyDescent="0.25">
      <c r="A1308" t="str">
        <f>"03878419X"</f>
        <v>03878419X</v>
      </c>
      <c r="B1308" t="s">
        <v>3678</v>
      </c>
      <c r="C1308" t="s">
        <v>3679</v>
      </c>
      <c r="D1308" t="s">
        <v>3680</v>
      </c>
    </row>
    <row r="1309" spans="1:4" x14ac:dyDescent="0.25">
      <c r="A1309" t="str">
        <f>"039528243"</f>
        <v>039528243</v>
      </c>
      <c r="B1309" t="s">
        <v>3681</v>
      </c>
      <c r="C1309" t="s">
        <v>3682</v>
      </c>
      <c r="D1309" t="s">
        <v>3683</v>
      </c>
    </row>
    <row r="1310" spans="1:4" x14ac:dyDescent="0.25">
      <c r="A1310" t="str">
        <f>"036988758"</f>
        <v>036988758</v>
      </c>
      <c r="B1310" t="s">
        <v>3684</v>
      </c>
      <c r="C1310" t="s">
        <v>3685</v>
      </c>
      <c r="D1310" t="s">
        <v>3686</v>
      </c>
    </row>
    <row r="1311" spans="1:4" x14ac:dyDescent="0.25">
      <c r="A1311" t="str">
        <f>"039134474"</f>
        <v>039134474</v>
      </c>
      <c r="B1311" t="s">
        <v>3687</v>
      </c>
      <c r="C1311" t="s">
        <v>3688</v>
      </c>
      <c r="D1311" t="s">
        <v>3689</v>
      </c>
    </row>
    <row r="1312" spans="1:4" x14ac:dyDescent="0.25">
      <c r="A1312" t="str">
        <f>"040005933"</f>
        <v>040005933</v>
      </c>
      <c r="B1312" t="s">
        <v>3690</v>
      </c>
      <c r="C1312" t="s">
        <v>3691</v>
      </c>
      <c r="D1312" t="s">
        <v>3692</v>
      </c>
    </row>
    <row r="1313" spans="1:4" x14ac:dyDescent="0.25">
      <c r="A1313" t="str">
        <f>"039871150"</f>
        <v>039871150</v>
      </c>
      <c r="B1313" t="s">
        <v>3693</v>
      </c>
      <c r="C1313" t="s">
        <v>3694</v>
      </c>
      <c r="D1313" t="s">
        <v>3695</v>
      </c>
    </row>
    <row r="1314" spans="1:4" x14ac:dyDescent="0.25">
      <c r="A1314" t="str">
        <f>"039251357"</f>
        <v>039251357</v>
      </c>
      <c r="B1314" t="s">
        <v>3696</v>
      </c>
      <c r="C1314" t="s">
        <v>3697</v>
      </c>
      <c r="D1314" t="s">
        <v>3698</v>
      </c>
    </row>
    <row r="1315" spans="1:4" x14ac:dyDescent="0.25">
      <c r="A1315" t="str">
        <f>"036904104"</f>
        <v>036904104</v>
      </c>
      <c r="B1315" t="s">
        <v>3699</v>
      </c>
      <c r="C1315" t="s">
        <v>3700</v>
      </c>
      <c r="D1315" t="s">
        <v>3701</v>
      </c>
    </row>
    <row r="1316" spans="1:4" x14ac:dyDescent="0.25">
      <c r="A1316" t="str">
        <f>"037447130"</f>
        <v>037447130</v>
      </c>
      <c r="B1316" t="s">
        <v>3702</v>
      </c>
      <c r="C1316" t="s">
        <v>3703</v>
      </c>
      <c r="D1316" t="s">
        <v>3704</v>
      </c>
    </row>
    <row r="1317" spans="1:4" x14ac:dyDescent="0.25">
      <c r="A1317" t="str">
        <f>"036154431"</f>
        <v>036154431</v>
      </c>
      <c r="B1317" t="s">
        <v>3705</v>
      </c>
      <c r="C1317" t="s">
        <v>3706</v>
      </c>
      <c r="D1317" t="s">
        <v>3707</v>
      </c>
    </row>
    <row r="1318" spans="1:4" x14ac:dyDescent="0.25">
      <c r="A1318" t="str">
        <f>"037446657"</f>
        <v>037446657</v>
      </c>
      <c r="B1318" t="s">
        <v>3708</v>
      </c>
      <c r="C1318" t="s">
        <v>3709</v>
      </c>
      <c r="D1318" t="s">
        <v>3710</v>
      </c>
    </row>
    <row r="1319" spans="1:4" x14ac:dyDescent="0.25">
      <c r="A1319" t="str">
        <f>"037446762"</f>
        <v>037446762</v>
      </c>
      <c r="B1319" t="s">
        <v>3711</v>
      </c>
      <c r="C1319" t="s">
        <v>3712</v>
      </c>
      <c r="D1319" t="s">
        <v>3713</v>
      </c>
    </row>
    <row r="1320" spans="1:4" x14ac:dyDescent="0.25">
      <c r="A1320" t="str">
        <f>"038008068"</f>
        <v>038008068</v>
      </c>
      <c r="B1320" t="s">
        <v>3714</v>
      </c>
      <c r="C1320" t="s">
        <v>3715</v>
      </c>
      <c r="D1320" t="s">
        <v>3716</v>
      </c>
    </row>
    <row r="1321" spans="1:4" x14ac:dyDescent="0.25">
      <c r="A1321" t="str">
        <f>"037970704"</f>
        <v>037970704</v>
      </c>
      <c r="B1321" t="s">
        <v>3717</v>
      </c>
      <c r="C1321" t="s">
        <v>3718</v>
      </c>
      <c r="D1321" t="s">
        <v>3719</v>
      </c>
    </row>
    <row r="1322" spans="1:4" x14ac:dyDescent="0.25">
      <c r="A1322" t="str">
        <f>"037970666"</f>
        <v>037970666</v>
      </c>
      <c r="B1322" t="s">
        <v>3720</v>
      </c>
      <c r="C1322" t="s">
        <v>3721</v>
      </c>
      <c r="D1322" t="s">
        <v>3722</v>
      </c>
    </row>
    <row r="1323" spans="1:4" x14ac:dyDescent="0.25">
      <c r="A1323" t="str">
        <f>"037970739"</f>
        <v>037970739</v>
      </c>
      <c r="B1323" t="s">
        <v>3723</v>
      </c>
      <c r="C1323" t="s">
        <v>3724</v>
      </c>
      <c r="D1323" t="s">
        <v>3725</v>
      </c>
    </row>
    <row r="1324" spans="1:4" x14ac:dyDescent="0.25">
      <c r="A1324" t="str">
        <f>"037970720"</f>
        <v>037970720</v>
      </c>
      <c r="B1324" t="s">
        <v>3726</v>
      </c>
      <c r="C1324" t="s">
        <v>3727</v>
      </c>
      <c r="D1324" t="s">
        <v>3728</v>
      </c>
    </row>
    <row r="1325" spans="1:4" x14ac:dyDescent="0.25">
      <c r="A1325" t="str">
        <f>"037970682"</f>
        <v>037970682</v>
      </c>
      <c r="B1325" t="s">
        <v>3729</v>
      </c>
      <c r="C1325" t="s">
        <v>3730</v>
      </c>
      <c r="D1325" t="s">
        <v>3731</v>
      </c>
    </row>
    <row r="1326" spans="1:4" x14ac:dyDescent="0.25">
      <c r="A1326" t="str">
        <f>"037970658"</f>
        <v>037970658</v>
      </c>
      <c r="B1326" t="s">
        <v>3732</v>
      </c>
      <c r="C1326" t="s">
        <v>3733</v>
      </c>
      <c r="D1326" t="s">
        <v>3734</v>
      </c>
    </row>
    <row r="1327" spans="1:4" x14ac:dyDescent="0.25">
      <c r="A1327" t="str">
        <f>"03793371X"</f>
        <v>03793371X</v>
      </c>
      <c r="B1327" t="s">
        <v>3735</v>
      </c>
      <c r="C1327" t="s">
        <v>3736</v>
      </c>
      <c r="D1327" t="s">
        <v>3737</v>
      </c>
    </row>
    <row r="1328" spans="1:4" x14ac:dyDescent="0.25">
      <c r="A1328" t="str">
        <f>"037447475"</f>
        <v>037447475</v>
      </c>
      <c r="B1328" t="s">
        <v>3738</v>
      </c>
      <c r="C1328" t="s">
        <v>3739</v>
      </c>
      <c r="D1328" t="s">
        <v>3740</v>
      </c>
    </row>
    <row r="1329" spans="1:4" x14ac:dyDescent="0.25">
      <c r="A1329" t="str">
        <f>"038443139"</f>
        <v>038443139</v>
      </c>
      <c r="B1329" t="s">
        <v>3741</v>
      </c>
      <c r="C1329" t="s">
        <v>3742</v>
      </c>
      <c r="D1329" t="s">
        <v>3743</v>
      </c>
    </row>
    <row r="1330" spans="1:4" x14ac:dyDescent="0.25">
      <c r="A1330" t="str">
        <f>"037935852"</f>
        <v>037935852</v>
      </c>
      <c r="B1330" t="s">
        <v>3744</v>
      </c>
      <c r="C1330" t="s">
        <v>3745</v>
      </c>
      <c r="D1330" t="s">
        <v>3746</v>
      </c>
    </row>
    <row r="1331" spans="1:4" x14ac:dyDescent="0.25">
      <c r="A1331" t="str">
        <f>"037447343"</f>
        <v>037447343</v>
      </c>
      <c r="B1331" t="s">
        <v>3747</v>
      </c>
      <c r="C1331" t="s">
        <v>3748</v>
      </c>
      <c r="D1331" t="s">
        <v>3749</v>
      </c>
    </row>
    <row r="1332" spans="1:4" x14ac:dyDescent="0.25">
      <c r="A1332" t="str">
        <f>"038008114"</f>
        <v>038008114</v>
      </c>
      <c r="B1332" t="s">
        <v>3750</v>
      </c>
      <c r="C1332" t="s">
        <v>3751</v>
      </c>
      <c r="D1332" t="s">
        <v>3752</v>
      </c>
    </row>
    <row r="1333" spans="1:4" x14ac:dyDescent="0.25">
      <c r="A1333" t="str">
        <f>"037930044"</f>
        <v>037930044</v>
      </c>
      <c r="B1333" t="s">
        <v>3753</v>
      </c>
      <c r="C1333" t="s">
        <v>3754</v>
      </c>
      <c r="D1333" t="s">
        <v>3755</v>
      </c>
    </row>
    <row r="1334" spans="1:4" x14ac:dyDescent="0.25">
      <c r="A1334" t="str">
        <f>"037930699"</f>
        <v>037930699</v>
      </c>
      <c r="B1334" t="s">
        <v>3756</v>
      </c>
      <c r="C1334" t="s">
        <v>3757</v>
      </c>
      <c r="D1334" t="s">
        <v>3758</v>
      </c>
    </row>
    <row r="1335" spans="1:4" x14ac:dyDescent="0.25">
      <c r="A1335" t="str">
        <f>"037447734"</f>
        <v>037447734</v>
      </c>
      <c r="B1335" t="s">
        <v>3759</v>
      </c>
      <c r="C1335" t="s">
        <v>3760</v>
      </c>
      <c r="D1335" t="s">
        <v>3761</v>
      </c>
    </row>
    <row r="1336" spans="1:4" x14ac:dyDescent="0.25">
      <c r="A1336" t="str">
        <f>"037929666"</f>
        <v>037929666</v>
      </c>
      <c r="B1336" t="s">
        <v>3762</v>
      </c>
      <c r="C1336" t="s">
        <v>3763</v>
      </c>
      <c r="D1336" t="s">
        <v>3764</v>
      </c>
    </row>
    <row r="1337" spans="1:4" x14ac:dyDescent="0.25">
      <c r="A1337" t="str">
        <f>"037484745"</f>
        <v>037484745</v>
      </c>
      <c r="B1337" t="s">
        <v>3765</v>
      </c>
      <c r="C1337" t="s">
        <v>3766</v>
      </c>
      <c r="D1337" t="s">
        <v>3767</v>
      </c>
    </row>
    <row r="1338" spans="1:4" x14ac:dyDescent="0.25">
      <c r="A1338" t="str">
        <f>"036409731"</f>
        <v>036409731</v>
      </c>
      <c r="B1338" t="s">
        <v>3768</v>
      </c>
      <c r="D1338" t="s">
        <v>3769</v>
      </c>
    </row>
    <row r="1339" spans="1:4" x14ac:dyDescent="0.25">
      <c r="A1339" t="str">
        <f>"039048349"</f>
        <v>039048349</v>
      </c>
      <c r="B1339" t="s">
        <v>3770</v>
      </c>
      <c r="C1339" t="s">
        <v>3771</v>
      </c>
      <c r="D1339" t="s">
        <v>3772</v>
      </c>
    </row>
    <row r="1340" spans="1:4" x14ac:dyDescent="0.25">
      <c r="A1340" t="str">
        <f>"039536440"</f>
        <v>039536440</v>
      </c>
      <c r="B1340" t="s">
        <v>3773</v>
      </c>
      <c r="C1340" t="s">
        <v>3774</v>
      </c>
      <c r="D1340" t="s">
        <v>3775</v>
      </c>
    </row>
    <row r="1341" spans="1:4" x14ac:dyDescent="0.25">
      <c r="A1341" t="str">
        <f>"039528979"</f>
        <v>039528979</v>
      </c>
      <c r="B1341" t="s">
        <v>3776</v>
      </c>
      <c r="C1341" t="s">
        <v>3777</v>
      </c>
      <c r="D1341" t="s">
        <v>3778</v>
      </c>
    </row>
    <row r="1342" spans="1:4" x14ac:dyDescent="0.25">
      <c r="A1342" t="str">
        <f>"037382411"</f>
        <v>037382411</v>
      </c>
      <c r="B1342" t="s">
        <v>3779</v>
      </c>
      <c r="C1342" t="s">
        <v>3780</v>
      </c>
      <c r="D1342" t="s">
        <v>3781</v>
      </c>
    </row>
    <row r="1343" spans="1:4" x14ac:dyDescent="0.25">
      <c r="A1343" t="str">
        <f>"038863197"</f>
        <v>038863197</v>
      </c>
      <c r="B1343" t="s">
        <v>3782</v>
      </c>
      <c r="C1343" t="s">
        <v>3783</v>
      </c>
      <c r="D1343" t="s">
        <v>3784</v>
      </c>
    </row>
    <row r="1344" spans="1:4" x14ac:dyDescent="0.25">
      <c r="A1344" t="str">
        <f>"036554863"</f>
        <v>036554863</v>
      </c>
      <c r="B1344" t="s">
        <v>3785</v>
      </c>
      <c r="C1344" t="s">
        <v>3786</v>
      </c>
      <c r="D1344" t="s">
        <v>3787</v>
      </c>
    </row>
    <row r="1345" spans="1:4" x14ac:dyDescent="0.25">
      <c r="A1345" t="str">
        <f>"039402363"</f>
        <v>039402363</v>
      </c>
      <c r="B1345" t="s">
        <v>3788</v>
      </c>
      <c r="C1345" t="s">
        <v>3789</v>
      </c>
      <c r="D1345" t="s">
        <v>3790</v>
      </c>
    </row>
    <row r="1346" spans="1:4" x14ac:dyDescent="0.25">
      <c r="A1346" t="str">
        <f>"038876124"</f>
        <v>038876124</v>
      </c>
      <c r="B1346" t="s">
        <v>3791</v>
      </c>
      <c r="C1346" t="s">
        <v>3792</v>
      </c>
      <c r="D1346" t="s">
        <v>3793</v>
      </c>
    </row>
    <row r="1347" spans="1:4" x14ac:dyDescent="0.25">
      <c r="A1347" t="str">
        <f>"038876140"</f>
        <v>038876140</v>
      </c>
      <c r="B1347" t="s">
        <v>3794</v>
      </c>
      <c r="C1347" t="s">
        <v>3795</v>
      </c>
      <c r="D1347" t="s">
        <v>3796</v>
      </c>
    </row>
    <row r="1348" spans="1:4" x14ac:dyDescent="0.25">
      <c r="A1348" t="str">
        <f>"038381931"</f>
        <v>038381931</v>
      </c>
      <c r="B1348" t="s">
        <v>3797</v>
      </c>
      <c r="D1348" t="s">
        <v>3798</v>
      </c>
    </row>
    <row r="1349" spans="1:4" x14ac:dyDescent="0.25">
      <c r="A1349" t="str">
        <f>"03879201X"</f>
        <v>03879201X</v>
      </c>
      <c r="B1349" t="s">
        <v>3799</v>
      </c>
      <c r="C1349" t="s">
        <v>3800</v>
      </c>
      <c r="D1349" t="s">
        <v>3801</v>
      </c>
    </row>
    <row r="1350" spans="1:4" x14ac:dyDescent="0.25">
      <c r="A1350" t="str">
        <f>"037448188"</f>
        <v>037448188</v>
      </c>
      <c r="B1350" t="s">
        <v>3802</v>
      </c>
      <c r="C1350" t="s">
        <v>3803</v>
      </c>
      <c r="D1350" t="s">
        <v>3804</v>
      </c>
    </row>
    <row r="1351" spans="1:4" x14ac:dyDescent="0.25">
      <c r="A1351" t="str">
        <f>"037930974"</f>
        <v>037930974</v>
      </c>
      <c r="B1351" t="s">
        <v>3805</v>
      </c>
      <c r="C1351" t="s">
        <v>3806</v>
      </c>
      <c r="D1351" t="s">
        <v>3807</v>
      </c>
    </row>
    <row r="1352" spans="1:4" x14ac:dyDescent="0.25">
      <c r="A1352" t="str">
        <f>"03741951X"</f>
        <v>03741951X</v>
      </c>
      <c r="B1352" t="s">
        <v>3808</v>
      </c>
      <c r="C1352" t="s">
        <v>3809</v>
      </c>
      <c r="D1352" t="s">
        <v>3810</v>
      </c>
    </row>
    <row r="1353" spans="1:4" x14ac:dyDescent="0.25">
      <c r="A1353" t="str">
        <f>"037420658"</f>
        <v>037420658</v>
      </c>
      <c r="B1353" t="s">
        <v>3811</v>
      </c>
      <c r="C1353" t="s">
        <v>3812</v>
      </c>
      <c r="D1353" t="s">
        <v>3813</v>
      </c>
    </row>
    <row r="1354" spans="1:4" x14ac:dyDescent="0.25">
      <c r="A1354" t="str">
        <f>"038474913"</f>
        <v>038474913</v>
      </c>
      <c r="B1354" t="s">
        <v>3814</v>
      </c>
      <c r="C1354" t="s">
        <v>3815</v>
      </c>
      <c r="D1354" t="s">
        <v>3816</v>
      </c>
    </row>
    <row r="1355" spans="1:4" x14ac:dyDescent="0.25">
      <c r="A1355" t="str">
        <f>"013624903"</f>
        <v>013624903</v>
      </c>
      <c r="B1355" t="s">
        <v>3817</v>
      </c>
      <c r="C1355" t="s">
        <v>3818</v>
      </c>
      <c r="D1355" t="s">
        <v>3819</v>
      </c>
    </row>
    <row r="1356" spans="1:4" x14ac:dyDescent="0.25">
      <c r="A1356" t="str">
        <f>"039229327"</f>
        <v>039229327</v>
      </c>
      <c r="B1356" t="s">
        <v>3820</v>
      </c>
      <c r="C1356" t="s">
        <v>3821</v>
      </c>
      <c r="D1356" t="s">
        <v>3822</v>
      </c>
    </row>
    <row r="1357" spans="1:4" x14ac:dyDescent="0.25">
      <c r="A1357" t="str">
        <f>"039891690"</f>
        <v>039891690</v>
      </c>
      <c r="B1357" t="s">
        <v>3823</v>
      </c>
      <c r="C1357" t="s">
        <v>3824</v>
      </c>
      <c r="D1357" t="s">
        <v>3825</v>
      </c>
    </row>
    <row r="1358" spans="1:4" x14ac:dyDescent="0.25">
      <c r="A1358" t="str">
        <f>"03744820X"</f>
        <v>03744820X</v>
      </c>
      <c r="B1358" t="s">
        <v>3826</v>
      </c>
      <c r="C1358" t="s">
        <v>3827</v>
      </c>
      <c r="D1358" t="s">
        <v>3828</v>
      </c>
    </row>
    <row r="1359" spans="1:4" x14ac:dyDescent="0.25">
      <c r="A1359" t="str">
        <f>"038364905"</f>
        <v>038364905</v>
      </c>
      <c r="B1359" t="s">
        <v>3829</v>
      </c>
      <c r="C1359" t="s">
        <v>3830</v>
      </c>
      <c r="D1359" t="s">
        <v>3831</v>
      </c>
    </row>
    <row r="1360" spans="1:4" x14ac:dyDescent="0.25">
      <c r="A1360" t="str">
        <f>"038792435"</f>
        <v>038792435</v>
      </c>
      <c r="B1360" t="s">
        <v>3832</v>
      </c>
      <c r="C1360" t="s">
        <v>3833</v>
      </c>
      <c r="D1360" t="s">
        <v>3834</v>
      </c>
    </row>
    <row r="1361" spans="1:4" x14ac:dyDescent="0.25">
      <c r="A1361" t="str">
        <f>"036329568"</f>
        <v>036329568</v>
      </c>
      <c r="B1361" t="s">
        <v>3835</v>
      </c>
      <c r="C1361" t="s">
        <v>3836</v>
      </c>
      <c r="D1361" t="s">
        <v>3837</v>
      </c>
    </row>
    <row r="1362" spans="1:4" x14ac:dyDescent="0.25">
      <c r="A1362" t="str">
        <f>"036258393"</f>
        <v>036258393</v>
      </c>
      <c r="B1362" t="s">
        <v>3838</v>
      </c>
      <c r="C1362" t="s">
        <v>3839</v>
      </c>
      <c r="D1362" t="s">
        <v>3840</v>
      </c>
    </row>
    <row r="1363" spans="1:4" x14ac:dyDescent="0.25">
      <c r="A1363" t="str">
        <f>"037456989"</f>
        <v>037456989</v>
      </c>
      <c r="B1363" t="s">
        <v>3841</v>
      </c>
      <c r="C1363" t="s">
        <v>3842</v>
      </c>
      <c r="D1363" t="s">
        <v>3843</v>
      </c>
    </row>
    <row r="1364" spans="1:4" x14ac:dyDescent="0.25">
      <c r="A1364" t="str">
        <f>"039572757"</f>
        <v>039572757</v>
      </c>
      <c r="B1364" t="s">
        <v>3844</v>
      </c>
      <c r="C1364" t="s">
        <v>3845</v>
      </c>
      <c r="D1364" t="s">
        <v>3846</v>
      </c>
    </row>
    <row r="1365" spans="1:4" x14ac:dyDescent="0.25">
      <c r="A1365" t="str">
        <f>"03961607X"</f>
        <v>03961607X</v>
      </c>
      <c r="B1365" t="s">
        <v>3847</v>
      </c>
      <c r="C1365" t="s">
        <v>3848</v>
      </c>
      <c r="D1365" t="s">
        <v>3849</v>
      </c>
    </row>
    <row r="1366" spans="1:4" x14ac:dyDescent="0.25">
      <c r="A1366" t="str">
        <f>"045047693"</f>
        <v>045047693</v>
      </c>
      <c r="B1366" t="s">
        <v>3850</v>
      </c>
      <c r="C1366" t="s">
        <v>3851</v>
      </c>
      <c r="D1366" t="s">
        <v>3852</v>
      </c>
    </row>
    <row r="1367" spans="1:4" x14ac:dyDescent="0.25">
      <c r="A1367" t="str">
        <f>"039431991"</f>
        <v>039431991</v>
      </c>
      <c r="B1367" t="s">
        <v>3853</v>
      </c>
      <c r="C1367" t="s">
        <v>3854</v>
      </c>
      <c r="D1367" t="s">
        <v>3855</v>
      </c>
    </row>
    <row r="1368" spans="1:4" x14ac:dyDescent="0.25">
      <c r="A1368" t="str">
        <f>"039432009"</f>
        <v>039432009</v>
      </c>
      <c r="B1368" t="s">
        <v>3856</v>
      </c>
      <c r="C1368" t="s">
        <v>3857</v>
      </c>
      <c r="D1368" t="s">
        <v>3858</v>
      </c>
    </row>
    <row r="1369" spans="1:4" x14ac:dyDescent="0.25">
      <c r="A1369" t="str">
        <f>"039431940"</f>
        <v>039431940</v>
      </c>
      <c r="B1369" t="s">
        <v>3859</v>
      </c>
      <c r="C1369" t="s">
        <v>3860</v>
      </c>
      <c r="D1369" t="s">
        <v>3861</v>
      </c>
    </row>
    <row r="1370" spans="1:4" x14ac:dyDescent="0.25">
      <c r="A1370" t="str">
        <f>"039432017"</f>
        <v>039432017</v>
      </c>
      <c r="B1370" t="s">
        <v>3862</v>
      </c>
      <c r="C1370" t="s">
        <v>3863</v>
      </c>
      <c r="D1370" t="s">
        <v>3864</v>
      </c>
    </row>
    <row r="1371" spans="1:4" x14ac:dyDescent="0.25">
      <c r="A1371" t="str">
        <f>"079243223"</f>
        <v>079243223</v>
      </c>
      <c r="B1371" t="s">
        <v>3865</v>
      </c>
      <c r="C1371" t="s">
        <v>3866</v>
      </c>
      <c r="D1371" t="s">
        <v>3867</v>
      </c>
    </row>
    <row r="1372" spans="1:4" x14ac:dyDescent="0.25">
      <c r="A1372" t="str">
        <f>"038790386"</f>
        <v>038790386</v>
      </c>
      <c r="B1372" t="s">
        <v>3868</v>
      </c>
      <c r="C1372" t="s">
        <v>3869</v>
      </c>
      <c r="D1372" t="s">
        <v>3870</v>
      </c>
    </row>
    <row r="1373" spans="1:4" x14ac:dyDescent="0.25">
      <c r="A1373" t="str">
        <f>"040631109"</f>
        <v>040631109</v>
      </c>
      <c r="B1373" t="s">
        <v>3871</v>
      </c>
      <c r="C1373" t="s">
        <v>3872</v>
      </c>
      <c r="D1373" t="s">
        <v>3873</v>
      </c>
    </row>
    <row r="1374" spans="1:4" x14ac:dyDescent="0.25">
      <c r="A1374" t="str">
        <f>"038382849"</f>
        <v>038382849</v>
      </c>
      <c r="B1374" t="s">
        <v>3874</v>
      </c>
      <c r="C1374" t="s">
        <v>3875</v>
      </c>
      <c r="D1374" t="s">
        <v>3876</v>
      </c>
    </row>
    <row r="1375" spans="1:4" x14ac:dyDescent="0.25">
      <c r="A1375" t="str">
        <f>"039109747"</f>
        <v>039109747</v>
      </c>
      <c r="B1375" t="s">
        <v>3877</v>
      </c>
      <c r="C1375" t="s">
        <v>3878</v>
      </c>
      <c r="D1375" t="s">
        <v>3879</v>
      </c>
    </row>
    <row r="1376" spans="1:4" x14ac:dyDescent="0.25">
      <c r="A1376" t="str">
        <f>"060822066"</f>
        <v>060822066</v>
      </c>
      <c r="B1376" t="s">
        <v>3880</v>
      </c>
      <c r="D1376" t="s">
        <v>3881</v>
      </c>
    </row>
    <row r="1377" spans="1:4" x14ac:dyDescent="0.25">
      <c r="A1377" t="str">
        <f>"038421593"</f>
        <v>038421593</v>
      </c>
      <c r="B1377" t="s">
        <v>3882</v>
      </c>
      <c r="D1377" t="s">
        <v>3883</v>
      </c>
    </row>
    <row r="1378" spans="1:4" x14ac:dyDescent="0.25">
      <c r="A1378" t="str">
        <f>"03838065X"</f>
        <v>03838065X</v>
      </c>
      <c r="B1378" t="s">
        <v>3884</v>
      </c>
      <c r="D1378" t="s">
        <v>3885</v>
      </c>
    </row>
    <row r="1379" spans="1:4" x14ac:dyDescent="0.25">
      <c r="A1379" t="str">
        <f>"038794489"</f>
        <v>038794489</v>
      </c>
      <c r="B1379" t="s">
        <v>3886</v>
      </c>
      <c r="C1379" t="s">
        <v>3887</v>
      </c>
      <c r="D1379" t="s">
        <v>3888</v>
      </c>
    </row>
    <row r="1380" spans="1:4" x14ac:dyDescent="0.25">
      <c r="A1380" t="str">
        <f>"036627739"</f>
        <v>036627739</v>
      </c>
      <c r="B1380" t="s">
        <v>3889</v>
      </c>
      <c r="C1380" t="s">
        <v>3890</v>
      </c>
      <c r="D1380" t="s">
        <v>3891</v>
      </c>
    </row>
    <row r="1381" spans="1:4" x14ac:dyDescent="0.25">
      <c r="A1381" t="str">
        <f>"036657689"</f>
        <v>036657689</v>
      </c>
      <c r="B1381" t="s">
        <v>3892</v>
      </c>
      <c r="C1381" t="s">
        <v>3893</v>
      </c>
      <c r="D1381" t="s">
        <v>3894</v>
      </c>
    </row>
    <row r="1382" spans="1:4" x14ac:dyDescent="0.25">
      <c r="A1382" t="str">
        <f>"039396304"</f>
        <v>039396304</v>
      </c>
      <c r="B1382" t="s">
        <v>3895</v>
      </c>
      <c r="C1382" t="s">
        <v>3896</v>
      </c>
      <c r="D1382" t="s">
        <v>3897</v>
      </c>
    </row>
    <row r="1383" spans="1:4" x14ac:dyDescent="0.25">
      <c r="A1383" t="str">
        <f>"038798190"</f>
        <v>038798190</v>
      </c>
      <c r="B1383" t="s">
        <v>3898</v>
      </c>
      <c r="C1383" t="s">
        <v>3899</v>
      </c>
      <c r="D1383" t="s">
        <v>3900</v>
      </c>
    </row>
    <row r="1384" spans="1:4" x14ac:dyDescent="0.25">
      <c r="A1384" t="str">
        <f>"060847573"</f>
        <v>060847573</v>
      </c>
      <c r="B1384" t="s">
        <v>3901</v>
      </c>
      <c r="C1384" t="s">
        <v>3902</v>
      </c>
      <c r="D1384" t="s">
        <v>3903</v>
      </c>
    </row>
    <row r="1385" spans="1:4" x14ac:dyDescent="0.25">
      <c r="A1385" t="str">
        <f>"038798212"</f>
        <v>038798212</v>
      </c>
      <c r="B1385" t="s">
        <v>3904</v>
      </c>
      <c r="C1385" t="s">
        <v>3905</v>
      </c>
      <c r="D1385" t="s">
        <v>3906</v>
      </c>
    </row>
    <row r="1386" spans="1:4" x14ac:dyDescent="0.25">
      <c r="A1386" t="str">
        <f>"036428264"</f>
        <v>036428264</v>
      </c>
      <c r="B1386" t="s">
        <v>3907</v>
      </c>
      <c r="D1386" t="s">
        <v>3908</v>
      </c>
    </row>
    <row r="1387" spans="1:4" x14ac:dyDescent="0.25">
      <c r="A1387" t="str">
        <f>"036584754"</f>
        <v>036584754</v>
      </c>
      <c r="B1387" t="s">
        <v>3909</v>
      </c>
      <c r="D1387" t="s">
        <v>3910</v>
      </c>
    </row>
    <row r="1388" spans="1:4" x14ac:dyDescent="0.25">
      <c r="A1388" t="str">
        <f>"039529371"</f>
        <v>039529371</v>
      </c>
      <c r="B1388" t="s">
        <v>3911</v>
      </c>
      <c r="C1388" t="s">
        <v>3912</v>
      </c>
      <c r="D1388" t="s">
        <v>3913</v>
      </c>
    </row>
    <row r="1389" spans="1:4" x14ac:dyDescent="0.25">
      <c r="A1389" t="str">
        <f>"038798360"</f>
        <v>038798360</v>
      </c>
      <c r="B1389" t="s">
        <v>3914</v>
      </c>
      <c r="C1389" t="s">
        <v>3915</v>
      </c>
      <c r="D1389" t="s">
        <v>3908</v>
      </c>
    </row>
    <row r="1390" spans="1:4" x14ac:dyDescent="0.25">
      <c r="A1390" t="str">
        <f>"036494518"</f>
        <v>036494518</v>
      </c>
      <c r="B1390" t="s">
        <v>3916</v>
      </c>
      <c r="C1390" t="s">
        <v>3917</v>
      </c>
      <c r="D1390" t="s">
        <v>3918</v>
      </c>
    </row>
    <row r="1391" spans="1:4" x14ac:dyDescent="0.25">
      <c r="A1391" t="str">
        <f>"037237179"</f>
        <v>037237179</v>
      </c>
      <c r="B1391" t="s">
        <v>3919</v>
      </c>
      <c r="C1391" t="s">
        <v>3920</v>
      </c>
      <c r="D1391" t="s">
        <v>3921</v>
      </c>
    </row>
    <row r="1392" spans="1:4" x14ac:dyDescent="0.25">
      <c r="A1392" t="str">
        <f>"037360647"</f>
        <v>037360647</v>
      </c>
      <c r="B1392" t="s">
        <v>3922</v>
      </c>
      <c r="C1392" t="s">
        <v>3923</v>
      </c>
      <c r="D1392" t="s">
        <v>3924</v>
      </c>
    </row>
    <row r="1393" spans="1:4" x14ac:dyDescent="0.25">
      <c r="A1393" t="str">
        <f>"037360671"</f>
        <v>037360671</v>
      </c>
      <c r="B1393" t="s">
        <v>3925</v>
      </c>
      <c r="C1393" t="s">
        <v>3926</v>
      </c>
      <c r="D1393" t="s">
        <v>3927</v>
      </c>
    </row>
    <row r="1394" spans="1:4" x14ac:dyDescent="0.25">
      <c r="A1394" t="str">
        <f>"03649500X"</f>
        <v>03649500X</v>
      </c>
      <c r="B1394" t="s">
        <v>3928</v>
      </c>
      <c r="C1394" t="s">
        <v>3929</v>
      </c>
      <c r="D1394" t="s">
        <v>3930</v>
      </c>
    </row>
    <row r="1395" spans="1:4" x14ac:dyDescent="0.25">
      <c r="A1395" t="str">
        <f>"036495077"</f>
        <v>036495077</v>
      </c>
      <c r="B1395" t="s">
        <v>3931</v>
      </c>
      <c r="C1395" t="s">
        <v>3932</v>
      </c>
      <c r="D1395" t="s">
        <v>3933</v>
      </c>
    </row>
    <row r="1396" spans="1:4" x14ac:dyDescent="0.25">
      <c r="A1396" t="str">
        <f>"013717952"</f>
        <v>013717952</v>
      </c>
      <c r="B1396" t="s">
        <v>3934</v>
      </c>
      <c r="C1396" t="s">
        <v>3935</v>
      </c>
      <c r="D1396" t="s">
        <v>3936</v>
      </c>
    </row>
    <row r="1397" spans="1:4" x14ac:dyDescent="0.25">
      <c r="A1397" t="str">
        <f>"111213223"</f>
        <v>111213223</v>
      </c>
      <c r="B1397" t="s">
        <v>3937</v>
      </c>
      <c r="C1397" t="s">
        <v>3938</v>
      </c>
      <c r="D1397" t="s">
        <v>3939</v>
      </c>
    </row>
    <row r="1398" spans="1:4" x14ac:dyDescent="0.25">
      <c r="A1398" t="str">
        <f>"038800314"</f>
        <v>038800314</v>
      </c>
      <c r="B1398" t="s">
        <v>3940</v>
      </c>
      <c r="C1398" t="s">
        <v>3941</v>
      </c>
      <c r="D1398" t="s">
        <v>3942</v>
      </c>
    </row>
    <row r="1399" spans="1:4" x14ac:dyDescent="0.25">
      <c r="A1399" t="str">
        <f>"013501143"</f>
        <v>013501143</v>
      </c>
      <c r="B1399" t="s">
        <v>3943</v>
      </c>
      <c r="C1399" t="s">
        <v>3944</v>
      </c>
      <c r="D1399" t="s">
        <v>3945</v>
      </c>
    </row>
    <row r="1400" spans="1:4" x14ac:dyDescent="0.25">
      <c r="A1400" t="str">
        <f>"036432571"</f>
        <v>036432571</v>
      </c>
      <c r="B1400" t="s">
        <v>3946</v>
      </c>
      <c r="D1400" t="s">
        <v>3947</v>
      </c>
    </row>
    <row r="1401" spans="1:4" x14ac:dyDescent="0.25">
      <c r="A1401" t="str">
        <f>"060549300"</f>
        <v>060549300</v>
      </c>
      <c r="B1401" t="s">
        <v>3948</v>
      </c>
      <c r="C1401" t="s">
        <v>3949</v>
      </c>
      <c r="D1401" t="s">
        <v>3950</v>
      </c>
    </row>
    <row r="1402" spans="1:4" x14ac:dyDescent="0.25">
      <c r="A1402" t="str">
        <f>"036437034"</f>
        <v>036437034</v>
      </c>
      <c r="B1402" t="s">
        <v>3951</v>
      </c>
      <c r="C1402" t="s">
        <v>3952</v>
      </c>
      <c r="D1402" t="s">
        <v>3953</v>
      </c>
    </row>
    <row r="1403" spans="1:4" x14ac:dyDescent="0.25">
      <c r="A1403" t="str">
        <f>"036437050"</f>
        <v>036437050</v>
      </c>
      <c r="B1403" t="s">
        <v>3954</v>
      </c>
      <c r="D1403" t="s">
        <v>3953</v>
      </c>
    </row>
    <row r="1404" spans="1:4" x14ac:dyDescent="0.25">
      <c r="A1404" t="str">
        <f>"036502855"</f>
        <v>036502855</v>
      </c>
      <c r="B1404" t="s">
        <v>3955</v>
      </c>
      <c r="C1404" t="s">
        <v>3956</v>
      </c>
      <c r="D1404" t="s">
        <v>3957</v>
      </c>
    </row>
    <row r="1405" spans="1:4" x14ac:dyDescent="0.25">
      <c r="A1405" t="str">
        <f>"039786102"</f>
        <v>039786102</v>
      </c>
      <c r="B1405" t="s">
        <v>3958</v>
      </c>
      <c r="C1405" t="s">
        <v>3959</v>
      </c>
      <c r="D1405" t="s">
        <v>3960</v>
      </c>
    </row>
    <row r="1406" spans="1:4" x14ac:dyDescent="0.25">
      <c r="A1406" t="str">
        <f>"039786153"</f>
        <v>039786153</v>
      </c>
      <c r="B1406" t="s">
        <v>3961</v>
      </c>
      <c r="C1406" t="s">
        <v>3962</v>
      </c>
      <c r="D1406" t="s">
        <v>3963</v>
      </c>
    </row>
    <row r="1407" spans="1:4" x14ac:dyDescent="0.25">
      <c r="A1407" t="str">
        <f>"039786137"</f>
        <v>039786137</v>
      </c>
      <c r="B1407" t="s">
        <v>3964</v>
      </c>
      <c r="C1407" t="s">
        <v>3965</v>
      </c>
      <c r="D1407" t="s">
        <v>3966</v>
      </c>
    </row>
    <row r="1408" spans="1:4" x14ac:dyDescent="0.25">
      <c r="A1408" t="str">
        <f>"03755669X"</f>
        <v>03755669X</v>
      </c>
      <c r="B1408" t="s">
        <v>3967</v>
      </c>
      <c r="C1408" t="s">
        <v>3968</v>
      </c>
      <c r="D1408" t="s">
        <v>3969</v>
      </c>
    </row>
    <row r="1409" spans="1:4" x14ac:dyDescent="0.25">
      <c r="A1409" t="str">
        <f>"036843946"</f>
        <v>036843946</v>
      </c>
      <c r="B1409" t="s">
        <v>3970</v>
      </c>
      <c r="D1409" t="s">
        <v>3971</v>
      </c>
    </row>
    <row r="1410" spans="1:4" x14ac:dyDescent="0.25">
      <c r="A1410" t="str">
        <f>"037305301"</f>
        <v>037305301</v>
      </c>
      <c r="B1410" t="s">
        <v>3972</v>
      </c>
      <c r="C1410" t="s">
        <v>3973</v>
      </c>
      <c r="D1410" t="s">
        <v>3974</v>
      </c>
    </row>
    <row r="1411" spans="1:4" x14ac:dyDescent="0.25">
      <c r="A1411" t="str">
        <f>"036443948"</f>
        <v>036443948</v>
      </c>
      <c r="B1411" t="s">
        <v>3975</v>
      </c>
      <c r="C1411" t="s">
        <v>3976</v>
      </c>
      <c r="D1411" t="s">
        <v>3977</v>
      </c>
    </row>
    <row r="1412" spans="1:4" x14ac:dyDescent="0.25">
      <c r="A1412" t="str">
        <f>"038382695"</f>
        <v>038382695</v>
      </c>
      <c r="B1412" t="s">
        <v>3978</v>
      </c>
      <c r="C1412" t="s">
        <v>3979</v>
      </c>
      <c r="D1412" t="s">
        <v>3980</v>
      </c>
    </row>
    <row r="1413" spans="1:4" x14ac:dyDescent="0.25">
      <c r="A1413" t="str">
        <f>"03644507X"</f>
        <v>03644507X</v>
      </c>
      <c r="B1413" t="s">
        <v>3981</v>
      </c>
      <c r="D1413" t="s">
        <v>3982</v>
      </c>
    </row>
    <row r="1414" spans="1:4" x14ac:dyDescent="0.25">
      <c r="A1414" t="str">
        <f>"037382721"</f>
        <v>037382721</v>
      </c>
      <c r="B1414" t="s">
        <v>3983</v>
      </c>
      <c r="D1414" t="s">
        <v>3984</v>
      </c>
    </row>
    <row r="1415" spans="1:4" x14ac:dyDescent="0.25">
      <c r="A1415" t="str">
        <f>"039301370"</f>
        <v>039301370</v>
      </c>
      <c r="B1415" t="s">
        <v>3985</v>
      </c>
      <c r="C1415" t="s">
        <v>3986</v>
      </c>
      <c r="D1415" t="s">
        <v>3987</v>
      </c>
    </row>
    <row r="1416" spans="1:4" x14ac:dyDescent="0.25">
      <c r="A1416" t="str">
        <f>"037731033"</f>
        <v>037731033</v>
      </c>
      <c r="B1416" t="s">
        <v>3988</v>
      </c>
      <c r="C1416" t="s">
        <v>3989</v>
      </c>
      <c r="D1416" t="s">
        <v>3990</v>
      </c>
    </row>
    <row r="1417" spans="1:4" x14ac:dyDescent="0.25">
      <c r="A1417" t="str">
        <f>"037431870"</f>
        <v>037431870</v>
      </c>
      <c r="B1417" t="s">
        <v>3991</v>
      </c>
      <c r="C1417" t="s">
        <v>3992</v>
      </c>
      <c r="D1417" t="s">
        <v>3993</v>
      </c>
    </row>
    <row r="1418" spans="1:4" x14ac:dyDescent="0.25">
      <c r="A1418" t="str">
        <f>"037792067"</f>
        <v>037792067</v>
      </c>
      <c r="B1418" t="s">
        <v>3994</v>
      </c>
      <c r="C1418" t="s">
        <v>3995</v>
      </c>
      <c r="D1418" t="s">
        <v>3996</v>
      </c>
    </row>
    <row r="1419" spans="1:4" x14ac:dyDescent="0.25">
      <c r="A1419" t="str">
        <f>"15422636X"</f>
        <v>15422636X</v>
      </c>
      <c r="B1419" t="s">
        <v>3997</v>
      </c>
      <c r="D1419" t="s">
        <v>3998</v>
      </c>
    </row>
    <row r="1420" spans="1:4" x14ac:dyDescent="0.25">
      <c r="A1420" t="str">
        <f>"039259951"</f>
        <v>039259951</v>
      </c>
      <c r="B1420" t="s">
        <v>3999</v>
      </c>
      <c r="C1420" t="s">
        <v>4000</v>
      </c>
      <c r="D1420" t="s">
        <v>4001</v>
      </c>
    </row>
    <row r="1421" spans="1:4" x14ac:dyDescent="0.25">
      <c r="A1421" t="str">
        <f>"038656329"</f>
        <v>038656329</v>
      </c>
      <c r="B1421" t="s">
        <v>4002</v>
      </c>
      <c r="C1421" t="s">
        <v>4003</v>
      </c>
      <c r="D1421" t="s">
        <v>4004</v>
      </c>
    </row>
    <row r="1422" spans="1:4" x14ac:dyDescent="0.25">
      <c r="A1422" t="str">
        <f>"036630780"</f>
        <v>036630780</v>
      </c>
      <c r="B1422" t="s">
        <v>4005</v>
      </c>
      <c r="C1422" t="s">
        <v>4006</v>
      </c>
      <c r="D1422" t="s">
        <v>4007</v>
      </c>
    </row>
    <row r="1423" spans="1:4" x14ac:dyDescent="0.25">
      <c r="A1423" t="str">
        <f>"036452408"</f>
        <v>036452408</v>
      </c>
      <c r="B1423" t="s">
        <v>4008</v>
      </c>
      <c r="D1423" t="s">
        <v>4009</v>
      </c>
    </row>
    <row r="1424" spans="1:4" x14ac:dyDescent="0.25">
      <c r="A1424" t="str">
        <f>"037449796"</f>
        <v>037449796</v>
      </c>
      <c r="B1424" t="s">
        <v>4010</v>
      </c>
      <c r="C1424" t="s">
        <v>4011</v>
      </c>
      <c r="D1424" t="s">
        <v>4012</v>
      </c>
    </row>
    <row r="1425" spans="1:4" x14ac:dyDescent="0.25">
      <c r="A1425" t="str">
        <f>"036661333"</f>
        <v>036661333</v>
      </c>
      <c r="B1425" t="s">
        <v>4013</v>
      </c>
      <c r="C1425" t="s">
        <v>4014</v>
      </c>
      <c r="D1425" t="s">
        <v>4015</v>
      </c>
    </row>
    <row r="1426" spans="1:4" x14ac:dyDescent="0.25">
      <c r="A1426" t="str">
        <f>"037697943"</f>
        <v>037697943</v>
      </c>
      <c r="B1426" t="s">
        <v>4016</v>
      </c>
      <c r="C1426" t="s">
        <v>4017</v>
      </c>
      <c r="D1426" t="s">
        <v>4018</v>
      </c>
    </row>
    <row r="1427" spans="1:4" x14ac:dyDescent="0.25">
      <c r="A1427" t="str">
        <f>"036626430"</f>
        <v>036626430</v>
      </c>
      <c r="B1427" t="s">
        <v>4019</v>
      </c>
      <c r="C1427" t="s">
        <v>4020</v>
      </c>
      <c r="D1427" t="s">
        <v>4021</v>
      </c>
    </row>
    <row r="1428" spans="1:4" x14ac:dyDescent="0.25">
      <c r="A1428" t="str">
        <f>"039254275"</f>
        <v>039254275</v>
      </c>
      <c r="B1428" t="s">
        <v>4022</v>
      </c>
      <c r="C1428" t="s">
        <v>4023</v>
      </c>
      <c r="D1428" t="s">
        <v>4024</v>
      </c>
    </row>
    <row r="1429" spans="1:4" x14ac:dyDescent="0.25">
      <c r="A1429" t="str">
        <f>"039101231"</f>
        <v>039101231</v>
      </c>
      <c r="B1429" t="s">
        <v>4025</v>
      </c>
      <c r="C1429" t="s">
        <v>4026</v>
      </c>
      <c r="D1429" t="s">
        <v>4027</v>
      </c>
    </row>
    <row r="1430" spans="1:4" x14ac:dyDescent="0.25">
      <c r="A1430" t="str">
        <f>"039163628"</f>
        <v>039163628</v>
      </c>
      <c r="B1430" t="s">
        <v>4028</v>
      </c>
      <c r="C1430" t="s">
        <v>4029</v>
      </c>
      <c r="D1430" t="s">
        <v>4030</v>
      </c>
    </row>
    <row r="1431" spans="1:4" x14ac:dyDescent="0.25">
      <c r="A1431" t="str">
        <f>"039058980"</f>
        <v>039058980</v>
      </c>
      <c r="B1431" t="s">
        <v>4031</v>
      </c>
      <c r="D1431" t="s">
        <v>4032</v>
      </c>
    </row>
    <row r="1432" spans="1:4" x14ac:dyDescent="0.25">
      <c r="A1432" t="str">
        <f>"037421972"</f>
        <v>037421972</v>
      </c>
      <c r="B1432" t="s">
        <v>4033</v>
      </c>
      <c r="C1432" t="s">
        <v>4034</v>
      </c>
      <c r="D1432" t="s">
        <v>4035</v>
      </c>
    </row>
    <row r="1433" spans="1:4" x14ac:dyDescent="0.25">
      <c r="A1433" t="str">
        <f>"03645818X"</f>
        <v>03645818X</v>
      </c>
      <c r="B1433" t="s">
        <v>4036</v>
      </c>
      <c r="D1433" t="s">
        <v>4037</v>
      </c>
    </row>
    <row r="1434" spans="1:4" x14ac:dyDescent="0.25">
      <c r="A1434" t="str">
        <f>"039044947"</f>
        <v>039044947</v>
      </c>
      <c r="B1434" t="s">
        <v>4038</v>
      </c>
      <c r="C1434" t="s">
        <v>4039</v>
      </c>
      <c r="D1434" t="s">
        <v>4040</v>
      </c>
    </row>
    <row r="1435" spans="1:4" x14ac:dyDescent="0.25">
      <c r="A1435" t="str">
        <f>"03645821X"</f>
        <v>03645821X</v>
      </c>
      <c r="B1435" t="s">
        <v>4041</v>
      </c>
      <c r="D1435" t="s">
        <v>4042</v>
      </c>
    </row>
    <row r="1436" spans="1:4" x14ac:dyDescent="0.25">
      <c r="A1436" t="str">
        <f>"154228621"</f>
        <v>154228621</v>
      </c>
      <c r="B1436" t="s">
        <v>4043</v>
      </c>
      <c r="D1436" t="s">
        <v>4044</v>
      </c>
    </row>
    <row r="1437" spans="1:4" x14ac:dyDescent="0.25">
      <c r="A1437" t="str">
        <f>"039066886"</f>
        <v>039066886</v>
      </c>
      <c r="B1437" t="s">
        <v>4045</v>
      </c>
      <c r="C1437" t="s">
        <v>4046</v>
      </c>
      <c r="D1437" t="s">
        <v>4047</v>
      </c>
    </row>
    <row r="1438" spans="1:4" x14ac:dyDescent="0.25">
      <c r="A1438" t="str">
        <f>"036458252"</f>
        <v>036458252</v>
      </c>
      <c r="B1438" t="s">
        <v>4045</v>
      </c>
      <c r="D1438" t="s">
        <v>4048</v>
      </c>
    </row>
    <row r="1439" spans="1:4" x14ac:dyDescent="0.25">
      <c r="A1439" t="str">
        <f>"039534227"</f>
        <v>039534227</v>
      </c>
      <c r="B1439" t="s">
        <v>4049</v>
      </c>
      <c r="C1439" t="s">
        <v>4050</v>
      </c>
      <c r="D1439" t="s">
        <v>4051</v>
      </c>
    </row>
    <row r="1440" spans="1:4" x14ac:dyDescent="0.25">
      <c r="A1440" t="str">
        <f>"039531104"</f>
        <v>039531104</v>
      </c>
      <c r="B1440" t="s">
        <v>4052</v>
      </c>
      <c r="C1440" t="s">
        <v>4053</v>
      </c>
      <c r="D1440" t="s">
        <v>4054</v>
      </c>
    </row>
    <row r="1441" spans="1:4" x14ac:dyDescent="0.25">
      <c r="A1441" t="str">
        <f>"036458430"</f>
        <v>036458430</v>
      </c>
      <c r="B1441" t="s">
        <v>4055</v>
      </c>
      <c r="C1441" t="s">
        <v>4056</v>
      </c>
      <c r="D1441" t="s">
        <v>4057</v>
      </c>
    </row>
    <row r="1442" spans="1:4" x14ac:dyDescent="0.25">
      <c r="A1442" t="str">
        <f>"044578091"</f>
        <v>044578091</v>
      </c>
      <c r="B1442" t="s">
        <v>4058</v>
      </c>
      <c r="C1442" t="s">
        <v>4059</v>
      </c>
      <c r="D1442" t="s">
        <v>4060</v>
      </c>
    </row>
    <row r="1443" spans="1:4" x14ac:dyDescent="0.25">
      <c r="A1443" t="str">
        <f>"039654656"</f>
        <v>039654656</v>
      </c>
      <c r="B1443" t="s">
        <v>4061</v>
      </c>
      <c r="C1443" t="s">
        <v>4062</v>
      </c>
      <c r="D1443" t="s">
        <v>4063</v>
      </c>
    </row>
    <row r="1444" spans="1:4" x14ac:dyDescent="0.25">
      <c r="A1444" t="str">
        <f>"039531376"</f>
        <v>039531376</v>
      </c>
      <c r="B1444" t="s">
        <v>4064</v>
      </c>
      <c r="C1444" t="s">
        <v>4065</v>
      </c>
      <c r="D1444" t="s">
        <v>4066</v>
      </c>
    </row>
    <row r="1445" spans="1:4" x14ac:dyDescent="0.25">
      <c r="A1445" t="str">
        <f>"03645883X"</f>
        <v>03645883X</v>
      </c>
      <c r="B1445" t="s">
        <v>4067</v>
      </c>
      <c r="D1445" t="s">
        <v>4068</v>
      </c>
    </row>
    <row r="1446" spans="1:4" x14ac:dyDescent="0.25">
      <c r="A1446" t="str">
        <f>"036459232"</f>
        <v>036459232</v>
      </c>
      <c r="B1446" t="s">
        <v>4069</v>
      </c>
      <c r="D1446" t="s">
        <v>4070</v>
      </c>
    </row>
    <row r="1447" spans="1:4" x14ac:dyDescent="0.25">
      <c r="A1447" t="str">
        <f>"068660448"</f>
        <v>068660448</v>
      </c>
      <c r="B1447" t="s">
        <v>4071</v>
      </c>
      <c r="C1447" t="s">
        <v>4072</v>
      </c>
      <c r="D1447" t="s">
        <v>4073</v>
      </c>
    </row>
    <row r="1448" spans="1:4" x14ac:dyDescent="0.25">
      <c r="A1448" t="str">
        <f>"036658669"</f>
        <v>036658669</v>
      </c>
      <c r="B1448" t="s">
        <v>4074</v>
      </c>
      <c r="C1448" t="s">
        <v>4075</v>
      </c>
      <c r="D1448" t="s">
        <v>4076</v>
      </c>
    </row>
    <row r="1449" spans="1:4" x14ac:dyDescent="0.25">
      <c r="A1449" t="str">
        <f>"036465976"</f>
        <v>036465976</v>
      </c>
      <c r="B1449" t="s">
        <v>4077</v>
      </c>
      <c r="D1449" t="s">
        <v>4078</v>
      </c>
    </row>
    <row r="1450" spans="1:4" x14ac:dyDescent="0.25">
      <c r="A1450" t="str">
        <f>"036470589"</f>
        <v>036470589</v>
      </c>
      <c r="B1450" t="s">
        <v>4079</v>
      </c>
      <c r="D1450" t="s">
        <v>4080</v>
      </c>
    </row>
    <row r="1451" spans="1:4" x14ac:dyDescent="0.25">
      <c r="A1451" t="str">
        <f>"036470686"</f>
        <v>036470686</v>
      </c>
      <c r="B1451" t="s">
        <v>4081</v>
      </c>
      <c r="D1451" t="s">
        <v>4082</v>
      </c>
    </row>
    <row r="1452" spans="1:4" x14ac:dyDescent="0.25">
      <c r="A1452" t="str">
        <f>"036471062"</f>
        <v>036471062</v>
      </c>
      <c r="B1452" t="s">
        <v>4083</v>
      </c>
      <c r="D1452" t="s">
        <v>4084</v>
      </c>
    </row>
    <row r="1453" spans="1:4" x14ac:dyDescent="0.25">
      <c r="A1453" t="str">
        <f>"036471534"</f>
        <v>036471534</v>
      </c>
      <c r="B1453" t="s">
        <v>4085</v>
      </c>
      <c r="D1453" t="s">
        <v>4086</v>
      </c>
    </row>
    <row r="1454" spans="1:4" x14ac:dyDescent="0.25">
      <c r="A1454" t="str">
        <f>"037433962"</f>
        <v>037433962</v>
      </c>
      <c r="B1454" t="s">
        <v>4087</v>
      </c>
      <c r="C1454" t="s">
        <v>4088</v>
      </c>
      <c r="D1454" t="s">
        <v>4089</v>
      </c>
    </row>
    <row r="1455" spans="1:4" x14ac:dyDescent="0.25">
      <c r="A1455" t="str">
        <f>"037242717"</f>
        <v>037242717</v>
      </c>
      <c r="B1455" t="s">
        <v>4090</v>
      </c>
      <c r="C1455" t="s">
        <v>4091</v>
      </c>
      <c r="D1455" t="s">
        <v>4092</v>
      </c>
    </row>
    <row r="1456" spans="1:4" x14ac:dyDescent="0.25">
      <c r="A1456" t="str">
        <f>"039235920"</f>
        <v>039235920</v>
      </c>
      <c r="B1456" t="s">
        <v>4093</v>
      </c>
      <c r="C1456" t="s">
        <v>4094</v>
      </c>
      <c r="D1456" t="s">
        <v>4095</v>
      </c>
    </row>
    <row r="1457" spans="1:4" x14ac:dyDescent="0.25">
      <c r="A1457" t="str">
        <f>"154238929"</f>
        <v>154238929</v>
      </c>
      <c r="B1457" t="s">
        <v>4096</v>
      </c>
      <c r="D1457" t="s">
        <v>4097</v>
      </c>
    </row>
    <row r="1458" spans="1:4" x14ac:dyDescent="0.25">
      <c r="A1458" t="str">
        <f>"036472727"</f>
        <v>036472727</v>
      </c>
      <c r="B1458" t="s">
        <v>4098</v>
      </c>
      <c r="D1458" t="s">
        <v>4099</v>
      </c>
    </row>
    <row r="1459" spans="1:4" x14ac:dyDescent="0.25">
      <c r="A1459" t="str">
        <f>"036633070"</f>
        <v>036633070</v>
      </c>
      <c r="B1459" t="s">
        <v>4100</v>
      </c>
      <c r="C1459" t="s">
        <v>4101</v>
      </c>
      <c r="D1459" t="s">
        <v>4102</v>
      </c>
    </row>
    <row r="1460" spans="1:4" x14ac:dyDescent="0.25">
      <c r="A1460" t="str">
        <f>"013840142"</f>
        <v>013840142</v>
      </c>
      <c r="B1460" t="s">
        <v>4103</v>
      </c>
      <c r="D1460" t="s">
        <v>4104</v>
      </c>
    </row>
    <row r="1461" spans="1:4" x14ac:dyDescent="0.25">
      <c r="A1461" t="str">
        <f>"118923633"</f>
        <v>118923633</v>
      </c>
      <c r="B1461" t="s">
        <v>4105</v>
      </c>
      <c r="C1461" t="s">
        <v>4106</v>
      </c>
      <c r="D1461" t="s">
        <v>4107</v>
      </c>
    </row>
    <row r="1462" spans="1:4" x14ac:dyDescent="0.25">
      <c r="A1462" t="str">
        <f>"115369864"</f>
        <v>115369864</v>
      </c>
      <c r="B1462" t="s">
        <v>4108</v>
      </c>
      <c r="D1462" t="s">
        <v>4109</v>
      </c>
    </row>
    <row r="1463" spans="1:4" x14ac:dyDescent="0.25">
      <c r="A1463" t="str">
        <f>"157316106"</f>
        <v>157316106</v>
      </c>
      <c r="B1463" t="s">
        <v>4110</v>
      </c>
      <c r="C1463" t="s">
        <v>4111</v>
      </c>
      <c r="D1463" t="s">
        <v>4112</v>
      </c>
    </row>
    <row r="1464" spans="1:4" x14ac:dyDescent="0.25">
      <c r="A1464" t="str">
        <f>"037432680"</f>
        <v>037432680</v>
      </c>
      <c r="B1464" t="s">
        <v>4113</v>
      </c>
      <c r="C1464" t="s">
        <v>4114</v>
      </c>
      <c r="D1464" t="s">
        <v>4115</v>
      </c>
    </row>
    <row r="1465" spans="1:4" x14ac:dyDescent="0.25">
      <c r="A1465" t="str">
        <f>"037493221"</f>
        <v>037493221</v>
      </c>
      <c r="B1465" t="s">
        <v>4116</v>
      </c>
      <c r="C1465" t="s">
        <v>4117</v>
      </c>
      <c r="D1465" t="s">
        <v>4118</v>
      </c>
    </row>
    <row r="1466" spans="1:4" x14ac:dyDescent="0.25">
      <c r="A1466" t="str">
        <f>"069182000"</f>
        <v>069182000</v>
      </c>
      <c r="B1466" t="s">
        <v>4119</v>
      </c>
      <c r="D1466" t="s">
        <v>4120</v>
      </c>
    </row>
    <row r="1467" spans="1:4" x14ac:dyDescent="0.25">
      <c r="A1467" t="str">
        <f>"059631988"</f>
        <v>059631988</v>
      </c>
      <c r="B1467" t="s">
        <v>4121</v>
      </c>
      <c r="D1467" t="s">
        <v>4122</v>
      </c>
    </row>
    <row r="1468" spans="1:4" x14ac:dyDescent="0.25">
      <c r="A1468" t="str">
        <f>"039538095"</f>
        <v>039538095</v>
      </c>
      <c r="B1468" t="s">
        <v>4123</v>
      </c>
      <c r="C1468" t="s">
        <v>4124</v>
      </c>
      <c r="D1468" t="s">
        <v>4125</v>
      </c>
    </row>
    <row r="1469" spans="1:4" x14ac:dyDescent="0.25">
      <c r="A1469" t="str">
        <f>"037581503"</f>
        <v>037581503</v>
      </c>
      <c r="B1469" t="s">
        <v>4126</v>
      </c>
      <c r="C1469" t="s">
        <v>4127</v>
      </c>
      <c r="D1469" t="s">
        <v>4128</v>
      </c>
    </row>
    <row r="1470" spans="1:4" x14ac:dyDescent="0.25">
      <c r="A1470" t="str">
        <f>"036474681"</f>
        <v>036474681</v>
      </c>
      <c r="B1470" t="s">
        <v>4129</v>
      </c>
      <c r="D1470" t="s">
        <v>4130</v>
      </c>
    </row>
    <row r="1471" spans="1:4" x14ac:dyDescent="0.25">
      <c r="A1471" t="str">
        <f>"036474703"</f>
        <v>036474703</v>
      </c>
      <c r="B1471" t="s">
        <v>4131</v>
      </c>
      <c r="D1471" t="s">
        <v>4132</v>
      </c>
    </row>
    <row r="1472" spans="1:4" x14ac:dyDescent="0.25">
      <c r="A1472" t="str">
        <f>"039536491"</f>
        <v>039536491</v>
      </c>
      <c r="B1472" t="s">
        <v>4133</v>
      </c>
      <c r="C1472" t="s">
        <v>4134</v>
      </c>
      <c r="D1472" t="s">
        <v>4135</v>
      </c>
    </row>
    <row r="1473" spans="1:4" x14ac:dyDescent="0.25">
      <c r="A1473" t="str">
        <f>"157316327"</f>
        <v>157316327</v>
      </c>
      <c r="B1473" t="s">
        <v>4136</v>
      </c>
      <c r="C1473" t="s">
        <v>4137</v>
      </c>
      <c r="D1473" t="s">
        <v>4138</v>
      </c>
    </row>
    <row r="1474" spans="1:4" x14ac:dyDescent="0.25">
      <c r="A1474" t="str">
        <f>"036475572"</f>
        <v>036475572</v>
      </c>
      <c r="B1474" t="s">
        <v>4139</v>
      </c>
      <c r="D1474" t="s">
        <v>4140</v>
      </c>
    </row>
    <row r="1475" spans="1:4" x14ac:dyDescent="0.25">
      <c r="A1475" t="str">
        <f>"039425681"</f>
        <v>039425681</v>
      </c>
      <c r="B1475" t="s">
        <v>4141</v>
      </c>
      <c r="C1475" t="s">
        <v>4142</v>
      </c>
      <c r="D1475" t="s">
        <v>4143</v>
      </c>
    </row>
    <row r="1476" spans="1:4" x14ac:dyDescent="0.25">
      <c r="A1476" t="str">
        <f>"038990172"</f>
        <v>038990172</v>
      </c>
      <c r="B1476" t="s">
        <v>4144</v>
      </c>
      <c r="C1476" t="s">
        <v>4145</v>
      </c>
      <c r="D1476" t="s">
        <v>4146</v>
      </c>
    </row>
    <row r="1477" spans="1:4" x14ac:dyDescent="0.25">
      <c r="A1477" t="str">
        <f>"037949810"</f>
        <v>037949810</v>
      </c>
      <c r="B1477" t="s">
        <v>4147</v>
      </c>
      <c r="C1477" t="s">
        <v>4148</v>
      </c>
      <c r="D1477" t="s">
        <v>4149</v>
      </c>
    </row>
    <row r="1478" spans="1:4" x14ac:dyDescent="0.25">
      <c r="A1478" t="str">
        <f>"040565238"</f>
        <v>040565238</v>
      </c>
      <c r="B1478" t="s">
        <v>4150</v>
      </c>
      <c r="C1478" t="s">
        <v>4151</v>
      </c>
      <c r="D1478" t="s">
        <v>4152</v>
      </c>
    </row>
    <row r="1479" spans="1:4" x14ac:dyDescent="0.25">
      <c r="A1479" t="str">
        <f>"039628353"</f>
        <v>039628353</v>
      </c>
      <c r="B1479" t="s">
        <v>4153</v>
      </c>
      <c r="C1479" t="s">
        <v>4154</v>
      </c>
      <c r="D1479" t="s">
        <v>4155</v>
      </c>
    </row>
    <row r="1480" spans="1:4" x14ac:dyDescent="0.25">
      <c r="A1480" t="str">
        <f>"03888464X"</f>
        <v>03888464X</v>
      </c>
      <c r="B1480" t="s">
        <v>4156</v>
      </c>
      <c r="C1480" t="s">
        <v>4157</v>
      </c>
      <c r="D1480" t="s">
        <v>4158</v>
      </c>
    </row>
    <row r="1481" spans="1:4" x14ac:dyDescent="0.25">
      <c r="A1481" t="str">
        <f>"153574739"</f>
        <v>153574739</v>
      </c>
      <c r="B1481" t="s">
        <v>4159</v>
      </c>
      <c r="D1481" t="s">
        <v>4160</v>
      </c>
    </row>
    <row r="1482" spans="1:4" x14ac:dyDescent="0.25">
      <c r="A1482" t="str">
        <f>"039177580"</f>
        <v>039177580</v>
      </c>
      <c r="B1482" t="s">
        <v>4161</v>
      </c>
      <c r="C1482" t="s">
        <v>4162</v>
      </c>
      <c r="D1482" t="s">
        <v>4163</v>
      </c>
    </row>
    <row r="1483" spans="1:4" x14ac:dyDescent="0.25">
      <c r="A1483" t="str">
        <f>"040093069"</f>
        <v>040093069</v>
      </c>
      <c r="B1483" t="s">
        <v>4164</v>
      </c>
      <c r="C1483" t="s">
        <v>4165</v>
      </c>
      <c r="D1483" t="s">
        <v>4166</v>
      </c>
    </row>
    <row r="1484" spans="1:4" x14ac:dyDescent="0.25">
      <c r="A1484" t="str">
        <f>"036487929"</f>
        <v>036487929</v>
      </c>
      <c r="B1484" t="s">
        <v>4167</v>
      </c>
      <c r="D1484" t="s">
        <v>4168</v>
      </c>
    </row>
    <row r="1485" spans="1:4" x14ac:dyDescent="0.25">
      <c r="A1485" t="str">
        <f>"036603708"</f>
        <v>036603708</v>
      </c>
      <c r="B1485" t="s">
        <v>4169</v>
      </c>
      <c r="C1485" t="s">
        <v>4170</v>
      </c>
      <c r="D1485" t="s">
        <v>4171</v>
      </c>
    </row>
    <row r="1486" spans="1:4" x14ac:dyDescent="0.25">
      <c r="A1486" t="str">
        <f>"038859580"</f>
        <v>038859580</v>
      </c>
      <c r="B1486" t="s">
        <v>4172</v>
      </c>
      <c r="C1486" t="s">
        <v>4173</v>
      </c>
      <c r="D1486" t="s">
        <v>4174</v>
      </c>
    </row>
    <row r="1487" spans="1:4" x14ac:dyDescent="0.25">
      <c r="A1487" t="str">
        <f>"036845736"</f>
        <v>036845736</v>
      </c>
      <c r="B1487" t="s">
        <v>4175</v>
      </c>
      <c r="D1487" t="s">
        <v>4176</v>
      </c>
    </row>
    <row r="1488" spans="1:4" x14ac:dyDescent="0.25">
      <c r="A1488" t="str">
        <f>"038819848"</f>
        <v>038819848</v>
      </c>
      <c r="B1488" t="s">
        <v>4177</v>
      </c>
      <c r="C1488" t="s">
        <v>4178</v>
      </c>
      <c r="D1488" t="s">
        <v>4179</v>
      </c>
    </row>
    <row r="1489" spans="1:4" x14ac:dyDescent="0.25">
      <c r="A1489" t="str">
        <f>"038420937"</f>
        <v>038420937</v>
      </c>
      <c r="B1489" t="s">
        <v>4180</v>
      </c>
      <c r="C1489" t="s">
        <v>4181</v>
      </c>
      <c r="D1489" t="s">
        <v>4182</v>
      </c>
    </row>
    <row r="1490" spans="1:4" x14ac:dyDescent="0.25">
      <c r="A1490" t="str">
        <f>"038377152"</f>
        <v>038377152</v>
      </c>
      <c r="B1490" t="s">
        <v>4183</v>
      </c>
      <c r="D1490" t="s">
        <v>4184</v>
      </c>
    </row>
    <row r="1491" spans="1:4" x14ac:dyDescent="0.25">
      <c r="A1491" t="str">
        <f>"037427962"</f>
        <v>037427962</v>
      </c>
      <c r="B1491" t="s">
        <v>4185</v>
      </c>
      <c r="C1491" t="s">
        <v>4186</v>
      </c>
      <c r="D1491" t="s">
        <v>4187</v>
      </c>
    </row>
    <row r="1492" spans="1:4" x14ac:dyDescent="0.25">
      <c r="A1492" t="str">
        <f>"037428047"</f>
        <v>037428047</v>
      </c>
      <c r="B1492" t="s">
        <v>4188</v>
      </c>
      <c r="C1492" t="s">
        <v>4189</v>
      </c>
      <c r="D1492" t="s">
        <v>4190</v>
      </c>
    </row>
    <row r="1493" spans="1:4" x14ac:dyDescent="0.25">
      <c r="A1493" t="str">
        <f>"036544817"</f>
        <v>036544817</v>
      </c>
      <c r="B1493" t="s">
        <v>4191</v>
      </c>
      <c r="C1493" t="s">
        <v>4192</v>
      </c>
      <c r="D1493" t="s">
        <v>4193</v>
      </c>
    </row>
    <row r="1494" spans="1:4" x14ac:dyDescent="0.25">
      <c r="A1494" t="str">
        <f>"037450379"</f>
        <v>037450379</v>
      </c>
      <c r="B1494" t="s">
        <v>4194</v>
      </c>
      <c r="C1494" t="s">
        <v>4195</v>
      </c>
      <c r="D1494" t="s">
        <v>4196</v>
      </c>
    </row>
    <row r="1495" spans="1:4" x14ac:dyDescent="0.25">
      <c r="A1495" t="str">
        <f>"039070026"</f>
        <v>039070026</v>
      </c>
      <c r="B1495" t="s">
        <v>4197</v>
      </c>
      <c r="C1495" t="s">
        <v>4198</v>
      </c>
      <c r="D1495" t="s">
        <v>4199</v>
      </c>
    </row>
    <row r="1496" spans="1:4" x14ac:dyDescent="0.25">
      <c r="A1496" t="str">
        <f>"040112497"</f>
        <v>040112497</v>
      </c>
      <c r="B1496" t="s">
        <v>4200</v>
      </c>
      <c r="C1496" t="s">
        <v>4201</v>
      </c>
      <c r="D1496" t="s">
        <v>4202</v>
      </c>
    </row>
    <row r="1497" spans="1:4" x14ac:dyDescent="0.25">
      <c r="A1497" t="str">
        <f>"040235351"</f>
        <v>040235351</v>
      </c>
      <c r="B1497" t="s">
        <v>4203</v>
      </c>
      <c r="C1497" t="s">
        <v>4204</v>
      </c>
      <c r="D1497" t="s">
        <v>4205</v>
      </c>
    </row>
    <row r="1498" spans="1:4" x14ac:dyDescent="0.25">
      <c r="A1498" t="str">
        <f>"039058905"</f>
        <v>039058905</v>
      </c>
      <c r="B1498" t="s">
        <v>4206</v>
      </c>
      <c r="C1498" t="s">
        <v>4207</v>
      </c>
      <c r="D1498" t="s">
        <v>4208</v>
      </c>
    </row>
    <row r="1499" spans="1:4" x14ac:dyDescent="0.25">
      <c r="A1499" t="str">
        <f>"036190608"</f>
        <v>036190608</v>
      </c>
      <c r="B1499" t="s">
        <v>4209</v>
      </c>
      <c r="D1499" t="s">
        <v>4210</v>
      </c>
    </row>
    <row r="1500" spans="1:4" x14ac:dyDescent="0.25">
      <c r="A1500" t="str">
        <f>"156411733"</f>
        <v>156411733</v>
      </c>
      <c r="B1500" t="s">
        <v>4211</v>
      </c>
      <c r="C1500" t="s">
        <v>4212</v>
      </c>
      <c r="D1500" t="s">
        <v>4213</v>
      </c>
    </row>
    <row r="1501" spans="1:4" x14ac:dyDescent="0.25">
      <c r="A1501" t="str">
        <f>"157315533"</f>
        <v>157315533</v>
      </c>
      <c r="B1501" t="s">
        <v>4214</v>
      </c>
      <c r="C1501" t="s">
        <v>4215</v>
      </c>
      <c r="D1501" t="s">
        <v>4216</v>
      </c>
    </row>
    <row r="1502" spans="1:4" x14ac:dyDescent="0.25">
      <c r="A1502" t="str">
        <f>"066853605"</f>
        <v>066853605</v>
      </c>
      <c r="B1502" t="s">
        <v>4217</v>
      </c>
      <c r="C1502" t="s">
        <v>4218</v>
      </c>
      <c r="D1502" t="s">
        <v>4219</v>
      </c>
    </row>
    <row r="1503" spans="1:4" x14ac:dyDescent="0.25">
      <c r="A1503" t="str">
        <f>"039158098"</f>
        <v>039158098</v>
      </c>
      <c r="B1503" t="s">
        <v>4220</v>
      </c>
      <c r="C1503" t="s">
        <v>4221</v>
      </c>
      <c r="D1503" t="s">
        <v>4222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notices_060885209_1662996079817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RAUZY Emmanuelle</dc:creator>
  <cp:lastModifiedBy>BUNICE</cp:lastModifiedBy>
  <dcterms:created xsi:type="dcterms:W3CDTF">2022-09-12T16:52:37Z</dcterms:created>
  <dcterms:modified xsi:type="dcterms:W3CDTF">2022-09-12T16:52:37Z</dcterms:modified>
</cp:coreProperties>
</file>