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34.59.6.63\Aleph 500\Périodiques\CorrectionCorrespondanceAleph_Sudoc_2020-2022\extractions Sudoc_2022-09\"/>
    </mc:Choice>
  </mc:AlternateContent>
  <bookViews>
    <workbookView xWindow="0" yWindow="0" windowWidth="28800" windowHeight="12330"/>
  </bookViews>
  <sheets>
    <sheet name="notices_060882304_1662996240018" sheetId="1" r:id="rId1"/>
  </sheets>
  <calcPr calcId="162913"/>
</workbook>
</file>

<file path=xl/calcChain.xml><?xml version="1.0" encoding="utf-8"?>
<calcChain xmlns="http://schemas.openxmlformats.org/spreadsheetml/2006/main">
  <c r="A1" i="1" l="1"/>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alcChain>
</file>

<file path=xl/sharedStrings.xml><?xml version="1.0" encoding="utf-8"?>
<sst xmlns="http://schemas.openxmlformats.org/spreadsheetml/2006/main" count="1568" uniqueCount="1563">
  <si>
    <t>Titre</t>
  </si>
  <si>
    <t>Issn</t>
  </si>
  <si>
    <t>Localisations</t>
  </si>
  <si>
    <t>(A suivre)</t>
  </si>
  <si>
    <t>0180-3840</t>
  </si>
  <si>
    <t>no. 54 (jul-1982) - no. 59  (dec-1982) ; no. 66 (jul-1983) - no. 71  (dec-1983) ; no. 158 (1991) [P 241]</t>
  </si>
  <si>
    <t>02 : revue d'art comtemporain trimestrielle et gratuite / Association Zoo galerie</t>
  </si>
  <si>
    <t>1622-8324</t>
  </si>
  <si>
    <t>no. 16 (2001) ; no. 21 (2002) ; no. 25 (2003)-.... [no77, 2016] [P 429]</t>
  </si>
  <si>
    <t>02 a Marseille</t>
  </si>
  <si>
    <t>2119-4912</t>
  </si>
  <si>
    <t>(2005) - (2006) [P 429]</t>
  </si>
  <si>
    <t>04 : revue semestrielle d'art contemporain en Rhone-Alpes / Association Zeroquatre et 02 ; [directeur de la publication Patrice Joly]</t>
  </si>
  <si>
    <t>1959-2914</t>
  </si>
  <si>
    <t>no. 1 (2007) - no. 12  (2013) [Lac : No3, 6] [P 429]</t>
  </si>
  <si>
    <t>2.0.1 : revue de recherche sur l'art du XIXe au XXIe siecle / Association 2.0.1</t>
  </si>
  <si>
    <t>1968-6293</t>
  </si>
  <si>
    <t>no. 1 (nov-2008) - no. 5  (mar-2011) [P 458]</t>
  </si>
  <si>
    <t>20/21.siecles : cahiers du Centre Pierre Francastel / dir. de publ. Claude Frontisi</t>
  </si>
  <si>
    <t>1775-2809</t>
  </si>
  <si>
    <t>no. 1 (2004) - no. 6  (2007) [P426]</t>
  </si>
  <si>
    <t>20/27 : revue de textes critiques sur l'art / directeur de la publication Pierre Denan</t>
  </si>
  <si>
    <t>1957-5645</t>
  </si>
  <si>
    <t>no. 1 (2007) - no. 6  (2012) [P 453]</t>
  </si>
  <si>
    <t>5ememur</t>
  </si>
  <si>
    <t>1763-0533</t>
  </si>
  <si>
    <t>no. 2 (2002) - no. 10  (2004) [P418]</t>
  </si>
  <si>
    <t>Abitare</t>
  </si>
  <si>
    <t>0001-3218</t>
  </si>
  <si>
    <t>no. 57 (1967) - no. 207  (1982) ; no. 232 (1985) - no. 412  (2001) [Manque les No77, 83, 143, 192, 202, 204, 205, 206, puis nombreuses lacunes a partir du numero 232] [P46]</t>
  </si>
  <si>
    <t>Academy architecture and architectural review</t>
  </si>
  <si>
    <t>2043-1066</t>
  </si>
  <si>
    <t>no. 29 (1906) - no. 33  (1908) [Lacunes : No30, 32] [P73] * vol. 39 (1911) - vol. 45  (1914) [P73]</t>
  </si>
  <si>
    <t>Acteurs / Laville, Pierre</t>
  </si>
  <si>
    <t>0293-1486</t>
  </si>
  <si>
    <t>no. 1 (jan-1982) - no. 39  (aou-1986) [Lac : 10, 38] [P229]</t>
  </si>
  <si>
    <t>Actualite des arts plastiques [Texte imprime]</t>
  </si>
  <si>
    <t>0293-9789</t>
  </si>
  <si>
    <t>no. 4 (1970) ; no. 18 (1974) - no. 27  (1975) ; no. 32 (1976) - no. 49  (1979) ; no. 67 (1986) ; no. 80 (1990) - no. 91  (1994) [Ne contient pas les diapositives pour les numeros 21 a 36] [P105]</t>
  </si>
  <si>
    <t>Actuel : jazz, pop music, theatre, poesie / dir. publ. [Jean-Francois Bizot]</t>
  </si>
  <si>
    <t>0587-2472</t>
  </si>
  <si>
    <t>no. 27 (jan-1973) - no. 37  (dec-1973) [Lacunes : No28-29, 31-35] [P 147]</t>
  </si>
  <si>
    <t>Ad hoc</t>
  </si>
  <si>
    <t>0295-4087</t>
  </si>
  <si>
    <t>no. 0 (1986) - no. 6  (1990) [Lac : No3] [P285]</t>
  </si>
  <si>
    <t>Afterall : a journal of art, context and enquiry</t>
  </si>
  <si>
    <t>1465-4253</t>
  </si>
  <si>
    <t>no. 14 (2006)-.... [Lacunes : no.16 (2007),no.25 (2010),no.31 (2012),no.32 (2013)] [P432]</t>
  </si>
  <si>
    <t>Afterimage</t>
  </si>
  <si>
    <t>0300-7472</t>
  </si>
  <si>
    <t>vol. 14 no. 1 (1986) - vol. 14  no. 10  (1987) ; vol. 31 no. 4 (2004) [P274]</t>
  </si>
  <si>
    <t>Aidea</t>
  </si>
  <si>
    <t>0019-1299</t>
  </si>
  <si>
    <t>no. 376 (jan-2017) - (2017)</t>
  </si>
  <si>
    <t>Alliage : culture, science, technique / [Association ANAIS]</t>
  </si>
  <si>
    <t>1144-5645</t>
  </si>
  <si>
    <t>no. 1 (1989) - no. 34  (1998) ; no. 43 (2000) - no. 60  (2007) ; no. 66 (2010)-.... [Lacunes : no. 5;  no 44 -no. 49; no.59; no.67 -no. 69; no.71] [P336]</t>
  </si>
  <si>
    <t>AMC. Architecture mouvement continuite / [Societe francaise des architectes]</t>
  </si>
  <si>
    <t>0336-1675</t>
  </si>
  <si>
    <t>no. 14 (1972) - no. 51  (mar-1980) [no 1 - no 13, no 16, no 27, no 40] [P18]</t>
  </si>
  <si>
    <t>AMC. L'Autre journal d'architecture</t>
  </si>
  <si>
    <t>0336-1683</t>
  </si>
  <si>
    <t>(1-jan-1975) - no. 3  (fev-1975) [P. 18]</t>
  </si>
  <si>
    <t>AMC Le Moniteur architecture</t>
  </si>
  <si>
    <t>0998-4194</t>
  </si>
  <si>
    <t>no. 8 (fev-1990) - no. 16  (oct-1990) ; no. 76 (dec-1996) - no. 139  (jan-2004) ; no. 149 (fev-2005) ; no. 168 (mar-2007) - no. 172  (2007) ; no. 245 (oct-2015) [Lacunes :50 %] [P18]</t>
  </si>
  <si>
    <t>Amour de l'art</t>
  </si>
  <si>
    <t>1622-3462</t>
  </si>
  <si>
    <t>(1930) - (1938) [Lacunes : 1931, 1933, 1934] [P107]</t>
  </si>
  <si>
    <t>Annual art magazine</t>
  </si>
  <si>
    <t>1986-1389</t>
  </si>
  <si>
    <t>no. 5 (2012) [P 545]</t>
  </si>
  <si>
    <t>Anomalie</t>
  </si>
  <si>
    <t>1624-933X</t>
  </si>
  <si>
    <t>no. 2 (2002) - no. 6  (2007) [P 442]</t>
  </si>
  <si>
    <t>Aperture</t>
  </si>
  <si>
    <t>0003-6420</t>
  </si>
  <si>
    <t>no. 161 (2001) - no. 165  (2001) [P444]</t>
  </si>
  <si>
    <t>A-prior</t>
  </si>
  <si>
    <t>1376-7135</t>
  </si>
  <si>
    <t>no. 2 (2000) ; no. 5 (2001) - no. 6  (2002) ; no. 8 (2002) ; no. 12 (2005) ; no. 17 (2008) [P 572]</t>
  </si>
  <si>
    <t>Arabesques / Agence bibliographique de l'enseignement superieur</t>
  </si>
  <si>
    <t>1269-0589</t>
  </si>
  <si>
    <t>Conserve pendant 3 annee(s)Duree de conservation : 3 annee(s) [P 530]</t>
  </si>
  <si>
    <t>Arc : cahiers mediterraneens paraissant quatre fois l'an / directeur Stephane Cordier</t>
  </si>
  <si>
    <t>0003-7974</t>
  </si>
  <si>
    <t>no. 27 (1965) - no. 31  (1967) [P67]</t>
  </si>
  <si>
    <t>Archeologia</t>
  </si>
  <si>
    <t>0570-6270</t>
  </si>
  <si>
    <t>no. 155 (jun-1981) - no. 189  (avr-1984) [Lac : No177, 188] [P264]</t>
  </si>
  <si>
    <t>Archibras</t>
  </si>
  <si>
    <t>1252-6827</t>
  </si>
  <si>
    <t>no. 1 (avr-1967) - no. 7  (mar-1969) [Lacunes : No4 et No5] [P03]</t>
  </si>
  <si>
    <t>Archistorm : l'architecture, l'art... de a a z / dir. publ. Marc Sautereau</t>
  </si>
  <si>
    <t>1763-6361</t>
  </si>
  <si>
    <t>no. 3 (2003) - no. 27  (2007) [Lac : No9, 16] [P414]</t>
  </si>
  <si>
    <t>Architecte / publiee sous les auspices de la Societe des architectes diplomes par le gouvernement</t>
  </si>
  <si>
    <t>0766-5490</t>
  </si>
  <si>
    <t>(1906) - (1913) ; (1924) - (1933) [P 117]</t>
  </si>
  <si>
    <t>Architectural Design</t>
  </si>
  <si>
    <t>0003-8504</t>
  </si>
  <si>
    <t>vol. 44 no. 1 (1974) - vol. 46  no. 1  (1976) ; (jan-1983) - (aou-1985) ; (jan-1986) - (jan-2012) [Lacunes : 5%] [P162]</t>
  </si>
  <si>
    <t>Architecture</t>
  </si>
  <si>
    <t>0395-112X</t>
  </si>
  <si>
    <t>no. 395 (1976) - no. 403  (1977) [P103]</t>
  </si>
  <si>
    <t>Architecture : journal hebdomadaire de la Societe centrale des architectes francais / [Academie d'architecture]</t>
  </si>
  <si>
    <t>0766-6292</t>
  </si>
  <si>
    <t>no. 1 (1888) - (1913) ; (1921) - (1938) [P 118]</t>
  </si>
  <si>
    <t>Architecture, formes, fonctions : publication internationale annuelle</t>
  </si>
  <si>
    <t>0066-6254</t>
  </si>
  <si>
    <t>no. 9 (1962) - no. 16  (1971) [P219]</t>
  </si>
  <si>
    <t>Architecture, mouvement, continuite / [Societe francaise des architectes]</t>
  </si>
  <si>
    <t>0336-1667</t>
  </si>
  <si>
    <t>no. 14 (1968) - (1973) [P18]</t>
  </si>
  <si>
    <t>Architecture d'aujourd'hui</t>
  </si>
  <si>
    <t>0003-8695</t>
  </si>
  <si>
    <t>no. 1 (1945) - no. 354  (oct-2004) ; no. 380 (nov-2010) - no. 386  (nov-2011) ; no. 392 (nov-2012) - no. 434  (dec-2019) [Lacune : 5%] [P102]</t>
  </si>
  <si>
    <t>Architecture de lumiere / [Compagnie de Saint-Gobain]</t>
  </si>
  <si>
    <t>0570-653X</t>
  </si>
  <si>
    <t>no. 10 (1964) - no. 20  (1971) [Lacunes : No16, 19] [P4] * no. 30 (1974) - no. 30  (1974) [P4]</t>
  </si>
  <si>
    <t>Architecture francaise</t>
  </si>
  <si>
    <t>0003-8717</t>
  </si>
  <si>
    <t>no. 11 (1941) ; no. 15 (1942) ; no. 77 (1948) - no. 403  (1977) [Lac : 20%] [P103]</t>
  </si>
  <si>
    <t>Architecture interieure</t>
  </si>
  <si>
    <t>0151-3672</t>
  </si>
  <si>
    <t>no. 131 (fev-1973) - no. 149  (sep-1975) [Lacunes : No133, 138-140, 143, 144, 146-148] [P181]</t>
  </si>
  <si>
    <t>Architecture interieure, CREE</t>
  </si>
  <si>
    <t>0294-8567</t>
  </si>
  <si>
    <t>no. 162 (oct-1971) - no. 355  (mar-2012) [Lacunes : 10%] [P181]</t>
  </si>
  <si>
    <t>Architecture mediterraneenne</t>
  </si>
  <si>
    <t>0761-7909</t>
  </si>
  <si>
    <t>no. 26 (1983) - no. 46  (1995) [Lac : No28, 33] [P299]</t>
  </si>
  <si>
    <t>ARCO, arte contemporaneo</t>
  </si>
  <si>
    <t>1696-6600</t>
  </si>
  <si>
    <t>no. 28 (2003) - no. 39  (2006) [Lac : No32, 34, 37] [P 571]</t>
  </si>
  <si>
    <t>Arconoticias</t>
  </si>
  <si>
    <t>1136-6907</t>
  </si>
  <si>
    <t>no. 10 (2001) - no. 26  (2003) [Lac : No16] [P 570]</t>
  </si>
  <si>
    <t>Arearevue)s( : l'art pense le monde</t>
  </si>
  <si>
    <t>1633-3543</t>
  </si>
  <si>
    <t>no. 1 (2002)-.... [Lacunes : no.7 (2004), no.28 (2013)] [P409]</t>
  </si>
  <si>
    <t>Arkkitehti / [Suomen arkkitehtiliitto]</t>
  </si>
  <si>
    <t>0783-3660</t>
  </si>
  <si>
    <t>no. 1 (1971) - no. 8  (1971) ; no. 1 (1972) - no. 8  (1972) [Lacunes : 1971 : No6 et 7] [P79]</t>
  </si>
  <si>
    <t>Ars nova mediterranea</t>
  </si>
  <si>
    <t>1696-4187</t>
  </si>
  <si>
    <t>no. 1 (1998) - no. 2  (1998) ; no. 2 (2000) [P 398]</t>
  </si>
  <si>
    <t>Art : revue hebdomadaire illustree / dir. Eugene Veron</t>
  </si>
  <si>
    <t>1144-1658</t>
  </si>
  <si>
    <t>(1887) - (1894) [P 112]</t>
  </si>
  <si>
    <t>Art : das Kunstmagazin</t>
  </si>
  <si>
    <t>0173-2781</t>
  </si>
  <si>
    <t>no. 2 (1984) - no. 11  (1984) ; no. 6 (1985) - no. 12  (2000) [Lac : 1984 (No3, 5-10), 1985 (No1-9, 11-12), 1986 (No9), 1993 (No11), 1994 (No3), 1995 (No1), 1996 (No1), 1999 (No1)] [P286]</t>
  </si>
  <si>
    <t>Art &amp; design</t>
  </si>
  <si>
    <t>0267-3991</t>
  </si>
  <si>
    <t>vol. 1 no. 1 (1985) - vol. 2  no. 12  (1986) ; no. 3 (1987) - no. 4  (1990) ; vol. 8 no. 28 (1993) - vol. 10  no. 53  (1997) [Lac : 10%] [P259]</t>
  </si>
  <si>
    <t>Art &amp; fact</t>
  </si>
  <si>
    <t>0774-1863</t>
  </si>
  <si>
    <t>no. 26 (2007) [Numero consacre a l'art vivant et ses institutions] [P 485]</t>
  </si>
  <si>
    <t>Art 21 : magazine critique d'art contemporain</t>
  </si>
  <si>
    <t>1771-0391</t>
  </si>
  <si>
    <t>no. 2 (2005) - no. 32  (2012) [Lac : No19, 20, 23] [P428]</t>
  </si>
  <si>
    <t>Art absolument</t>
  </si>
  <si>
    <t>1634-6556</t>
  </si>
  <si>
    <t>no. 1 (mai-2002) - no. 28  (avr-2009) ; no. 37 (sep-2010) ; no. 55 (jan-2013) ; no. 91 (2019/20) [P431]</t>
  </si>
  <si>
    <t>Art and AsiaPacific</t>
  </si>
  <si>
    <t>1039-3625</t>
  </si>
  <si>
    <t>no. 4 (1996) ; no. 27 (2000) ; no. 35 (2002) - no. 46  (2005) [P407]</t>
  </si>
  <si>
    <t>Art dans L'aiR</t>
  </si>
  <si>
    <t>2265-1861</t>
  </si>
  <si>
    <t>no. 17 (nov-2015)-.... [24] [P 541]</t>
  </si>
  <si>
    <t>Art decoratif : revue de l'art ancien et de la vie artistique moderne / directeur, Fernand Roches</t>
  </si>
  <si>
    <t>1256-1134</t>
  </si>
  <si>
    <t>(1904) - (1913) [P 108]</t>
  </si>
  <si>
    <t>Art de France : revue annuelle de l'art ancien et moderne / directeur : Pierre Beres ; redacteur en chef : Andre Chastel</t>
  </si>
  <si>
    <t>0571-1517</t>
  </si>
  <si>
    <t>no. 1 (1961) - no. 4  (1964) [P108]</t>
  </si>
  <si>
    <t>Artefactum</t>
  </si>
  <si>
    <t>0771-761X</t>
  </si>
  <si>
    <t>no. 1 (1983) - no. 53  (1994) [P250]</t>
  </si>
  <si>
    <t>Arte moderna</t>
  </si>
  <si>
    <t>vol. 1 no. 1 (1967) - vol. 2  no. 18  (1967) [P255]</t>
  </si>
  <si>
    <t>Art enfantin</t>
  </si>
  <si>
    <t>0004-3133</t>
  </si>
  <si>
    <t>no. 1 (dec-1959) - no. 4  (jun-1960) ; no. 35 (mai-1966) - no. 36  (aou-1966) [P 70]</t>
  </si>
  <si>
    <t>Art enfantin et creations [Multimedia multisupport]</t>
  </si>
  <si>
    <t>0339-929X</t>
  </si>
  <si>
    <t>no. 58 (sep-1971) - no. 89  (mai-1978) [Lacunes : No66, 67, 68, 76] [P70]</t>
  </si>
  <si>
    <t>Artension : voir et aimer l'art d'aujourd'hui</t>
  </si>
  <si>
    <t>0294-3107</t>
  </si>
  <si>
    <t>no. 12 (1984) - no. 18  (1986) ; no. 1 (1988) - no. 16  (1990) ; no. 5 (2002) - no. 45  (2009) [Lac : 30%] [P297]</t>
  </si>
  <si>
    <t>Art et decoration : revue mensuelle d'art moderne</t>
  </si>
  <si>
    <t>0004-3168</t>
  </si>
  <si>
    <t>(1897) - (1914) ; (1921) - (1927) ; (1931) - (1938) ; (1946) - (1973) [Lacunes : 5%] [P101]</t>
  </si>
  <si>
    <t>Art et industrie : revue generale des industries de luxe et des arts appliques a la maison... / dir. Victor de La Fortelle</t>
  </si>
  <si>
    <t>1160-7475</t>
  </si>
  <si>
    <t>no. 7 (jul-1929) ; no. 1 (nov-1945) - no. 4  (jul-1966) ; no. 9 (oct-1947) - no. 15  (mai-1949) [Lac : No10(1948), No12 a 14 (1948-49)] [P 109]</t>
  </si>
  <si>
    <t>Art et les artistes : revue mensuelle d'art ancien et moderne / dir. Armand Dayot</t>
  </si>
  <si>
    <t>2016-0011</t>
  </si>
  <si>
    <t>(oct-1907) - (jul-1938) [Lacunes : 1914, 1917, 1918, 1919] [P 119]</t>
  </si>
  <si>
    <t>Art et style</t>
  </si>
  <si>
    <t>2555-8102</t>
  </si>
  <si>
    <t>no. 4 (1946) - no. 63  (1962) [+ 2 No HS : Presence de la France : 1961 et 1962] [P106]</t>
  </si>
  <si>
    <t>Artforum</t>
  </si>
  <si>
    <t>0004-3532</t>
  </si>
  <si>
    <t>vol. 12 (jan-1974) - vol. 20  (mai-1982) [Lacunes : 10%] [P. 164]</t>
  </si>
  <si>
    <t>Artforum international</t>
  </si>
  <si>
    <t>1086-7058</t>
  </si>
  <si>
    <t>vol. 20 no. 10 (1982)-.... [Lacunes : Vol. 53   no. 4] [P 164]</t>
  </si>
  <si>
    <t>Art in America</t>
  </si>
  <si>
    <t>0004-3214</t>
  </si>
  <si>
    <t>no. 4 (jul-1978) ; no. 8 (oct-1981) - no. 9  (nov-1981) ; no. 1 (jan-1982) - no. 12  (dec-1999) ; no. 6 (jun-2000) - no. 12  (dec-2006) ; no. 12 (dec-2008) [Lac : 1983 (No3), 1985 (No7-8), 1986 (No 6, 7, 9, 12), 1987 (No2, 11, 12), 1993 -No8), 1994 (No1, 8), 2000 (No7, 8, 10, 11), 2005 (No6, 7)] [P231]</t>
  </si>
  <si>
    <t>Art international</t>
  </si>
  <si>
    <t>0004-3230</t>
  </si>
  <si>
    <t>vol. 10 no. 1 (1966) - vol. 11  no. 10  (1967) ; vol. 14 no. 5 (1970) - vol. 20  no. 10  (1976) ; no. 1 (1987) - no. 14  (1991) [Lacunes : 5%] [P 91]</t>
  </si>
  <si>
    <t>Artis</t>
  </si>
  <si>
    <t>0004-3842</t>
  </si>
  <si>
    <t>(jun-1991) - (avr-1997) [Lac : 20%] [P 330]</t>
  </si>
  <si>
    <t>Artiste</t>
  </si>
  <si>
    <t>0240-2750</t>
  </si>
  <si>
    <t>(1887) - (1899) [P 120]</t>
  </si>
  <si>
    <t>Artistes</t>
  </si>
  <si>
    <t>0245-4734</t>
  </si>
  <si>
    <t>no. 1 (1979) - no. 23  (1984) [Lac : No3, 6, 14] [P225]</t>
  </si>
  <si>
    <t>Artitudes</t>
  </si>
  <si>
    <t>1639-4283</t>
  </si>
  <si>
    <t>(oct-1971) - (sep-1972) [P151]</t>
  </si>
  <si>
    <t>Artitudes international</t>
  </si>
  <si>
    <t>0750-6325</t>
  </si>
  <si>
    <t>no. 1 (oct-1972) - no. 45  (nov-1977) [P151]</t>
  </si>
  <si>
    <t>Art jonction le journal</t>
  </si>
  <si>
    <t>1264-9430</t>
  </si>
  <si>
    <t>no. 8 (1997) - no. 16  (1999) ; no. 20 (2000) - no. 21  (2000) ; no. 26 (2001) - no. 39  (2003) ; no. 43 (2004) - no. 47  (2004) [lac : No9, 13, 27, 30] [P 403]</t>
  </si>
  <si>
    <t>Art meme : lettre des arts plastiques de la communaute francaise de Belgique</t>
  </si>
  <si>
    <t>1373-9549</t>
  </si>
  <si>
    <t>no. 1 (1998)-.... [Lacunes: no.3, no.6, no.12, no.13, no.26, no. 28, no.29, no.62 (2014), no.65 (2015)] [P434]</t>
  </si>
  <si>
    <t>Art monthly</t>
  </si>
  <si>
    <t>0142-6702</t>
  </si>
  <si>
    <t>no. 155 (avr-1992) - no. 295  (avr-2006) ; no. 375 (avr-2014)-.... [Lacunes : no. 213, no. 261, no. 382 (2014), no. 412 (2017)] [P332]</t>
  </si>
  <si>
    <t>ARTnews</t>
  </si>
  <si>
    <t>0004-3273</t>
  </si>
  <si>
    <t>vol. 84 no. 4 (1985) - vol. 84  no. 7  (1985) ; vol. 85 no. 1 (1986) - vol. 85  no. 8  (1986) ; vol. 86 no. 1 (1987) - vol. 93  no. 10  (1994) ; vol. 94 no. 2 (1995) - vol. 94  no. 9  (1995) ; vol. 95 no. 4 (1996) - vol. 101  no. 1  (2002) ; vol. 102 no. 8 (2003) - vol. 103  no. 2  (2004) ; vol. 107 no. 5 (2008) - vol. 108  no. 4  (2009) [+ "Art news annual (1951), Vol80, No10 (1981), Vol 83 No8 (1984)] [Lac : 1985 (No6), 1995 (No3-8), 1996 : No5-7, 9), 2001 (No1), 2008 (No6-8), 2009 (No3)] [P278]</t>
  </si>
  <si>
    <t>Art presence</t>
  </si>
  <si>
    <t>1156-7627</t>
  </si>
  <si>
    <t>no. 2 (1993) - no. 8  (1994) ; no. 13 (1995) - no. 21  (1997) ; no. 29 (1994) - no. 65  (2010) [Lac : No5, 14-16, 18, 19] [P351]</t>
  </si>
  <si>
    <t>Art present</t>
  </si>
  <si>
    <t>1149-3526</t>
  </si>
  <si>
    <t>no. 1 (1946) - (1946) [+ 2 numeros speciaux : la Publicite, L'Art et Argent] [P05]</t>
  </si>
  <si>
    <t>Art press</t>
  </si>
  <si>
    <t>0245-5676</t>
  </si>
  <si>
    <t>no. 1 (dec-1973)-.... [Lacunes : no. 432, 435, 436, 438, 439 (2016) ; no. 444, 447, 448, 450 (2017) ; no. 451, 452 (2018)] [P150]</t>
  </si>
  <si>
    <t>Art press / Catherine Millet</t>
  </si>
  <si>
    <t>0397-4952</t>
  </si>
  <si>
    <t>no. 1 (1973) ; no. 6 (1973) - no. 22  (1976) [P150]</t>
  </si>
  <si>
    <t>Art press. Hors-serie</t>
  </si>
  <si>
    <t>0985-1267</t>
  </si>
  <si>
    <t>no. 2 (1983) - no. 8  (1987) ; no. 15 (1994) - no. 24  (2003) [Lacunes : 5%] [P 150]</t>
  </si>
  <si>
    <t>Art press 2</t>
  </si>
  <si>
    <t>1951-0578</t>
  </si>
  <si>
    <t>no. 1 (mai-2006) - no. 6  (oct-2007) ; no. 11 (nov-2009)-.... [Lacunes : no3, 13, 14, 23, 28, 29] [P 150]</t>
  </si>
  <si>
    <t>Art press international / Catherine Millet</t>
  </si>
  <si>
    <t>0397-4960</t>
  </si>
  <si>
    <t>NS no. 1 (1976) - no. 32  (1979) [P150]</t>
  </si>
  <si>
    <t>Art press plus</t>
  </si>
  <si>
    <t>1620-7769</t>
  </si>
  <si>
    <t>(nov-1999) - (mai-2005) [P 150]</t>
  </si>
  <si>
    <t>Arts</t>
  </si>
  <si>
    <t>0990-7777</t>
  </si>
  <si>
    <t>no. 0 (dec-1987) - no. 5  (aou-1988) [P 293]</t>
  </si>
  <si>
    <t>Artscribe</t>
  </si>
  <si>
    <t>0309-2151</t>
  </si>
  <si>
    <t>no. 44 (dec-1983) ; no. 55 (dec-1986) - no. 92  (jul-1990) [Lac : No58, 82, 87, 89, 91] [P 279]</t>
  </si>
  <si>
    <t>Artscribe international</t>
  </si>
  <si>
    <t>0954-4178</t>
  </si>
  <si>
    <t>no. 61 (1987) - no. 86  (1991) [P279]</t>
  </si>
  <si>
    <t>Arts et metiers graphiques</t>
  </si>
  <si>
    <t>1278-1452</t>
  </si>
  <si>
    <t>(1933) - (1938) [Lacune : 1937] [P 121]</t>
  </si>
  <si>
    <t>Arts-info / Ministere de la culture, Delegation aux Arts plastiques</t>
  </si>
  <si>
    <t>0754-8702</t>
  </si>
  <si>
    <t>no. 1 (oct-1982) - no. 62  (sep-1992) [P 563]</t>
  </si>
  <si>
    <t>Arts magazine</t>
  </si>
  <si>
    <t>0004-4059</t>
  </si>
  <si>
    <t>(jan-1990) - (jan-1992) [P 318]</t>
  </si>
  <si>
    <t>1765-3711</t>
  </si>
  <si>
    <t>no. 13 (avr-2007) - no. 35  (jun-2009) [Lac : No20. 21. 23. 25. 28. 29. 32. 33. 34] [P 534]</t>
  </si>
  <si>
    <t>Arts plastiques</t>
  </si>
  <si>
    <t>0223-5129</t>
  </si>
  <si>
    <t>no. 1 (1977) - no. 16  (1982) [P209]</t>
  </si>
  <si>
    <t>Artstudio / Association pour la promotion de l'art contemporain international</t>
  </si>
  <si>
    <t>0767-8150</t>
  </si>
  <si>
    <t>no. 1 (1986) - no. 24  (1992) [P281]</t>
  </si>
  <si>
    <t>Art sud Mediterranee</t>
  </si>
  <si>
    <t>1252-8447</t>
  </si>
  <si>
    <t>no. 3 (1987) - no. 7  (1988) ; no. 5 (1994) - no. 13  (1997) ; no. 52 (2006) ; no. 60 (2008) - no. 61  (2008) [lac : 5%] [P 380]</t>
  </si>
  <si>
    <t>Art themes</t>
  </si>
  <si>
    <t>0759-8610</t>
  </si>
  <si>
    <t>no. 1 (fev-1983) - no. 7  (jun-1994) [Lac : No4, 35, 37, 42, 47, 48, 54, 59, 72, 75] [P239]</t>
  </si>
  <si>
    <t>Art vivant. Chroniques</t>
  </si>
  <si>
    <t>0398-2688</t>
  </si>
  <si>
    <t>no. 36 (1973) - no. 57  (1975) [P 87]</t>
  </si>
  <si>
    <t>AS. Actualite de la scenographie / Jean Chollet</t>
  </si>
  <si>
    <t>0986-1351</t>
  </si>
  <si>
    <t>no. 1 (oct-1977) - no. 21  (dec-1983) ; no. 44 (dec-1989) ; no. 84 (jun-1997) ; no. 100 (mai-1999) ; no. 115 (fev-2001) - no. 121  (jan-2002) ; no. 160 (avr-2008) ; no. 162 (jun-2008) [Lac : No2-7, 9, 13, 14, 16A97 16-06-15 13:55:14.000] [P 213]</t>
  </si>
  <si>
    <t>Assiette au beurre : revue satirique illustree / Schwarz</t>
  </si>
  <si>
    <t>2021-0558</t>
  </si>
  <si>
    <t>(1903) - (1912) [Lacune : 1905] [P01]</t>
  </si>
  <si>
    <t>Audimat</t>
  </si>
  <si>
    <t>2261-3595</t>
  </si>
  <si>
    <t>no. 3 (2015)-.... [P 557]</t>
  </si>
  <si>
    <t>Aujourd'hui : art et architecture</t>
  </si>
  <si>
    <t>1638-8887</t>
  </si>
  <si>
    <t>no. 30 (1961) - no. 48  (1965) [Lacunes : 10%] [P 102 bis]</t>
  </si>
  <si>
    <t>Avant-scene. Cinema</t>
  </si>
  <si>
    <t>0045-1150</t>
  </si>
  <si>
    <t>no. 111 (1971) - no. 180  (1977) ; no. 289 (1982) - no. 350  (1986) [Lacunes : 117, 123, 124, 133, 134, 135, 138, 139, 142, 148, 154, 159, 160, 161, 173, 311, 312, 323, 324, 333] [P12]</t>
  </si>
  <si>
    <t>Avant-scene Theatre</t>
  </si>
  <si>
    <t>0045-1169</t>
  </si>
  <si>
    <t>no. 463 (1971) - no. 601  (1977) ; no. 711 (1982) - no. 790  (1986) [Lacunes : 465, 473, 482, 485, 487, 501, 261, 584, 587, 715, 737, 739, 755, 767, 768, 770] [P11]</t>
  </si>
  <si>
    <t>Axe sud</t>
  </si>
  <si>
    <t>0292-921X</t>
  </si>
  <si>
    <t>no. 1 (1981) - no. 16  (1986) [Lac : No12] [P 238]</t>
  </si>
  <si>
    <t>Azimuts : revue de design / [Ecole Superieure d'art et design de Saint-Etienne]</t>
  </si>
  <si>
    <t>1160-9958</t>
  </si>
  <si>
    <t>no. 1 (1991) - no. 34  (2010) ; no. 42 (2015) - (2015) [Lac : No15, 18, 19, 21, 22, 26, 32] [P 379]</t>
  </si>
  <si>
    <t>B.A.T. : Bon a tirer</t>
  </si>
  <si>
    <t>0180-4979</t>
  </si>
  <si>
    <t>no. 8 (oct-1978) - no. 82  (fev-1986) ; no. 92 (fev-1987) ; no. 104 (avr-1988) ; no. 133 (mar-1991) ; no. 145 (sep-1992) ; no. 147 (nov-1992) ; no. 152 (avr-1993) - no. 155  (sep-1993) [Lac : No10, 15, 28, 38, 39, 52-54, 57, 61, 70, 79] [P 212]</t>
  </si>
  <si>
    <t>Back cover</t>
  </si>
  <si>
    <t>1964-5392</t>
  </si>
  <si>
    <t>no. 1 (2008) - no. 6  (2013) [Lac : No3] [P 478]</t>
  </si>
  <si>
    <t>Ballroom : revue de danse / directeur de la publication Olivier Tholliez</t>
  </si>
  <si>
    <t>2273-0109</t>
  </si>
  <si>
    <t>no. 3 (2014) [P 597]</t>
  </si>
  <si>
    <t>Beaux-arts : revue d'information artistique</t>
  </si>
  <si>
    <t>1144-1283</t>
  </si>
  <si>
    <t>(1923) - (1932) [Nombreuses lacunes pour les annees 1931 et 1932] [P 122]</t>
  </si>
  <si>
    <t>Beaux-arts magazine</t>
  </si>
  <si>
    <t>0757-2271</t>
  </si>
  <si>
    <t>no. 1 (1983)-.... [Lacunes : no.66, 68, 120, 252, 274, 296, 335, 338; 359, 360, 362 (2014) ;  387, 388 (2016)] [P 267]</t>
  </si>
  <si>
    <t>Bedesup</t>
  </si>
  <si>
    <t>0224-9588</t>
  </si>
  <si>
    <t>no. 16 (1981) - no. 27  (1983) ; no. 32 (1985) - no. 35  (1985) ; no. 47 (1988) [Lac : No17-19, 26] [P 248]</t>
  </si>
  <si>
    <t>Belle revue / dir. publ. Annabel Rioux, Marc Geneix ; In extenso</t>
  </si>
  <si>
    <t>2114-5598</t>
  </si>
  <si>
    <t>no. 3 (2012)-.... [4] [P 538]</t>
  </si>
  <si>
    <t>Billebaude</t>
  </si>
  <si>
    <t>2266-5234</t>
  </si>
  <si>
    <t>no. 9 (sep-2016) [Lacunes: no.13 (2018)] [P 609]</t>
  </si>
  <si>
    <t>Blocnotes : art contemporain / Daily Museum</t>
  </si>
  <si>
    <t>1243-700X</t>
  </si>
  <si>
    <t>no. 1 (1992) - no. 17  (1999) [Lac : No9] [P341]</t>
  </si>
  <si>
    <t>Bo numero : le journal du Bel Ordinaire espace d'art contemporain</t>
  </si>
  <si>
    <t>2268-347X</t>
  </si>
  <si>
    <t>no. 2 (fev-2013)-.... [P 521]</t>
  </si>
  <si>
    <t>Bref : le magazine du court metrage</t>
  </si>
  <si>
    <t>0759-6898</t>
  </si>
  <si>
    <t>no. 2 (1989) ; no. 110 (2014)-.... [No113, 2014; no120, 2016] [P 499]</t>
  </si>
  <si>
    <t>Bulletin d'information / Secretariat d'Etat a la culture</t>
  </si>
  <si>
    <t>0152-7282</t>
  </si>
  <si>
    <t>(1978) - (1981) [P205]</t>
  </si>
  <si>
    <t>Bulletin de l'art ancien et moderne : supplement hebdomadaire de la Revue de l'art ancien et moderne</t>
  </si>
  <si>
    <t>1761-5682</t>
  </si>
  <si>
    <t>(1899) - (1910) [P 123]</t>
  </si>
  <si>
    <t>Bulletin de la Societe de l'histoire de l'art francais</t>
  </si>
  <si>
    <t>0301-4126</t>
  </si>
  <si>
    <t>(1932) - (1937) ; (1941) - (1944) ; (1957) - (1961) ; (1969) - (1990) [Lacunes : 1933, 1934,1935 ; 1970, 1971, 1972, 1976, 1979, 1982, 1986, 1987, 1988] [P 376]</t>
  </si>
  <si>
    <t>Bulletin des musees de France</t>
  </si>
  <si>
    <t>1144-1186</t>
  </si>
  <si>
    <t>(1908) - (1910) [Lac : 1909] [P 124]</t>
  </si>
  <si>
    <t>1144-1208</t>
  </si>
  <si>
    <t>(1929) - (1930) [P 124]</t>
  </si>
  <si>
    <t>Bulletin du Laboratoire du Musee du Louvre</t>
  </si>
  <si>
    <t>0553-2566</t>
  </si>
  <si>
    <t>no. 4 (1959) - no. 12  (1968) [Lacune : No9] [P 97]</t>
  </si>
  <si>
    <t>Bulletin monumental / publie sous les auspices de la Societe francaise pour la conservation et la description des monuments historiques ; et dirige par M. de Caumont</t>
  </si>
  <si>
    <t>0007-473X</t>
  </si>
  <si>
    <t>vol. 120 no. 1 (1962) - vol. 121  no. 4  (1963) [P204]</t>
  </si>
  <si>
    <t>CA : Connaissance des arts</t>
  </si>
  <si>
    <t>0395-5893</t>
  </si>
  <si>
    <t>no. 238 (1971) - no. 288  (1976) [Lacunes : 5%] [P 98]</t>
  </si>
  <si>
    <t>Cahier du refuge</t>
  </si>
  <si>
    <t>1148-652X</t>
  </si>
  <si>
    <t>no. 3 (1990) ; no. 21 (1992) ; no. 142 (2005) ; no. 148 (2006) ; no. 150 (2006) ; no. 156 (2007) - no. 159  (2007) ; no. 164 (2007) - no. 186  (2010) [Lac : No165, 166, 173, 177, 180, 182, 193] [P 476]</t>
  </si>
  <si>
    <t>Cahiers</t>
  </si>
  <si>
    <t>1957-0856</t>
  </si>
  <si>
    <t>no. 2 (2013) [P 589]</t>
  </si>
  <si>
    <t>Cahiers Charles Fourier : revue de l'Association d'etudes fourieristes</t>
  </si>
  <si>
    <t>1157-139X</t>
  </si>
  <si>
    <t>no. 21 (2010) [P 584]</t>
  </si>
  <si>
    <t>Cahiers de La Cambre. Architecture / Institut superieur d'architecture de l'Etat-La Cambre</t>
  </si>
  <si>
    <t>2295-1563</t>
  </si>
  <si>
    <t>no. 1 (2002) - no. 3  (2005) [P 440]</t>
  </si>
  <si>
    <t>Cahiers de la ceramique et des arts du feu</t>
  </si>
  <si>
    <t>0007-9790</t>
  </si>
  <si>
    <t>no. 1 (1955) - no. 59  (1977) [P66]</t>
  </si>
  <si>
    <t>cahiers de la creation contemporaine</t>
  </si>
  <si>
    <t>2100-9635</t>
  </si>
  <si>
    <t>(fev-2009) - (sep-2010) [Lac] [P 470]</t>
  </si>
  <si>
    <t>Cahiers de la culture &amp; de l'environnement</t>
  </si>
  <si>
    <t>0154-2680</t>
  </si>
  <si>
    <t>no. 1 (1977) - no. 7  (1978) [+ No special sur les fonds d'intervention culturel] [Lac : No5] [P.205]</t>
  </si>
  <si>
    <t>Cahiers de la photographie : revue trimestrielle de critique contemporaine / dir. Claude Nori ; [red. en chef, Gilles Mora]</t>
  </si>
  <si>
    <t>0294-4081</t>
  </si>
  <si>
    <t>no. 5 (1982) - no. 10  (1983) ; no. 14 (1984) - no. 30  (1994) [+ 2 HS : "Philosophie de la photographie", "Le zone systeme"] [Lac : No23, 28, 29] [P230]</t>
  </si>
  <si>
    <t>Cahiers de psychologie de l'art et de la culture</t>
  </si>
  <si>
    <t>0180-1783</t>
  </si>
  <si>
    <t>no. 3 (1978) - no. 17  (1991) [Lac : No11, 15, 16] [P249]</t>
  </si>
  <si>
    <t>Cahiers du C.R.I.C.</t>
  </si>
  <si>
    <t>0764-9150</t>
  </si>
  <si>
    <t>no. 2 (1982) - no. 13  (1985) [Lac : No3, 5, 7, 9-12] [P 308]</t>
  </si>
  <si>
    <t>Cahiers du cinema : revue mensuelle du cinema et du telecinema / redacteurs en chef Lo Duca et Jacques Doniol-Valcroze</t>
  </si>
  <si>
    <t>0008-011X</t>
  </si>
  <si>
    <t>no. 230 (1971) [Lacunes : no.232, 233, 234 (1971) ; no. 235, 236, 237 (1972) ; no. 258, 259 (1974) ; no.260, 261 (1975) ; 275, 288, 300, 302, 304, 310, 316, 325, 345, 348, 349, 352, 360, 361, 362, 363, 371, 372, 404, 412, 474, 477, 486, 489, 503, 525, 526, 613, 632, 636 ; no.692, 693, 694, 695 (2013)] [P 42]</t>
  </si>
  <si>
    <t>Cahiers du cinema. Essais</t>
  </si>
  <si>
    <t>0757-8075</t>
  </si>
  <si>
    <t>no. 412 (1988) ; no. 503 (1996) ; no. 525 (1998) - no. 526  (1998) [P 42]</t>
  </si>
  <si>
    <t>Cahiers du Musee national d'art moderne</t>
  </si>
  <si>
    <t>0181-1525</t>
  </si>
  <si>
    <t>no. 2 (1979) - no. 5  (1980) ; no. 9 (1982)-.... [no.123-129 (2013-2014)] [P 237]</t>
  </si>
  <si>
    <t>Cahiers du post-diplome Document et art contemporain</t>
  </si>
  <si>
    <t>2263-6110</t>
  </si>
  <si>
    <t>no. 1 (2011) - no. 3  (2013) [P 574]</t>
  </si>
  <si>
    <t>Cahiers Skene</t>
  </si>
  <si>
    <t>2275-1211</t>
  </si>
  <si>
    <t>no. 4 (2013) ; (fev-2015) ; no. 9 (2016) - no. 11  (2019) [P 586]</t>
  </si>
  <si>
    <t>Camera</t>
  </si>
  <si>
    <t>0008-2074</t>
  </si>
  <si>
    <t>no. 7 (1971) - no. 12  (1981) [Lacunes : 1972 : No5, 6 - 1974 : No7, 8, 11 - 1976 : No1, 4 - 1978 : No2 - 1980 : No10 - 1981 : No2] [P44]</t>
  </si>
  <si>
    <t>Camera Austria</t>
  </si>
  <si>
    <t>1015-1915</t>
  </si>
  <si>
    <t>no. 74 (2001) - no. 90  (2005) [Lac : No87, 88, 89] [P 401]</t>
  </si>
  <si>
    <t>Canal</t>
  </si>
  <si>
    <t>0151-4989</t>
  </si>
  <si>
    <t>no. 1 (avr-1977) ; no. 5 (jun-1977) ; no. 20 (jul-1978) - no. 44  (jan-1982) ; no. 49 (jul-1982) - no. 59  (jan-1984) ; no. 1 (nov-1985) - no. 5  (mar-1991) [Lac : No21, 51] [P235]</t>
  </si>
  <si>
    <t>Carnets de syntone</t>
  </si>
  <si>
    <t>2493-4623</t>
  </si>
  <si>
    <t>no. 12 (2017) [P 605]</t>
  </si>
  <si>
    <t>Catalogus : bulletin bibliographique trimestriel illustre de recents catalogues d'exposition d'art contemporain / Institut des hautes etudes en arts plastiques ; dir. publ. Jean Maheu</t>
  </si>
  <si>
    <t>0997-1319</t>
  </si>
  <si>
    <t>vol. 1 (1988) - no. 24  (1994) ; no. 1 (1996) - no. 42  (2014) [P 518]</t>
  </si>
  <si>
    <t>CCP : cahier critique de poesie / Centre international de poesie Marseille</t>
  </si>
  <si>
    <t>1628-3929</t>
  </si>
  <si>
    <t>no. 0 (1999)-.... [P436]</t>
  </si>
  <si>
    <t>Celebrity cafe : chroniques, poesie, histoire des avant-gardes, musique, danse, arts plastiques, intermedia, numerique</t>
  </si>
  <si>
    <t>2268-8846</t>
  </si>
  <si>
    <t>no. 1 (2013) [P 583]</t>
  </si>
  <si>
    <t>Champs visuels / dir. par Bruno Pequignot ; [puis] Pierre-Jean Benghozi... [et al.]</t>
  </si>
  <si>
    <t>1269-7516</t>
  </si>
  <si>
    <t>no. 10 (jun-1998) - no. 13  (jan-1999) [No11] [P 544]</t>
  </si>
  <si>
    <t>Chefs d'oeuvre de l'art. Grands peintres</t>
  </si>
  <si>
    <t>0399-0419</t>
  </si>
  <si>
    <t>no. 18 (1970) ; no. 32 (1969) - no. 130  (1969) [Lac : 60%] [P 270]</t>
  </si>
  <si>
    <t>Chefs-d'oeuvre de l'art. Grands sculpteurs</t>
  </si>
  <si>
    <t>no. 137 (1969) - no. 137  (1969) [P 270]</t>
  </si>
  <si>
    <t>Chemin d'art</t>
  </si>
  <si>
    <t>2105-8431</t>
  </si>
  <si>
    <t>no. 1 (2012) [P 591]</t>
  </si>
  <si>
    <t>Chorus</t>
  </si>
  <si>
    <t>0997-1440</t>
  </si>
  <si>
    <t>no. 7 (mar-1971) - no. 7  (mar-1971) ; no. 11 (mai-1974) - no. 12  (jun-1974) [P 172]</t>
  </si>
  <si>
    <t>Chronique des arts et de la curiosite</t>
  </si>
  <si>
    <t>1144-1267</t>
  </si>
  <si>
    <t>(1887) - (1910) [P 125]</t>
  </si>
  <si>
    <t>Chroniques de l'art vivant</t>
  </si>
  <si>
    <t>0004-3338</t>
  </si>
  <si>
    <t>no. 1 (1968) - no. 35  (1973) [P87]</t>
  </si>
  <si>
    <t>Cimaise</t>
  </si>
  <si>
    <t>0009-6830</t>
  </si>
  <si>
    <t>vol. 2 no. 3 (1955) - vol. 5  no. 4  (1957) ; no. 50 (1962) - no. 272  (1968) [Lacunes : 10% de la collection] [P2]</t>
  </si>
  <si>
    <t>CinemAction</t>
  </si>
  <si>
    <t>0243-4504</t>
  </si>
  <si>
    <t>no. 10 (1980) - no. 12  (1980) ; no. 18 (1982) - no. 25  (1983) ; no. 108 (2003) [Lac : No21, 22, 24] [P240]</t>
  </si>
  <si>
    <t>Cinema pratique</t>
  </si>
  <si>
    <t>0009-7128</t>
  </si>
  <si>
    <t>no. 106 (1971) - no. 154  (1977) [Lacunes : 108, 109, 122, 124, 125] [P13]</t>
  </si>
  <si>
    <t>Cinethique : nouvelle revue du cinema nouveau [puis] contribution a une politique culturelle marxiste-leniniste</t>
  </si>
  <si>
    <t>1255-3239</t>
  </si>
  <si>
    <t>no. 7 (1971) - vol. 34  (1982) [lac.] [P29]</t>
  </si>
  <si>
    <t>Circuit : revue nord-americaine de musique du XXe siecle</t>
  </si>
  <si>
    <t>1183-1693</t>
  </si>
  <si>
    <t>vol. 22 no. 1 (2012) - vol. 23  no. 1  (2013) ; vol. 25 no. 3 (2015)-.... [P 547]</t>
  </si>
  <si>
    <t>Cliches</t>
  </si>
  <si>
    <t>0774-4900</t>
  </si>
  <si>
    <t>no. 18 (1985) - no. 64  (1990) [Lac : 50%] [P 317]</t>
  </si>
  <si>
    <t>Code 2.0</t>
  </si>
  <si>
    <t>2112-3535</t>
  </si>
  <si>
    <t>no. 1 (2010) ; no. 5 (2012) ; no. 7 (2013) - no. 20  (2015) [P 519]</t>
  </si>
  <si>
    <t>Collection : une revue autour de l'art contemporain</t>
  </si>
  <si>
    <t>2431-4897</t>
  </si>
  <si>
    <t>no. 1 (fev-2010)-.... [P 506]</t>
  </si>
  <si>
    <t>Collection : une revue autour du dessin contemporain = A magazine about contemporary drawing</t>
  </si>
  <si>
    <t>no. 1 (2010)-.... [P 506]</t>
  </si>
  <si>
    <t>Coloquio Artes</t>
  </si>
  <si>
    <t>0870-3841</t>
  </si>
  <si>
    <t>no. 23 (1975) - no. 72  (1987) ; no. 78 (1988) - no. 84  (1990) ; no. 93 (1992) - no. 98  (1993) ; no. 104 (1995) - no. 111  (1996) [Lac : No24, 26, 27, 35, 39, 42, 48, 52, 55, 56, 59, 61, 62, 63, 66, 68, 70, 81, 95, 96] [P350]</t>
  </si>
  <si>
    <t>Comment construire sa maison</t>
  </si>
  <si>
    <t>2016-6958</t>
  </si>
  <si>
    <t>no. 5 (mar-1925) - no. 96  (dec-1933) [Lacunes : No7-11, 57, 70, 93] [P193]</t>
  </si>
  <si>
    <t>Computer music journal</t>
  </si>
  <si>
    <t>0148-9267</t>
  </si>
  <si>
    <t>vol. 18 no. 3 (1994) - vol. 22  no. 2  (1998) [P359]</t>
  </si>
  <si>
    <t>Connaissance des arts</t>
  </si>
  <si>
    <t>0010-5988</t>
  </si>
  <si>
    <t>no. 1 (1952) - no. 237  (1971) [Lacunes : 5%] [P98]</t>
  </si>
  <si>
    <t>Connaissance des arts. Plaisir de France</t>
  </si>
  <si>
    <t>0395-5907</t>
  </si>
  <si>
    <t>no. 290 (1976) - no. 334  (1979) [Lacunes : 5%] [P98]</t>
  </si>
  <si>
    <t>0293-9274</t>
  </si>
  <si>
    <t>no. 335 (1980) - no. 669  (2009) [Lacunes essentiellement a partir du No630] [P98]</t>
  </si>
  <si>
    <t>Connaissance des ceramiques</t>
  </si>
  <si>
    <t>0184-7503</t>
  </si>
  <si>
    <t>no. 1 (1973) - no. 17  (1979) [Lacunes : No 2, 3, 4, 6, 13] [P54]</t>
  </si>
  <si>
    <t>Construction du Sud-Est</t>
  </si>
  <si>
    <t>2016-7806</t>
  </si>
  <si>
    <t>no. 20 (1934) - no. 83  (1937) [lac.30%] [P200]</t>
  </si>
  <si>
    <t>Construction moderne / directeur de publication Anne Bernard-Gely ; directeur de la redaction Roland Dallemagne</t>
  </si>
  <si>
    <t>0010-6852</t>
  </si>
  <si>
    <t>(1887) - (1913) ; (1919) - (1932) [P126]</t>
  </si>
  <si>
    <t>Contemporanea</t>
  </si>
  <si>
    <t>0897-8271</t>
  </si>
  <si>
    <t>no. 1 (mai-1988) - no. 13  (dec-1989) ; no. 17 (avr-1990) - no. 22  (mai-1990) [P316]</t>
  </si>
  <si>
    <t>Contrechamps</t>
  </si>
  <si>
    <t>0259-0875</t>
  </si>
  <si>
    <t>no. 2 (1984) - no. 13  (1990) [Lac : No5] [P346]</t>
  </si>
  <si>
    <t>Contrejour</t>
  </si>
  <si>
    <t>0337-9671</t>
  </si>
  <si>
    <t>no. 1 (1975) - no. 4  (1976) [Lacune : No2] [P 189]</t>
  </si>
  <si>
    <t>Correspondances</t>
  </si>
  <si>
    <t>0993-9970</t>
  </si>
  <si>
    <t>no. 2 (1989) - no. 11  (2006) [Lac : 5, 6] [P439]</t>
  </si>
  <si>
    <t>Courrier de l'art : chronique hebdomadaire des ateliers, des musees, des expositions, des ventes publiques...  / dir. Eugene Veron</t>
  </si>
  <si>
    <t>2016-8020</t>
  </si>
  <si>
    <t>(1887) - (1890) [P 116]</t>
  </si>
  <si>
    <t>Courrier des metiers d'art</t>
  </si>
  <si>
    <t>0399-6921</t>
  </si>
  <si>
    <t>no. 4 (jan-1978) - no. 25  (mai-1983) ; no. 42 (avr-1985) ; no. 45 (jul-1985) ; no. 57 (nov-1986) - no. 60  (mar-1987) ; no. 120 (mar-1993) [Lac : 5-9, 11] [P 217]</t>
  </si>
  <si>
    <t>Crash</t>
  </si>
  <si>
    <t>1276-4108</t>
  </si>
  <si>
    <t>no. 1 (1998) - no. 3  (1998) ; no. 8 (1999) - no. 36  (2006) [Lac : No9-14, No16, 17, 19, 21, 23, 32, 34] [P 390]</t>
  </si>
  <si>
    <t>Creative camera</t>
  </si>
  <si>
    <t>0011-0876</t>
  </si>
  <si>
    <t>no. 138 (dec-1975) - no. 162  (dec-1977) ; no. 208 (avr-1982) - no. 362  (fev-2000) [Lacunes : No212, 221, 232, 252, fev 1988] [P187]</t>
  </si>
  <si>
    <t>Creative review</t>
  </si>
  <si>
    <t>0262-1037</t>
  </si>
  <si>
    <t>(dec-2001) - (sep-2002) ; (jun-2004) - (dec-2004) [P 402]</t>
  </si>
  <si>
    <t>CREE : Creation et recherches esthetiques europeennes</t>
  </si>
  <si>
    <t>0591-048X</t>
  </si>
  <si>
    <t>no. 2 (1970) - no. 46  (1977) [Lacunes : 3,4,6,8,9,10] [P5]</t>
  </si>
  <si>
    <t>Criticat</t>
  </si>
  <si>
    <t>1961-5981</t>
  </si>
  <si>
    <t>no. 1 (jan-2008) - no. 2  (sep-2008) [P 445]</t>
  </si>
  <si>
    <t>Critique d'art : bulletin critique et bibliographique / Archives de la critique d'art</t>
  </si>
  <si>
    <t>1246-8258</t>
  </si>
  <si>
    <t>no. 1 (1993)-.... [Lacunes : no.17, 18, 20] [P 338]</t>
  </si>
  <si>
    <t>Culture et communication</t>
  </si>
  <si>
    <t>0183-4630</t>
  </si>
  <si>
    <t>no. 8 (1978) - no. 36  (1981) [Lac : No11, 13, 26, 29] [P205]</t>
  </si>
  <si>
    <t>Culture et recherche / Ministere de la culture, Conseil de la recherche</t>
  </si>
  <si>
    <t>0765-5991</t>
  </si>
  <si>
    <t>Conserve pendant 3 annee(s)Duree de conservation : 3 annee(s) [P 524]</t>
  </si>
  <si>
    <t>Cura magazine</t>
  </si>
  <si>
    <t>2038-5072</t>
  </si>
  <si>
    <t>no. 2 (2009) ; no. 10 (2012)-.... [no.11 (2012); no.17-18 (2014); no.24 (2017)] [P 493]</t>
  </si>
  <si>
    <t>Cursif : Le dessin dans tous ses etats / Association generale des conservateurs des collections publiques (France), Section (Nord-Pas-de-Calais)</t>
  </si>
  <si>
    <t>2258-0921</t>
  </si>
  <si>
    <t>no. 1 (2011) - no. 2  (2012) [P 508]</t>
  </si>
  <si>
    <t>D'ailleurs : revue de l'Ecole regionale des beaux-arts de Besancon</t>
  </si>
  <si>
    <t>2258-5443</t>
  </si>
  <si>
    <t>no. 4 (2013) [P 551]</t>
  </si>
  <si>
    <t>Dazibao</t>
  </si>
  <si>
    <t>1767-4964</t>
  </si>
  <si>
    <t>Conserve pendant 3 annee(s)Duree de conservation : 3 annee(s) [P 455]</t>
  </si>
  <si>
    <t>Decor / edite par l'Ecole nationale superieure des Arts Decoratifs ; Emmanuel Tibloux</t>
  </si>
  <si>
    <t>no. 01 (2021) [P. 621]</t>
  </si>
  <si>
    <t>Decor d'aujourd'hui : revue mimestrielle d'art decoratif pratique</t>
  </si>
  <si>
    <t>1256-1142</t>
  </si>
  <si>
    <t>no. 37 (1946) - no. 59  (1950) ; no. 92 (1955) - no. 106  (1956) [Lacunes : No40, 43, 44, 46, 48, 49, 51, 58] [P 128]</t>
  </si>
  <si>
    <t>Derriere le miroir</t>
  </si>
  <si>
    <t>0011-9113</t>
  </si>
  <si>
    <t>no. 52 (1953) - (1982) [Lacunes : 10%] [P144]</t>
  </si>
  <si>
    <t>Des arts</t>
  </si>
  <si>
    <t>0297-7265</t>
  </si>
  <si>
    <t>no. 2 (1986) - no. 5  (1987) [p296]</t>
  </si>
  <si>
    <t>DesGenerations / [LG productions] ; [dir. publ. Norbert Martin, Philippe Roux]</t>
  </si>
  <si>
    <t>1778-0845</t>
  </si>
  <si>
    <t>no. 14 (sep-2011) - no. 15  (fev-2012) ; no. 22 (mai-2015)-.... [P 528]</t>
  </si>
  <si>
    <t>Des territoires en revue</t>
  </si>
  <si>
    <t>no. 1 (1999) - no. 5  (2001) [P 399]</t>
  </si>
  <si>
    <t>Diplomes</t>
  </si>
  <si>
    <t>1297-367X</t>
  </si>
  <si>
    <t>(2008) - (2010) [P 573]</t>
  </si>
  <si>
    <t>Diptyk : l'art vu du Maroc</t>
  </si>
  <si>
    <t>2028-0548</t>
  </si>
  <si>
    <t>no. 23 (fev-2014) - no. 28  (avr-2015) [P 503]</t>
  </si>
  <si>
    <t>Dits</t>
  </si>
  <si>
    <t>1378-3386</t>
  </si>
  <si>
    <t>no. 1 (2002)-.... [Lacunes : 20% ; no.21 (2016)] [P 413]</t>
  </si>
  <si>
    <t>Doc(k)s</t>
  </si>
  <si>
    <t>0396-3004</t>
  </si>
  <si>
    <t>no. 1 (1976) - no. 86  (1987) ; no. 1 (1988) - no. 5  (1989) ; no. 1 (1991) - no. 20  (1998) [P348]</t>
  </si>
  <si>
    <t>Documents sur l'art</t>
  </si>
  <si>
    <t>1276-8227</t>
  </si>
  <si>
    <t>no. 6 (1994) - no. 10  (1997) ; no. 12 (2000) [P327]</t>
  </si>
  <si>
    <t>Documents sur l'art contemporain</t>
  </si>
  <si>
    <t>1167-1645</t>
  </si>
  <si>
    <t>no. 0 (1992) - no. 12  (2000) [Lac : No11] [P327]</t>
  </si>
  <si>
    <t>Domus / dir. Gio Ponti ; red. Mario Tedeshi</t>
  </si>
  <si>
    <t>0012-5377</t>
  </si>
  <si>
    <t>no. 326 (1957) - no. 954  (2012) [Lacunes : 5%] [P72]</t>
  </si>
  <si>
    <t>Dpict</t>
  </si>
  <si>
    <t>1470-1995</t>
  </si>
  <si>
    <t>no. 1 (avr-2000) - no. 7  (mai-2001) [P187]</t>
  </si>
  <si>
    <t>Drailles</t>
  </si>
  <si>
    <t>0769-5926</t>
  </si>
  <si>
    <t>no. 1 (1985) - no. 9  (1988) [P 588]</t>
  </si>
  <si>
    <t>Drawer : revue de dessin / direction artistique et editoriale Sophie Toulouse &amp; Barbara Soyer</t>
  </si>
  <si>
    <t>2117-0444</t>
  </si>
  <si>
    <t>no. 3 (2012)-.... [P 498]</t>
  </si>
  <si>
    <t>Dri a di : bulletin du Groupe Tapisserie</t>
  </si>
  <si>
    <t>0150-0090</t>
  </si>
  <si>
    <t>(dec-1978) - (dec-1978) [P 244]</t>
  </si>
  <si>
    <t>Eighty</t>
  </si>
  <si>
    <t>0294-1880</t>
  </si>
  <si>
    <t>no. 1 (1985) - no. 33  (1990) [Lac : No3-7, 11, 18, 20] [P309]</t>
  </si>
  <si>
    <t>Else by Elysee</t>
  </si>
  <si>
    <t>2235-0438</t>
  </si>
  <si>
    <t>no. 1 (2011)-.... [P 504]</t>
  </si>
  <si>
    <t>Entre : l'oeuvre est ouverte / [directrice de la publication Anna Serwanska]</t>
  </si>
  <si>
    <t>2118-450X</t>
  </si>
  <si>
    <t>(2015) [No Hors-serie : "Regards photographiques sur l'univers du PMU"] [P 532]</t>
  </si>
  <si>
    <t>Entrelus : revue d'etudes regionales (Provence orientale - Comte de Nice)</t>
  </si>
  <si>
    <t>0397-5150</t>
  </si>
  <si>
    <t>no. 3 (1976) - no. 7  (1977) [P201]</t>
  </si>
  <si>
    <t>Ephemere</t>
  </si>
  <si>
    <t>0013-9483</t>
  </si>
  <si>
    <t>no. 3 (sep-1967) - no. 7  (sep-1968) [Lacunes : No4] [P 184]</t>
  </si>
  <si>
    <t>Espace</t>
  </si>
  <si>
    <t>0821-9222</t>
  </si>
  <si>
    <t>no. 30 (1995) - no. 49  (1999) [P356]</t>
  </si>
  <si>
    <t>Espace(s) : le cahier de l'Observatoire de l'espace du CNES / [dir. publ. Yannick d'Escatha]</t>
  </si>
  <si>
    <t>1773-2131</t>
  </si>
  <si>
    <t>no. 5 (2009) ; no. 12 (2016) ; no. 18 (2019) [P 555]</t>
  </si>
  <si>
    <t>Esprit : revue internationale / directeur Emmanuel Mounier</t>
  </si>
  <si>
    <t>0014-0759</t>
  </si>
  <si>
    <t>no. 411 (2015) - 429  (2016) [P 505]</t>
  </si>
  <si>
    <t>Esse : revue en art des etudiants de l'UQAM</t>
  </si>
  <si>
    <t>0831-859X</t>
  </si>
  <si>
    <t>no. 71 (2011) ; no. 79 (2013)-.... [P 481]</t>
  </si>
  <si>
    <t>Estampille</t>
  </si>
  <si>
    <t>0184-7724</t>
  </si>
  <si>
    <t>no. 50 (fev-1974) - no. 135  (jul-1981) [Lacunes : No57, 58, 71, 77, 95, 134] [P.160]</t>
  </si>
  <si>
    <t>Estampille, L'Objet d'art</t>
  </si>
  <si>
    <t>0998-8041</t>
  </si>
  <si>
    <t>no. 1 (2011) [La bibliotheque ne possede que ce numero hors-serie no1: Une ballade d'amour et de mort: photographie preraphaelite en Grande Bretagne 1848-1875]</t>
  </si>
  <si>
    <t>Esthetique cahier / [responsable de la publication Gerard Bignolais, Francois Derivery, Michel Dupre et al.]</t>
  </si>
  <si>
    <t>0997-9425</t>
  </si>
  <si>
    <t>no. 10 (1990) - no. 35  (1997) [P 319]</t>
  </si>
  <si>
    <t>Etant donne</t>
  </si>
  <si>
    <t>1296-2309</t>
  </si>
  <si>
    <t>no. 1 (1999)-.... [Lac : No6] [P415]</t>
  </si>
  <si>
    <t>Etapes : graphisme design image creation</t>
  </si>
  <si>
    <t>1774-5160</t>
  </si>
  <si>
    <t>no. 84 (mai-2002) - no. 127  (dec-2005) ; no. 131 (avr-2006)-.... [Lacunes : no.85, 87-90, 92, 93, 95, 119, 125, 141, 144] [P412]</t>
  </si>
  <si>
    <t>Etapes graphiques / Pyramyd NTCV</t>
  </si>
  <si>
    <t>1254-7298</t>
  </si>
  <si>
    <t>no. 3 (dec-1994) - no. 14  (jan-1996) ; no. 25 (jan-1997) - no. 46  (dec-1998) ; no. 61 (avr-2000) [Lac : No5,6,8,9,12,27,28,30-33,35-38,44,45] [P 412]</t>
  </si>
  <si>
    <t>Etc / Regroupement des galeries du Haut St-Denis</t>
  </si>
  <si>
    <t>0835-7641</t>
  </si>
  <si>
    <t>no. 5 (1988) - no. 10  (1989) ; no. 17 (1992) - no. 53  (2001) [Lac : No6, 7, 21] [P334]</t>
  </si>
  <si>
    <t>Etudes photographiques : revue semestrielle / [Societe francaise de photographie]</t>
  </si>
  <si>
    <t>1270-9050</t>
  </si>
  <si>
    <t>no. 1 (1996) - no. 35  (2017) [Lac : No22] [P373]</t>
  </si>
  <si>
    <t>Expose : revue d'esthetique et d'art contemporain</t>
  </si>
  <si>
    <t>1261-1565</t>
  </si>
  <si>
    <t>no. 1 (1994) - no. 4  (2003) [P 366]</t>
  </si>
  <si>
    <t>F. R. David</t>
  </si>
  <si>
    <t>1874-026X</t>
  </si>
  <si>
    <t>(jan-2008) [P 543]</t>
  </si>
  <si>
    <t>Facettes</t>
  </si>
  <si>
    <t>2418-0238</t>
  </si>
  <si>
    <t>no. 0 (2014)-.... [P 523]</t>
  </si>
  <si>
    <t>Fillip</t>
  </si>
  <si>
    <t>1715-3212</t>
  </si>
  <si>
    <t>no. 11 (2010) [P 576 ]</t>
  </si>
  <si>
    <t>Filmographe / Federation Loisirs et culture</t>
  </si>
  <si>
    <t>0241-5860</t>
  </si>
  <si>
    <t>no. 1 (oct-1979) - no. 12  (aou-1982) [Lac : No8, 9] [P216]</t>
  </si>
  <si>
    <t>Films et documents : revue des techniques audio-visuelles</t>
  </si>
  <si>
    <t>2555-7068</t>
  </si>
  <si>
    <t>no. 267 (1970) - no. 284  (1972) [Lacune : 272] [P48]</t>
  </si>
  <si>
    <t>Fin / dir. Jean Daive</t>
  </si>
  <si>
    <t>1294-6206</t>
  </si>
  <si>
    <t>no. 3 (dec-1999) - no. 5  (jun-2000) ; no. 9 (jun-2001) - no. 12  (avr-2012) [Lac : No11] [P 463]</t>
  </si>
  <si>
    <t>Flammes et fumees : bulletin trimestriel de liaison du personnel du SEITA</t>
  </si>
  <si>
    <t>1140-6054</t>
  </si>
  <si>
    <t>(1961) - (1973) ; (1978) - (1980) [lac.] [P269]</t>
  </si>
  <si>
    <t>Flash art : the largest European art magazine / ed. Helena Kontova, Giancarlo Politi</t>
  </si>
  <si>
    <t>0394-1493</t>
  </si>
  <si>
    <t>no. 92 (oct-1979) - no. 281  (dec-2011) [Lac : No93 - 99, 101 - 103, 105, 106, 122, 124, 130, 179] [P247]</t>
  </si>
  <si>
    <t>Flash art : la primera rivista d'arte in Europa</t>
  </si>
  <si>
    <t>0015-3524</t>
  </si>
  <si>
    <t>no. 118 (fev-1984) ; no. 135 (nov-1986) ; no. 163 (jul-1991) ; no. 171 (1993) - no. 255  (2005) [Lac : No227, 232, 246] [P337]</t>
  </si>
  <si>
    <t>Flash art : la premiere revue d'art en Europe</t>
  </si>
  <si>
    <t>0394-1515</t>
  </si>
  <si>
    <t>no. 2 (1983) - no. 11  (1986) [Lac : 10] [P 247]</t>
  </si>
  <si>
    <t>FMR</t>
  </si>
  <si>
    <t>0394-0454</t>
  </si>
  <si>
    <t>no. 2 (jun-1986) - no. 46  (oct-1993) ; no. 51 (aou-1994) - no. 101  (jan-2003) [Lac : No24, 56] [P289]</t>
  </si>
  <si>
    <t>Fondcommun</t>
  </si>
  <si>
    <t>2105-7125</t>
  </si>
  <si>
    <t>(2010) - (2014) [Numero zero-un, zero-un-deux, numero 5] [P 540]</t>
  </si>
  <si>
    <t>Form function Finland</t>
  </si>
  <si>
    <t>0358-8904</t>
  </si>
  <si>
    <t>no. 1 (1980) - no. 4  (1985) ; no. 4 (1986) - no. 1  (1996) [+ No special en langue francaise sur les formes finlandaises] [Lac : 1980 (No3, 4), 1988 (No3), 1991 (No1)] [P253]</t>
  </si>
  <si>
    <t>Framework</t>
  </si>
  <si>
    <t>1459-6288</t>
  </si>
  <si>
    <t>no. 8 (avr-2008) [P 594]</t>
  </si>
  <si>
    <t>Frieze</t>
  </si>
  <si>
    <t>0962-0672</t>
  </si>
  <si>
    <t>no. 8 (jan-1993) [Lacunes: no.9, 10, 20, 25, 59, 75, 81, 89, 108, 121, 126, 128, 121, 168,172,174 (2015); 184,185 (2017); .200 (2019)] [P354]</t>
  </si>
  <si>
    <t>Frog</t>
  </si>
  <si>
    <t>1769-7433</t>
  </si>
  <si>
    <t>no. 1 (2005) - no. 4  (2006) ; no. 12 (2013) - no. 13  (2013) [P422]</t>
  </si>
  <si>
    <t>Fukt</t>
  </si>
  <si>
    <t>1651-9841</t>
  </si>
  <si>
    <t>no. 8 (2010) - no. 9  (2010) ; no. 12 (2013)-.... [P 533]</t>
  </si>
  <si>
    <t>Funambulist / redacteur en chef Leopold Lambert</t>
  </si>
  <si>
    <t>2430-218X</t>
  </si>
  <si>
    <t>no. 9 (2017)-.... [P 601]</t>
  </si>
  <si>
    <t>Futurismo-oggi</t>
  </si>
  <si>
    <t>no. 3 (1974) - no. 4  (1983) ; no. 11 (1983) - no. 12  (1987) [P254]</t>
  </si>
  <si>
    <t>Galerie</t>
  </si>
  <si>
    <t>0016-4038</t>
  </si>
  <si>
    <t>no. 97 (oct-1970) ; no. 118 (jul-1972) ; no. 126 (avr-1973) - no. 129  (sep-1973) [P 182]</t>
  </si>
  <si>
    <t>Galerie, Jardin des arts : revue mensuelle d'information artistique</t>
  </si>
  <si>
    <t>0151-0215</t>
  </si>
  <si>
    <t>no. 139 (jul-1974) - no. 172  (sep-1977) [Lacunes ; 10%] [P 182]</t>
  </si>
  <si>
    <t>Galerie des arts</t>
  </si>
  <si>
    <t>0291-3356</t>
  </si>
  <si>
    <t>no. 4 (fev-1963) - no. 43  (avr-1967) ; no. 66 (mar-1969) ; no. 72 (jun-1969) ; no. 74 (jul-1969) ; no. 91 (mai-1970) [P 182]</t>
  </si>
  <si>
    <t>0223-1603</t>
  </si>
  <si>
    <t>no. 208 (dec-1980) ; no. 216 (mai-1983) ; no. 221 (fev-1984) - no. 225  (sep-1984) [Lac : No223, 224] [P 182]</t>
  </si>
  <si>
    <t>Galeries magazine</t>
  </si>
  <si>
    <t>0767-0605</t>
  </si>
  <si>
    <t>no. 1 (avr-1985) - no. 62  (jul-1995) [Lac : No2, 3, 5, 6, 7-10, 12-14, 16, 35, 40, 43, 54] [P280]</t>
  </si>
  <si>
    <t>Gazette archeologique : recueil de monuments pour servir a la connaissance et a l'histoire de l'art antique / publie par les soins de J. De Witte et Francois Lenormant</t>
  </si>
  <si>
    <t>2022-4788</t>
  </si>
  <si>
    <t>(1875) - (1886) [P 129]</t>
  </si>
  <si>
    <t>Gazette des architectes et du batiment</t>
  </si>
  <si>
    <t>1160-9273</t>
  </si>
  <si>
    <t>no. 20 (1865) - no. 8  (1879) [lac : 40%] [P199]</t>
  </si>
  <si>
    <t>Gazette des beaux-arts / fondee en 1859 par Charles Blanc</t>
  </si>
  <si>
    <t>0016-5530</t>
  </si>
  <si>
    <t>(1887) - (1914) ; (1917) - (1938) [P130]</t>
  </si>
  <si>
    <t>Gebrauchsgraphik</t>
  </si>
  <si>
    <t>0016-5743</t>
  </si>
  <si>
    <t>no. 4 (1959) - no. 12  (1969) [Lacunes : 25 %] [P131]</t>
  </si>
  <si>
    <t>Giornale dell'arte</t>
  </si>
  <si>
    <t>0394-0543</t>
  </si>
  <si>
    <t>no. 45 (1987) - no. 110  (1993) [P283]</t>
  </si>
  <si>
    <t>Graphica</t>
  </si>
  <si>
    <t>0290-3997</t>
  </si>
  <si>
    <t>no. 1 (nov-1982) - no. 18  (sep-1984) [Lacunes : No5, 6, 7, 9] [P04]</t>
  </si>
  <si>
    <t>Graphis / Verband schweizerischer Grafiker</t>
  </si>
  <si>
    <t>0017-3452</t>
  </si>
  <si>
    <t>(1949) - (1949) ; (1954) - (1955) ;  ; no. 85 (1959) - no. 211  (1981) ; no. 315 (1998) - no. 323  (1999) [Lacunes : 20%] [P69]</t>
  </si>
  <si>
    <t>Graphis annual</t>
  </si>
  <si>
    <t>0072-5528</t>
  </si>
  <si>
    <t>(1962) - (1987) = (1961/62) - (1987) [P69]</t>
  </si>
  <si>
    <t>Graphis annual reports</t>
  </si>
  <si>
    <t>1420-5653</t>
  </si>
  <si>
    <t>(1968) - (1986) [Lacunes : 1969, 1970, 1971, 1976] [P69]</t>
  </si>
  <si>
    <t>Graphis design annual</t>
  </si>
  <si>
    <t>1012-9340</t>
  </si>
  <si>
    <t>(1987) - (1996) [Lacunes : 1988, 1989] [P69]</t>
  </si>
  <si>
    <t>Graphisme en France / [Ministere de la culture, Delegation aux arts plastiques, Centre national des arts plastiques]</t>
  </si>
  <si>
    <t>1286-2584</t>
  </si>
  <si>
    <t>(2002) - (2004) ; (2007) ; (2009) ; (2015) ; (2017)-.... [P 527]</t>
  </si>
  <si>
    <t>Graphis photo</t>
  </si>
  <si>
    <t>1016-0507</t>
  </si>
  <si>
    <t>(1966) - (1979) [Lacunes : 1968, 1970, 1977, 1978] [P69]</t>
  </si>
  <si>
    <t>Graphis posters</t>
  </si>
  <si>
    <t>1021-2892</t>
  </si>
  <si>
    <t>(1979) - (1983) [P69]</t>
  </si>
  <si>
    <t>Gruppen : revue de creation transdisciplinaire</t>
  </si>
  <si>
    <t>2106-377X</t>
  </si>
  <si>
    <t>no. 0 (2010)-.... [P 477]</t>
  </si>
  <si>
    <t>Gueule ouverte</t>
  </si>
  <si>
    <t>0153-3266</t>
  </si>
  <si>
    <t>no. 15 (jan-1974) - no. 28  (nov-1974) [P159]</t>
  </si>
  <si>
    <t>Guia</t>
  </si>
  <si>
    <t>1133-360X</t>
  </si>
  <si>
    <t>no. 1 (1990) - no. 2  (1994) [Lac : 20%] [P 357]</t>
  </si>
  <si>
    <t>Habitation pour tous</t>
  </si>
  <si>
    <t>0982-2011</t>
  </si>
  <si>
    <t>no. 1 (1930) - no. 19  (1932) [P194]</t>
  </si>
  <si>
    <t>Halle Sud, Geneve</t>
  </si>
  <si>
    <t>1013-5065</t>
  </si>
  <si>
    <t>no. 1 (1986) - no. 2  (1986) ; no. 7 (1988) - no. 28  (1991) [Lac : No9] [P282]</t>
  </si>
  <si>
    <t>Histoire et archeologie</t>
  </si>
  <si>
    <t>0294-6017</t>
  </si>
  <si>
    <t>no. 53 (mai-1981) - no. 82  (avr-1984) [Lac : No81] [P263]</t>
  </si>
  <si>
    <t>Idea</t>
  </si>
  <si>
    <t>no. 104 (1971) - no. 109  (1971) ; no. 123 (1974) - no. 175  (1982) [Lacunes : No125, 130, 132, 134, 135, 136, 137, 138, 138, 148, 164, 165, 166, 167, 168, 169] [P78]</t>
  </si>
  <si>
    <t>If / directeur de publication Jean Jacques Viton</t>
  </si>
  <si>
    <t>1168-853X</t>
  </si>
  <si>
    <t>no. 38 (2013) [P 599]</t>
  </si>
  <si>
    <t>Image, le monde : une revue de cinema / [directeur de la publication Leo Scheer]</t>
  </si>
  <si>
    <t>1378-3955</t>
  </si>
  <si>
    <t>no. 1 (1999) - no. 3  (2002) [Lac : No2] [P 405]</t>
  </si>
  <si>
    <t>Images de la culture. Hors-serie</t>
  </si>
  <si>
    <t>1280-7893</t>
  </si>
  <si>
    <t>(2003) [P 525]</t>
  </si>
  <si>
    <t>Images de la culture</t>
  </si>
  <si>
    <t>1262-3415</t>
  </si>
  <si>
    <t>no. 29 (fev-2015) - no. 30  (fev-2017) [P 525]</t>
  </si>
  <si>
    <t>Immersion : revue sur le jeu video / directeur de publication Mohamed Megdoul</t>
  </si>
  <si>
    <t>2650-6890</t>
  </si>
  <si>
    <t>no. 5 (2020)-.... [Lacunes : no.1, no. 2, no 3, no. 4] [P.620]</t>
  </si>
  <si>
    <t>Impasse</t>
  </si>
  <si>
    <t>2172-0770</t>
  </si>
  <si>
    <t>no. 6 (2006) - no. 11  (2011) [Lac : No8] [P 575]</t>
  </si>
  <si>
    <t>Impressions du Sud : le livre dans le Midi, le Sud-Est / Libraires, bibliothecaires, ecrivains et editeurs en region</t>
  </si>
  <si>
    <t>0752-2118</t>
  </si>
  <si>
    <t>no. 0 (1983) - no. 35  (1993) [P268]</t>
  </si>
  <si>
    <t>Industrial design</t>
  </si>
  <si>
    <t>0019-8110</t>
  </si>
  <si>
    <t>vol. 17 no. 1 (1970) - vol. 26  no. 4  (1979) [Lacunes :5%] [P 92]</t>
  </si>
  <si>
    <t>Inferno [Ressource electronique]</t>
  </si>
  <si>
    <t>2258-6474</t>
  </si>
  <si>
    <t>no. 5 (jun-2015)-.... [no6, 2015] [P 554]</t>
  </si>
  <si>
    <t>Inferno : arts, scenes, attitudes  / directrice de publication Eleonor Zastavia</t>
  </si>
  <si>
    <t>2431-9902</t>
  </si>
  <si>
    <t>no. 5 (2015)-.... [P 554]</t>
  </si>
  <si>
    <t>Info artitudes</t>
  </si>
  <si>
    <t>0338-814X</t>
  </si>
  <si>
    <t>no. 1 (1975) - vol. 20  (1977) [Lacunes : No3, 4, 6] [P 151]</t>
  </si>
  <si>
    <t>Information d'histoire de l'art</t>
  </si>
  <si>
    <t>0020-0026</t>
  </si>
  <si>
    <t>no. 1 (1964) - no. 5  (1971) [Lacunes : No3 et 4 (1964), No3 (1965), No2 et 5 (1967), No1 et 2 (1968), No1 (1969)] [P 95]</t>
  </si>
  <si>
    <t>Infra-mince : cahiers de l'ecole nationale superieure de la photographie / directeur de la publication Patrick Talbot</t>
  </si>
  <si>
    <t>1778-9001</t>
  </si>
  <si>
    <t>no. 1 (2005) - no. 6  (2011) ; no. 13 (2019) - no. 14  (2020) [P 424]</t>
  </si>
  <si>
    <t>Inharmoniques</t>
  </si>
  <si>
    <t>0987-6960</t>
  </si>
  <si>
    <t>no. 1 (1986) - no. 9  (1991) [P345]</t>
  </si>
  <si>
    <t>Initiales</t>
  </si>
  <si>
    <t>2270-3306</t>
  </si>
  <si>
    <t>no. 1 (jan-2013)-.... [DVD manquant dans le no.3] [P 514]</t>
  </si>
  <si>
    <t>Inrockuptibles</t>
  </si>
  <si>
    <t>0298-3788</t>
  </si>
  <si>
    <t>Conserve pendant 1 annee(s)Duree de conservation : 1 annee(s) [P 372]</t>
  </si>
  <si>
    <t>Instant T</t>
  </si>
  <si>
    <t>1283-1808</t>
  </si>
  <si>
    <t>8 (2002) - no. 12  (2002) ; no. 16 (2005) [+ HS "Entraves" de Charles Pennequin] [P 582]</t>
  </si>
  <si>
    <t>Inter : art actuel</t>
  </si>
  <si>
    <t>0825-8708</t>
  </si>
  <si>
    <t>no. 31 (1986) - no. 35  (1987) ; no. 71 (1998)-.... [Lacunes: no.89;  no. 95 ;  no. 123, 124 (2016) ;  no.125, 126, 127 (2017)] [P 406]</t>
  </si>
  <si>
    <t>Interlope la curieuse</t>
  </si>
  <si>
    <t>1148-4632</t>
  </si>
  <si>
    <t>no. 1 (mai-1990) - no. 15  (jan-1997) [Lac : No6] [P355]</t>
  </si>
  <si>
    <t>Intramuros</t>
  </si>
  <si>
    <t>0769-3710</t>
  </si>
  <si>
    <t>no. 4 (dec-1985) - no. 6  (mar-1986) ; no. 10 (1987)-.... [Lacunes : no.11; no.22; no.123; no.177 (2015); no.192 (2017)] [P 288]</t>
  </si>
  <si>
    <t>Intuitive notebook : revue du Laboratoire des intuitions / red. en chef Thierry Mouille</t>
  </si>
  <si>
    <t>2553-7636</t>
  </si>
  <si>
    <t>no. 0 (2013) - no. 2  (2015) [Lacunes: no1] [P 619]</t>
  </si>
  <si>
    <t>Inventario : tutto e progetto / direttore Beppe Finessi</t>
  </si>
  <si>
    <t>2280-2711</t>
  </si>
  <si>
    <t>no. 1 (2010)-.... [Lacunes ; no 7] [P 509]</t>
  </si>
  <si>
    <t>JA</t>
  </si>
  <si>
    <t>1342-6478</t>
  </si>
  <si>
    <t>no. 205 (1974) - no. 226  (1975) ; no. 238 (1977) - no. 248  (1977) ; no. 261 (1979) - no. 308  (1982) [Lac.30% (1974-1975)] [P169]</t>
  </si>
  <si>
    <t>Japan architect : international edition of shinkenchiku</t>
  </si>
  <si>
    <t>0448-8512</t>
  </si>
  <si>
    <t>no. 107 (avr-1965) - no. 109  (jun-1965) ; no. 136 (avr-1967) - no. 145  (sep-1968) ; no. 205 (jan-1974) - no. 248  (dec-1977) ; no. 261 (jan-1974) - no. 308  (dec-1982) [Lacunes : No108, 137, 139-144] [P 169]</t>
  </si>
  <si>
    <t>Japon artistique : documents d'art et d'industrie / reunis par S. Bing</t>
  </si>
  <si>
    <t>1149-8560</t>
  </si>
  <si>
    <t>vol. 1 no. 1 (1888) - vol. 5  no. 36  (1891) [P186]</t>
  </si>
  <si>
    <t>Jardin des Arts : revue mensuelle</t>
  </si>
  <si>
    <t>0021-5449</t>
  </si>
  <si>
    <t>no. 1 (nov-1954) - no. 199  (jun-1971) [Lacunes : 40%] [P182]</t>
  </si>
  <si>
    <t>Java</t>
  </si>
  <si>
    <t>0998-4011</t>
  </si>
  <si>
    <t>no. 8 (1992) - no. 19  (1999) [Lac : No15] [P 392]</t>
  </si>
  <si>
    <t>Je fais batir</t>
  </si>
  <si>
    <t>no. 1 (dec-1933) - no. 8  (oct-1935) [P197]</t>
  </si>
  <si>
    <t>Journal : Attitudes, espace d'arts contemporains</t>
  </si>
  <si>
    <t>no. 18 (2004) - no. 19  (2004) ; no. 27 (2006) - no. 28  (2006) ; no. 32 (2007) - no. 35  (2007) [P 474]</t>
  </si>
  <si>
    <t>Journal des arts : l'art dans le monde</t>
  </si>
  <si>
    <t>1245-1495</t>
  </si>
  <si>
    <t>Conserve pendant 1 annee(s)Duree de conservation : 1 annee(s) [P 382]</t>
  </si>
  <si>
    <t>Journal des Laboratoires</t>
  </si>
  <si>
    <t>1762-5270</t>
  </si>
  <si>
    <t>no. 1 (2003) - (2015) [P 465]</t>
  </si>
  <si>
    <t>Journal des Laboratoires d'Aubervilliers</t>
  </si>
  <si>
    <t>2553-2650</t>
  </si>
  <si>
    <t>(2015/2016) - (2018/2019) [P 465]</t>
  </si>
  <si>
    <t>Journal of contemporary art</t>
  </si>
  <si>
    <t>0897-2400</t>
  </si>
  <si>
    <t>vol. 4 (1991) - vol. 7  (1995) [P326]</t>
  </si>
  <si>
    <t>Juliet / dir. Fabio Amodeo</t>
  </si>
  <si>
    <t>no. 1 (1980) ; no. 31 (avr-1987) - no. 62  (avr-1993) ; no. 74 (1995) - no. 75  (1995) ; no. 83 (1997) ; no. 102 (2001) ; no. 129 (2006) ; no. 133 (2007) - no. 134  (2007) [Lac : No32, 38, 40, 43, 45, 47, 50, 51, 53, 55-57] [P295]</t>
  </si>
  <si>
    <t>Kaleidoscope / founder &amp; editor in chief Alessio Ascari</t>
  </si>
  <si>
    <t>2038-4807</t>
  </si>
  <si>
    <t>no. 1 (2009)-.... [Lacunes: no8, no10, no17, no27 (2016); no31, no32 (2018); no33, no34 (2019)] [P 500]</t>
  </si>
  <si>
    <t>Kanal Europe</t>
  </si>
  <si>
    <t>1167-3591</t>
  </si>
  <si>
    <t>no. 0 (1991) - no. 4  (1993) [P262]</t>
  </si>
  <si>
    <t>Kanal magazine</t>
  </si>
  <si>
    <t>0753-9363</t>
  </si>
  <si>
    <t>no. 1 (1984) - no. 43  (1989) ; no. 1 (1989) - no. 11  (1990) [Lacunes : 10%] [P262]</t>
  </si>
  <si>
    <t>Kiblind</t>
  </si>
  <si>
    <t>1628-4046</t>
  </si>
  <si>
    <t>no. 46 (2013)-.... [Lacunes:  no 62 (2017), no63, no65, no66 (2018), no69, no70 (2019), no71 (2020)] [P 512]</t>
  </si>
  <si>
    <t>Kiosk</t>
  </si>
  <si>
    <t>2116-083X</t>
  </si>
  <si>
    <t>no. 1 (2009) - no. 5  (2009) ; no. 9 (2009) - no. 10  (2010) ; no. 20 (2010) ; no. 26 (2011) - no. 28  (2011) ; no. 30 (2011) ; no. 38 (2012) - no. 39  (2012) [P 595]</t>
  </si>
  <si>
    <t>Kunst &amp; museumjournaal</t>
  </si>
  <si>
    <t>0924-526X</t>
  </si>
  <si>
    <t>no. 1 (1989) - no. 3  (1986) ; no. 1 (1990) - no. 6  (1993) ; no. 5 (1994) - no. 3  (1996) [Lac : No4 (1995)] [P 311]</t>
  </si>
  <si>
    <t>Kunst-Bulletin</t>
  </si>
  <si>
    <t>1013-6940</t>
  </si>
  <si>
    <t>no. 2 (1986) ; no. 4 (1987) - no. 8  (2011) ; no. 9 (2013) [Lac : No6-8, 10 (1988), No12 -1989), No1, 12 (1990), No2, 9, 10 (1991); No3, 6 (1992), No3, 4, 12 (1993), No9, 11 (1995), No5 (1996), No5, 12 (2001), No6 (2003), No4, 11 (2006), No5 (2007), No5 (2009), No12 (2010)] [P298]</t>
  </si>
  <si>
    <t>Kunstforum international</t>
  </si>
  <si>
    <t>0177-3674</t>
  </si>
  <si>
    <t>no. 26 (fev-1978) ; no. 65 (sep-1983) ; no. 80 (jul-1985)-.... [no 82, 95, 126, 193, 212, 219, 220, 221, no242 (2016), no246, 247, 248/249, 250, 251 (2017)] [P 273]</t>
  </si>
  <si>
    <t>Kunstwerk</t>
  </si>
  <si>
    <t>0023-561X</t>
  </si>
  <si>
    <t>(1952) - (1954) [Lacunes : 10 %] [P 127]</t>
  </si>
  <si>
    <t>Labyrinthe : journal mensuel des lettres et des arts / directeur Albert Skira ; [puis] Jacques Damase</t>
  </si>
  <si>
    <t>0768-7230</t>
  </si>
  <si>
    <t>no. 1 (1986) [P 592]</t>
  </si>
  <si>
    <t>Lapiz : revista internacional de arte</t>
  </si>
  <si>
    <t>0212-1700</t>
  </si>
  <si>
    <t>no. 60 (1989) ; no. 64 (1990) ; no. 76 (mar-1991) ; no. 93 (mai-1993) ; no. 107 (1994) - no. 220  (2006) [Lac : No118, 119, 210, 211] [P358]</t>
  </si>
  <si>
    <t>Laura</t>
  </si>
  <si>
    <t>1952-6652</t>
  </si>
  <si>
    <t>no. 20 (2015) [P 587]</t>
  </si>
  <si>
    <t>Le journal de La Verriere : journal publie par la Fondation d'entreprise Hermes / dir. publ. Frederic Hubin</t>
  </si>
  <si>
    <t>no. 11 (jan-2016)-.... [no 14 (2017)] [P 617]</t>
  </si>
  <si>
    <t>Leonardo</t>
  </si>
  <si>
    <t>0024-094X</t>
  </si>
  <si>
    <t>vol. 3 no. 1 (1970) - vol. 3  no. 4  (1970) ; vol. 4 no. 1 (1971) - vol. 4  no. 3  (1971) ; vol. 31 no. 1 (1998) - vol. 31  no. 5  (1998) [P53]</t>
  </si>
  <si>
    <t>Leonardo music journal</t>
  </si>
  <si>
    <t>0961-1215</t>
  </si>
  <si>
    <t>vol. 25 (2015)-.... [P 548]</t>
  </si>
  <si>
    <t>Lettre de l'Academie des beaux-arts</t>
  </si>
  <si>
    <t>1265-3810</t>
  </si>
  <si>
    <t>no. 71 (2012)-.... [Lacunes: no.73 (2013), no.89, no.90 ( 2019), no.91 (2020)] [P 535]</t>
  </si>
  <si>
    <t>Lettre de la Laiterie</t>
  </si>
  <si>
    <t>1266-2593</t>
  </si>
  <si>
    <t>no. 24 (2001) - no. 27  (2002)</t>
  </si>
  <si>
    <t>Lettre de la recherche en performance</t>
  </si>
  <si>
    <t>2606-0876</t>
  </si>
  <si>
    <t>no. 1 (sep-2017) - (2017) [P 608]</t>
  </si>
  <si>
    <t>Ligeia : dossiers sur l'art / [dir. publ. Giovanni Lista]</t>
  </si>
  <si>
    <t>0989-6023</t>
  </si>
  <si>
    <t>no. 1 (1988) - no. 8  (1990) ; no. 15 (1994) - no. 28  (1998) ; no. 37 (2001) - no. 40  (2001) ; no. 45 (2003) - no. 48  (2003) ; no. 69 (2006) - no. 80  (2007) ; no. 85 (2008) - no. 104  (2010) ; no. 109 (2011) - no. 112  (2011) ; no. 117 (2012) - no. 120  (2012) ; no. 125 (2013) - no. 128  (2013) [Lac : 40%] [P. 420]</t>
  </si>
  <si>
    <t>Lignes : revue trimestrielle / [dir. de la publ.] Michel Surya</t>
  </si>
  <si>
    <t>0988-5226</t>
  </si>
  <si>
    <t>no. 32 (2010) - no. 33  (2010) [P 596]</t>
  </si>
  <si>
    <t>Linea grafica</t>
  </si>
  <si>
    <t>0024-3744</t>
  </si>
  <si>
    <t>no. 4 (1969) - no. 6  (1973) ; no. 1 (1975) - no. 2  (1977) [Lacunes : No5 (1969), No4 (1970)] [P96]</t>
  </si>
  <si>
    <t>Livraison : rhinoceros comme revue d'art contemporain</t>
  </si>
  <si>
    <t>1631-218X</t>
  </si>
  <si>
    <t>no. 3 (2004) - no. 6  (2005) ; no. 11 (2008) - no. 13  (2010) [P423]</t>
  </si>
  <si>
    <t>Livres du mois</t>
  </si>
  <si>
    <t>0294-0027</t>
  </si>
  <si>
    <t>Conserve pendant 1 annee(s)Duree de conservation : 1 annee(s) [ P 215]</t>
  </si>
  <si>
    <t>Lotus international : rivista trimestrale di architettura</t>
  </si>
  <si>
    <t>1124-9064</t>
  </si>
  <si>
    <t>no. 116 (2003) - no. 122  (2004) [P 447]</t>
  </si>
  <si>
    <t>LVI : La vague interactive [Ressource electronique]</t>
  </si>
  <si>
    <t>1265-7913</t>
  </si>
  <si>
    <t>no. 4 (1995) - no. 6  (1996) [P361]</t>
  </si>
  <si>
    <t>Macula</t>
  </si>
  <si>
    <t>0397-5770</t>
  </si>
  <si>
    <t>no. 1 (1976) - no. 4  (1978) [P227]</t>
  </si>
  <si>
    <t>Magasin des arts et de l'industrie</t>
  </si>
  <si>
    <t>vol. 3 (1870) - vol. 8  (1875) [P 111]</t>
  </si>
  <si>
    <t>Magasin pittoresque / sous la dir.d'Edouard Charton</t>
  </si>
  <si>
    <t>1770-7080</t>
  </si>
  <si>
    <t>(1900) - (1914) ; no. 1 (jul-1919) - no. 9  (nov-1919) [Lacunes : No 3, 4, 5, 7 (1919)] [P 132]</t>
  </si>
  <si>
    <t>MAHG des Musees d'art et d'histoire de Geneve / [directeur Jean-Yves Martin]</t>
  </si>
  <si>
    <t>1664-0829</t>
  </si>
  <si>
    <t>(mai-2011) ; (mai-2014)-.... [P 537]</t>
  </si>
  <si>
    <t>Maisonnette &amp; jardin</t>
  </si>
  <si>
    <t>1153-8228</t>
  </si>
  <si>
    <t>no. 1 (avr-1923) ; no. 15 (jun-1924) - no. 50  (jun-1927) [Lac : No21, 22, 37, 38, 43] [P196]</t>
  </si>
  <si>
    <t>Maisons pour tous</t>
  </si>
  <si>
    <t>1162-552X</t>
  </si>
  <si>
    <t>vol. 1 no. 10 (sep-1926) - no. 130  (mar-1928) [Lac : No11, 18, 23, 26, 30, 32, 34, 35, 38, 42] [P198]</t>
  </si>
  <si>
    <t>Ma petite maison</t>
  </si>
  <si>
    <t>1153-3544</t>
  </si>
  <si>
    <t>no. 18 (jul-1922) - no. 116  (nov-1930) [Lacune : 95] [P195]</t>
  </si>
  <si>
    <t>Marges</t>
  </si>
  <si>
    <t>1767-7114</t>
  </si>
  <si>
    <t>no. 5 (jun-2006)-.... [P 441]</t>
  </si>
  <si>
    <t>2416-8742</t>
  </si>
  <si>
    <t>no. 5 (2006) [P 441]</t>
  </si>
  <si>
    <t>Mars : Magazine d'art contemporain</t>
  </si>
  <si>
    <t>0763-5028</t>
  </si>
  <si>
    <t>no. 1 (1984) - no. 11  (1986) ; no. 18 (1987) - no. 23  (1989) [P257]</t>
  </si>
  <si>
    <t>Materia</t>
  </si>
  <si>
    <t>1121-0516</t>
  </si>
  <si>
    <t>no. 32 (2000) - no. 39  (2002) [P 569]</t>
  </si>
  <si>
    <t>May / May editions</t>
  </si>
  <si>
    <t>2103-7051</t>
  </si>
  <si>
    <t>no. 1 (jun-2009)-.... [P 457]</t>
  </si>
  <si>
    <t>MD</t>
  </si>
  <si>
    <t>0343-0642</t>
  </si>
  <si>
    <t>no. 12 (1980) - no. 6  (1981) [Lacunes : No2 et 3 (1981)] [P 93]</t>
  </si>
  <si>
    <t>MD. Mobel, Interior, Design</t>
  </si>
  <si>
    <t>0024-8029</t>
  </si>
  <si>
    <t>no. 1 (1970) - no. 3  (1972) [Lacunes : No3 et 10 (1970), No6 a 10 (1971)] [P93]</t>
  </si>
  <si>
    <t>Metiers d'art</t>
  </si>
  <si>
    <t>0152-2418</t>
  </si>
  <si>
    <t>no. 2 (1977) - no. 29  (1985) ; no. 60 (1996) - no. 61  (1996) [Lac : 14, 24, 25, 28] [P215]</t>
  </si>
  <si>
    <t>MH : Monuments historiques / Caisse nationale des monuments historiques et des sites</t>
  </si>
  <si>
    <t>0153-3673</t>
  </si>
  <si>
    <t>no. 106 (1979) - no. 106  (dec-1979) [P 145]</t>
  </si>
  <si>
    <t>Minotaure / dir. artistique: E. Teriade, dir.: A. Skira, red.: A. Breton, M. Duchamp, P. Eluard, ...[et al.]</t>
  </si>
  <si>
    <t>0758-3001</t>
  </si>
  <si>
    <t>vol. 1 no. 1 (1933) - vol. 6  no. 13  (1939) [P321]</t>
  </si>
  <si>
    <t>Mobile : album international / directrice de la redaction Valentine Verhaeghe</t>
  </si>
  <si>
    <t>2101-9614</t>
  </si>
  <si>
    <t>no. 3 (2014) [P 454]</t>
  </si>
  <si>
    <t>Mobilia</t>
  </si>
  <si>
    <t>0026-7228</t>
  </si>
  <si>
    <t>no. 174 (1970) - no. 269  (1977) [Lacunes : No181, 207, 223, 224, 248] [P94]</t>
  </si>
  <si>
    <t>Monde</t>
  </si>
  <si>
    <t>0395-2037</t>
  </si>
  <si>
    <t>Conserve pendant 3 moisDuree de conservation : 3 mois [P 1]</t>
  </si>
  <si>
    <t>Moniteur des architectes</t>
  </si>
  <si>
    <t>1256-1967</t>
  </si>
  <si>
    <t>(1870) - (1878) [Lacune : 1871] [P110]</t>
  </si>
  <si>
    <t>Monuments historiques / Caisse nationale des monuments historiques et des sites</t>
  </si>
  <si>
    <t>0242-830X</t>
  </si>
  <si>
    <t>no. 113 (1981) - no. 139  (1985) ; no. 154 (1987) ; no. 181 (1992) - no. 198  (1995) [Lacunes : 15%] [P145]</t>
  </si>
  <si>
    <t>Monuments historiques de la France / Commission des monuments historiques, Caisse nationale des monuments historiques et des sites, Commission superieure des monuments naturels et des sites</t>
  </si>
  <si>
    <t>0027-0768</t>
  </si>
  <si>
    <t>no. 2 (1971) - no. 6  (1975) [Lacunes : No5 (1975)] [P145]</t>
  </si>
  <si>
    <t>Mousse</t>
  </si>
  <si>
    <t>2035-2565</t>
  </si>
  <si>
    <t>no. 35 (nov-2012) - no. 53  (mai-2016) ; no. 75 (jul-2021) - no. 78  (dec-2022) [no.37, 38, 39, 40, 42, 43, 44, 45, 46, 47, 48, 49, 50, 51, 52, 76] [P 556]</t>
  </si>
  <si>
    <t>Mouvement : revue trimestrielle du spectacle vivant et des arts visuels</t>
  </si>
  <si>
    <t>1252-6967</t>
  </si>
  <si>
    <t>no. 2 (sep-1998)-.... [Lacunes : no4, 14, 18, 19, 27, 28, 29, 43, 44, 48, 50, 54, 67] [P 408]</t>
  </si>
  <si>
    <t>Multiprise : courants artistiques en Midi-Pyrenees</t>
  </si>
  <si>
    <t>1778-9451</t>
  </si>
  <si>
    <t>no. 7 (sep-2007) - no. 8  (dec-2007) ; no. 15 (dec-2009) ; no. 21 (jun-2011) - no. 31  (oct-2016) [P 520]</t>
  </si>
  <si>
    <t>Multitudes / [directeur de publication Yann Moulier Boutang]</t>
  </si>
  <si>
    <t>0292-0107</t>
  </si>
  <si>
    <t>no. 1 (2000)-.... [+ Hors serie no1, printemps 2007] [Lacunes : no12,13 (2003), 42, 54] [P 421]</t>
  </si>
  <si>
    <t>Murmure : une revue de theatre et de cinema / Revue murmure</t>
  </si>
  <si>
    <t>1770-4677</t>
  </si>
  <si>
    <t>no. 7 (2006) - no. 8  (2006) [P 516]</t>
  </si>
  <si>
    <t>Mur vivant</t>
  </si>
  <si>
    <t>0992-518X</t>
  </si>
  <si>
    <t>no. 16 (1970) - no. 28  (1973) ; no. 35 (1975) - no. 50  (1978) [Lacunes : No17, 22, 24, 25, 27, 48] [P153]</t>
  </si>
  <si>
    <t>Museart</t>
  </si>
  <si>
    <t>1150-5958</t>
  </si>
  <si>
    <t>no. 1 (1990) - no. 65  (1996) ; no. 69 (1997) - no. 74  (1997) [Lac : No8,9 , 16, 52, 70,71] [P320]</t>
  </si>
  <si>
    <t>Musee : Revue d'art antique</t>
  </si>
  <si>
    <t>2260-8273</t>
  </si>
  <si>
    <t>vol. 1 (1904) - vol. 6  (1909) [P 135]</t>
  </si>
  <si>
    <t>Musees de France</t>
  </si>
  <si>
    <t>1144-1194</t>
  </si>
  <si>
    <t>(1911) - (1912) [P 124]</t>
  </si>
  <si>
    <t>Musees et collections publiques de France / Association generale des conservateurs des collections publiques de France</t>
  </si>
  <si>
    <t>0996-0961</t>
  </si>
  <si>
    <t>no. 86 (1964) - no. 111  (1970) ; no. 130 (1975) - no. 194  (1992) [lac : 20%] [P377]</t>
  </si>
  <si>
    <t>Musees et monuments de France : revue mensuelle d'art ancien et moderne / publiee sous la direction de M. Paul Vitry</t>
  </si>
  <si>
    <t>1144-1178</t>
  </si>
  <si>
    <t>(1906) - (1907) [P 124]</t>
  </si>
  <si>
    <t>Musicworks</t>
  </si>
  <si>
    <t>0225-686X</t>
  </si>
  <si>
    <t>no. 64 (1996) ; no. 67 (1997) ; no. 69 (1997) ; no. 71 (1998) ; no. 105 (2009)-.... [Lacunes: no 107, 108, 113, 114, 115, 127] [P 347]</t>
  </si>
  <si>
    <t>Musik-Texte</t>
  </si>
  <si>
    <t>0178-8884</t>
  </si>
  <si>
    <t>no. 144 (2015) [P 598]</t>
  </si>
  <si>
    <t>Musique en jeu / directeur de publication Dominique Jameux</t>
  </si>
  <si>
    <t>0767-9742</t>
  </si>
  <si>
    <t>no. 2 (1971) - no. 27  (1977) [Lacune : 5, 12] [P19]</t>
  </si>
  <si>
    <t>Neural</t>
  </si>
  <si>
    <t>2037-108X</t>
  </si>
  <si>
    <t>no. 59 (fev-2018)-.... [P 611]</t>
  </si>
  <si>
    <t>New art international</t>
  </si>
  <si>
    <t>0994-3609</t>
  </si>
  <si>
    <t>no. 1 (1986) - no. 4  (1987) ; vol. 2 no. 1 (1988) - no. 8  (1990) [P276]</t>
  </si>
  <si>
    <t>Nice-matin : le grand quotidien d'information du Sud-Est</t>
  </si>
  <si>
    <t>0224-5477</t>
  </si>
  <si>
    <t>Conserve pendant 3 moisDuree de conservation : 3 mois [P 49]</t>
  </si>
  <si>
    <t>Nicois et sa region</t>
  </si>
  <si>
    <t>0245-5528</t>
  </si>
  <si>
    <t>no. 1 (mai-1980) - no. 18  (dec-1980) [Lac : No8, 15] [P222]</t>
  </si>
  <si>
    <t>Ninety</t>
  </si>
  <si>
    <t>1155-1240</t>
  </si>
  <si>
    <t>no. 1 (1990) - no. 35  (2000) [Lac : No5] [P309]</t>
  </si>
  <si>
    <t>NKA : Journal of contemporary african art / ed. Okwui Enwezor, Salah Hassan, Olu Oguibe</t>
  </si>
  <si>
    <t>1075-7163</t>
  </si>
  <si>
    <t>no. 44 (mai-2019)-.... [P 614]</t>
  </si>
  <si>
    <t>Noesis</t>
  </si>
  <si>
    <t>1275-7691</t>
  </si>
  <si>
    <t>no. 11 (2007) [P 546]</t>
  </si>
  <si>
    <t>Nouveau Bedesup</t>
  </si>
  <si>
    <t>0982-5738</t>
  </si>
  <si>
    <t>(1984) - (1987) [P 248]</t>
  </si>
  <si>
    <t>Nouvelle interlope</t>
  </si>
  <si>
    <t>1295-2354</t>
  </si>
  <si>
    <t>no. 1 (1998) - no. 2  (1999) [P355]</t>
  </si>
  <si>
    <t>Nouvelles de l'estampe / Comite national de la gravure francaise, Bibliotheque nationale de France</t>
  </si>
  <si>
    <t>0029-4888</t>
  </si>
  <si>
    <t>no. 28 (1976) ; no. 70 (1983) - no. 71  (1983) ; no. 75 (1984) ; no. 126 (1992) ; no. 136 (1994) - no. 137  (1994) ; no. 175 (2001) - no. 180  (2002) ; no. 242 (2013) - no. 261  (2017) [P 480]</t>
  </si>
  <si>
    <t>Novum</t>
  </si>
  <si>
    <t>1438-1753</t>
  </si>
  <si>
    <t>(avr-1996) - (dec-1998) [P 131]</t>
  </si>
  <si>
    <t>Novum Gebrauchsgraphik</t>
  </si>
  <si>
    <t>0302-9794</t>
  </si>
  <si>
    <t>(fev-1974) - (mar-1996) [Lacunes : 20%] [P131]</t>
  </si>
  <si>
    <t>Nueva lente</t>
  </si>
  <si>
    <t>0210-8801</t>
  </si>
  <si>
    <t>no. 46 (dec-1975) - no. 82  (1979) [P191]</t>
  </si>
  <si>
    <t>Nuovi argomenti</t>
  </si>
  <si>
    <t>0029-6295</t>
  </si>
  <si>
    <t>3eS no. 9 (1984) - no. 31  (1985) [P261]</t>
  </si>
  <si>
    <t>October : art, theory, criticism, politics</t>
  </si>
  <si>
    <t>0162-2870</t>
  </si>
  <si>
    <t>no. 60 (1992) - no. 139  (2012) ; no. 145 (2013)-.... [Lacunes : no79,  no110] [P 335]</t>
  </si>
  <si>
    <t>Å’il : revue d'art mensuelle</t>
  </si>
  <si>
    <t>0029-862X</t>
  </si>
  <si>
    <t>no. 1 (1955) - no. 735  (2020) [Lacunes : 20% de la collection] [P. 38]</t>
  </si>
  <si>
    <t>Officiel de la photographie et du cinema / directeur Ch. Vandamme</t>
  </si>
  <si>
    <t>0030-0438</t>
  </si>
  <si>
    <t>no. 103 (jan-1963) - no. 224  (mai-1974) [Lac : No121, 131, 136, 152, 187, 214] [P02]</t>
  </si>
  <si>
    <t>Offset</t>
  </si>
  <si>
    <t>0750-9340</t>
  </si>
  <si>
    <t>no. 2 (1981) - no. 13  (1985) [P245]</t>
  </si>
  <si>
    <t>Offshore</t>
  </si>
  <si>
    <t>1639-6855</t>
  </si>
  <si>
    <t>no. 1 (2003) - no. 6  (2004) ; no. 10 (2006) - no. 21  (2009) ; no. 24 (2010)-.... [Lacunes : no.5, no.30, no.33] [P 468]</t>
  </si>
  <si>
    <t>Optical sound : art &amp; musique / [conception et realisation Pierre Belouin, P. Nicolas Ledoux et Pascal Bejean]</t>
  </si>
  <si>
    <t>2426-5241</t>
  </si>
  <si>
    <t>no. 2 (2014)-.... [Lacunes : no 0, 1] [P 622]</t>
  </si>
  <si>
    <t>Opus international</t>
  </si>
  <si>
    <t>0048-2056</t>
  </si>
  <si>
    <t>no. 1 (1967) - no. 135  (1995) [Lacunes : No14, 18, 57, 64, 82, 106, 127] [P37]</t>
  </si>
  <si>
    <t>Ottagono</t>
  </si>
  <si>
    <t>0391-7487</t>
  </si>
  <si>
    <t>no. 27 (1972) - no. 32  (1974) ; no. 166 (2004) - no. 175  (2004) [Lac : No28, 170] [P446]</t>
  </si>
  <si>
    <t>OVO photo</t>
  </si>
  <si>
    <t>0315-9507</t>
  </si>
  <si>
    <t>no. 16 (1974) - no. 57  (1984) [Lacunes : 10%] [P192]</t>
  </si>
  <si>
    <t>Palais</t>
  </si>
  <si>
    <t>1951-672X</t>
  </si>
  <si>
    <t>no. 1 (2006)-.... [Lacunes : no 3, 4, (2007); no 7, (2008);  no20 (2014)] [P 459]</t>
  </si>
  <si>
    <t>Panorama delle arti</t>
  </si>
  <si>
    <t>0394-4794</t>
  </si>
  <si>
    <t>vol. 1 no. 1 (1962) - vol. 2  no. 7  (1963) [P256]</t>
  </si>
  <si>
    <t>Papiers libres</t>
  </si>
  <si>
    <t>1263-5960</t>
  </si>
  <si>
    <t>no. 12 (mar-1998) - no. 22  (oct-2000) ; no. 25 (jul-2001) ; no. 27 (jan-2002) ; no. 36 (avr-2004) - no. 62  (dec-2010) [Lac : No42, 44, 46, 48, 53] [P 469]</t>
  </si>
  <si>
    <t>Papyrus</t>
  </si>
  <si>
    <t>2494-8950</t>
  </si>
  <si>
    <t>no. 16 (jul-1921) - no. 18  (sep-1921) ; no. 27 (jun-1922) - no. 38  (mai-1923) ; no. 49 (avr-1924) - no. 62  (mai-1925) ; no. 66 (sep-1925) - no. 70  (jan-1926) [Lac : No50-53, 55, 68] [P251]</t>
  </si>
  <si>
    <t>Parachute</t>
  </si>
  <si>
    <t>0824-1538</t>
  </si>
  <si>
    <t>no. 4 (1976) - no. 125  (2007) [Lac : No15, 29, 39, 40, 52, 64, 65, 92, 96, 102, 103, 107] [P228]</t>
  </si>
  <si>
    <t>Parade / Ecole regionale superieure d'expression plastique de Tourcoing</t>
  </si>
  <si>
    <t>1770-8931</t>
  </si>
  <si>
    <t>no. 8 (2008) [P 585]</t>
  </si>
  <si>
    <t>Paris photo : magazine international</t>
  </si>
  <si>
    <t>1635-740X</t>
  </si>
  <si>
    <t>no. 4 (1999) - no. 23  (2003) [Lac : No8-11, 13-17] [P 389]</t>
  </si>
  <si>
    <t>Parkett</t>
  </si>
  <si>
    <t>0256-0917</t>
  </si>
  <si>
    <t>no. 3 (1984) - no. 101  (2017) [Lacunes: no4, 7, 70] [P 277]</t>
  </si>
  <si>
    <t>Part de l'Å“il : revue de pensee des arts plastiques</t>
  </si>
  <si>
    <t>0773-9532</t>
  </si>
  <si>
    <t>no. 1 (1985) - no. 24  (2009) [20] [P291]</t>
  </si>
  <si>
    <t>Particules : petites reflexions sur l'art actuel</t>
  </si>
  <si>
    <t>1763-7430</t>
  </si>
  <si>
    <t>no. 1 (oct-2003) - no. 18  (avr-2007) ; no. 22 (dec-2008) ; no. 28 (avr-2010) - (nov-2010) [Lac : No5, 6, 9, 11, 12, 16] [P 464]</t>
  </si>
  <si>
    <t>Passages</t>
  </si>
  <si>
    <t>0258-8099</t>
  </si>
  <si>
    <t>no. 5 (1988) - no. 65  (2015) [lacunes : no15, 20, 47, 51, 52, 56, 57, 58,  61] [P 393]</t>
  </si>
  <si>
    <t>Pavillon : revue de scenographie, scenologie / directeur de publication Isabelle Lombardot</t>
  </si>
  <si>
    <t>1996-3556</t>
  </si>
  <si>
    <t>no. 1 (jun-2007)-.... [P 513]</t>
  </si>
  <si>
    <t>Peeping Tom's digest</t>
  </si>
  <si>
    <t>2103-351X</t>
  </si>
  <si>
    <t>no. 1 (2009)-.... [P 502]</t>
  </si>
  <si>
    <t>Peinture</t>
  </si>
  <si>
    <t>0993-0795</t>
  </si>
  <si>
    <t>no. 1 (1971) - no. 19  (1985) [P65]</t>
  </si>
  <si>
    <t>Pensee de midi</t>
  </si>
  <si>
    <t>1621-5338</t>
  </si>
  <si>
    <t>no. 1 (2000) - no. 9  (2003) [P395]</t>
  </si>
  <si>
    <t>Performance research</t>
  </si>
  <si>
    <t>1352-8165</t>
  </si>
  <si>
    <t>vol. 11 no. 3 (sep-2006) [P 580]</t>
  </si>
  <si>
    <t>Perspective : la revue de l'INHA</t>
  </si>
  <si>
    <t>1777-7852</t>
  </si>
  <si>
    <t>no. 1 (2007) - no. 3  (2007) [P437]</t>
  </si>
  <si>
    <t>Petunia / Triangle France</t>
  </si>
  <si>
    <t>2112-566X</t>
  </si>
  <si>
    <t>no. 1 (2009) - no. 6  (2014) [Lac : No5] [P 479]</t>
  </si>
  <si>
    <t>Phare / Centre culturel suisse, Paris</t>
  </si>
  <si>
    <t>2101-8170</t>
  </si>
  <si>
    <t>no. 20 (avr-2015) - vol. 30  (sep-2018) [Lacunes: no21 (2015)] [P 531]</t>
  </si>
  <si>
    <t>Pictura/edelweiss</t>
  </si>
  <si>
    <t>0294-1074</t>
  </si>
  <si>
    <t>no. 1 (1982) - no. 8  (1986) [Lac : No2, 3, 6, 7] [P 300]</t>
  </si>
  <si>
    <t>Pinault Collection / directeur de la publication, Martin Bethenod</t>
  </si>
  <si>
    <t>2430-5200</t>
  </si>
  <si>
    <t>no. 1 (2013) [no.6, no.7, no.8, no.10, no.11] [P 549]</t>
  </si>
  <si>
    <t>Plaisir de France</t>
  </si>
  <si>
    <t>0153-8055</t>
  </si>
  <si>
    <t>no. 340 (fev-1967) ; no. 365 (mar-1969) - no. 405  (jan-1973) ; no. 418 (avr-1974) [+No special juin 1963] [Lacunes : 366, 369, 379, 380, 382] [P26]</t>
  </si>
  <si>
    <t>Pleine marge : cahiers de litterature, d'arts plastiques et de critique</t>
  </si>
  <si>
    <t>0295-1630</t>
  </si>
  <si>
    <t>no. 1 (1985) - no. 14  (1991) [P313]</t>
  </si>
  <si>
    <t>Plus Moins Zero : revue d'art contemporain</t>
  </si>
  <si>
    <t>2033-8791</t>
  </si>
  <si>
    <t>no. 1 (sep-1973) - no. 57  (oct-1990) [Lac : No13, 21, 23, 32, 33] [P272]</t>
  </si>
  <si>
    <t>Poesie des deux rives</t>
  </si>
  <si>
    <t>2118-7037</t>
  </si>
  <si>
    <t>(2014) [P 558]</t>
  </si>
  <si>
    <t>Poiesis</t>
  </si>
  <si>
    <t>1257-3825</t>
  </si>
  <si>
    <t>no. 1 (1994) - no. 12  (2001) [P 367]</t>
  </si>
  <si>
    <t>Pologne : politique, economique, litteraire et artistique</t>
  </si>
  <si>
    <t>1160-6584</t>
  </si>
  <si>
    <t>(1969) - (1974) [P68]</t>
  </si>
  <si>
    <t>Pologne : mensuel illustre</t>
  </si>
  <si>
    <t>no. 1 (jan-1969) - no. 1  (jan-1974) [P68]</t>
  </si>
  <si>
    <t>Positif : revue mensuelle de cinema</t>
  </si>
  <si>
    <t>0048-4911</t>
  </si>
  <si>
    <t>no. 155 (jan-1974) - no. 176  (dec-1975) ; no. 177 (jan-1976) - no. 189  (jan-1977) ; no. 364 (jun-1991) - no. 366  (aou-1991) ; no. 383 (jan-1993) - no. 384  (fev-1993) ; no. 397 (mar-1994) ; no. 632 (oct-2013) - no. 633  (nov-2013) [Lac : No167] [P155]</t>
  </si>
  <si>
    <t>Postdocument / par Remi Parcollet, Aurelien Mole, Christophe Lemaitre</t>
  </si>
  <si>
    <t>no. 4 (mai-2012) [P 590]</t>
  </si>
  <si>
    <t>Pratiques : reflexions sur l'art</t>
  </si>
  <si>
    <t>1278-4370</t>
  </si>
  <si>
    <t>no. 1 (1996) - no. 21  (2010) [P 383]</t>
  </si>
  <si>
    <t>Print</t>
  </si>
  <si>
    <t>0032-8510</t>
  </si>
  <si>
    <t>no. 4 (jul-1971) - no. 6  (nov-1971) ; no. 2 (mar-1972) - no. 4  (jul-1972) ; no. 2 (mar-1973) [P 77]</t>
  </si>
  <si>
    <t>Profession film : le mensuel des productions / directeur de la publication Jean-Pierre Christie</t>
  </si>
  <si>
    <t>1960-2537</t>
  </si>
  <si>
    <t>(2007) - (2008) [P7]</t>
  </si>
  <si>
    <t>Profil : fonction, forme et couleur d'aujourd'hui</t>
  </si>
  <si>
    <t>0335-2862</t>
  </si>
  <si>
    <t>no. 1 (nov-1974) - no. 54  (fev-1983) [Lacunes : 50%] [P173]</t>
  </si>
  <si>
    <t>Projekt</t>
  </si>
  <si>
    <t>0033-0957</t>
  </si>
  <si>
    <t>no. 80 (1970) - no. 85  (1971) [P63]</t>
  </si>
  <si>
    <t>Publimondial : revue internationale d'art graphique et de documentation publicitaire</t>
  </si>
  <si>
    <t>2518-6000</t>
  </si>
  <si>
    <t>no. 9 (1947) - no. 19  (1949) ; no. 28 (1950) - no. 96  (1958) [Lacunes : 10%] [P136]</t>
  </si>
  <si>
    <t>Purple</t>
  </si>
  <si>
    <t>1294-4734</t>
  </si>
  <si>
    <t>no. 1 (1998) - no. 16  (2003) [P339]</t>
  </si>
  <si>
    <t>Purple fiction</t>
  </si>
  <si>
    <t>1274-235X</t>
  </si>
  <si>
    <t>no. 1 (1995) - no. 2  (1996) [P 339]</t>
  </si>
  <si>
    <t>Purple journal / [Purple institute] ; [dir. publ. Elein Fleiss]</t>
  </si>
  <si>
    <t>1766-8840</t>
  </si>
  <si>
    <t>no. 2 (2004) - no. 11  (2007) [Lac : No3-6] [P 339]</t>
  </si>
  <si>
    <t>Purple prose</t>
  </si>
  <si>
    <t>1244-6874</t>
  </si>
  <si>
    <t>no. 1 (1992) - no. 13  (1998) [Lac : No12] [P339]</t>
  </si>
  <si>
    <t>Pylone</t>
  </si>
  <si>
    <t>1782-513X</t>
  </si>
  <si>
    <t>no. 5 (2006) - no. 6  (2006) [P 550]</t>
  </si>
  <si>
    <t>Qalqalah : un reader / Betonsalon, Centre d'art et de recherche ; Kadist art foundation</t>
  </si>
  <si>
    <t>no. 1 (mar-2015) - (2017) [Lacunes: no 2 (2016), 3 (2017)] [P 610]</t>
  </si>
  <si>
    <t>Quadrige : Pensee-Art-Vie-Elegance / Dir.:Rene Huygue</t>
  </si>
  <si>
    <t>0765-8869</t>
  </si>
  <si>
    <t>no. 7 (1946) - no. 11  (1947) [P 137]</t>
  </si>
  <si>
    <t>Recherche photographique : histoire, esthetique / [directeur de la publication Jean-Luc Monterosso]</t>
  </si>
  <si>
    <t>0983-8430</t>
  </si>
  <si>
    <t>no. 4 (1988) - no. 20  (1997) [P304]</t>
  </si>
  <si>
    <t>Recherches en esthetique : revue du CEREAP</t>
  </si>
  <si>
    <t>1267-9291</t>
  </si>
  <si>
    <t>no. 1 (1995) - no. 2  (1996) ; no. 4 (1998) - no. 9  (2002) [P410]</t>
  </si>
  <si>
    <t>Recherches regionales : Cote d'Azur et contrees limitrophes</t>
  </si>
  <si>
    <t>0996-3634</t>
  </si>
  <si>
    <t>no. 4 (1978) - no. 4  (1996) ; no. 139 (1997) - no. 150  (1999) [Lac : 1983 (No2-4), 1984 (No1), 1990 (No1), 1991 (No4), 1996 (No2)] [P223]</t>
  </si>
  <si>
    <t>Renaissance</t>
  </si>
  <si>
    <t>0184-7996</t>
  </si>
  <si>
    <t>no. 1 (jan-1929) - no. 5  (nov-1938) [Lacunes : 5%] [P138]</t>
  </si>
  <si>
    <t>Renaissance : politique, litteraire et artistique / dir. Henry Lapauze</t>
  </si>
  <si>
    <t>1256-1479</t>
  </si>
  <si>
    <t>(1913) - (1931) [P185]</t>
  </si>
  <si>
    <t>Renaissance de l'art francais et des industries de luxe</t>
  </si>
  <si>
    <t>0184-7988</t>
  </si>
  <si>
    <t>vol. 1 no. 1 (1918) - vol. 12  no. 12  (1928) [P139]</t>
  </si>
  <si>
    <t>Retour d'y voir</t>
  </si>
  <si>
    <t>1662-954X</t>
  </si>
  <si>
    <t>no. 1 (2008) - no. 8  (2013) [Lac : No5] [P 515]</t>
  </si>
  <si>
    <t>Revolution surrealiste / Pierre Naville et Benjamin Peret puis Andre Breton</t>
  </si>
  <si>
    <t>0398-3501</t>
  </si>
  <si>
    <t>no. 1 (1924) - no. 12  (1929) [P290]</t>
  </si>
  <si>
    <t>Revue d'esthetique</t>
  </si>
  <si>
    <t>0035-2292</t>
  </si>
  <si>
    <t>vol. 17 no. 1 (1964) - vol. 27  no. 2  (1974) ; no. 5 (1983) - no. 45  (2004) [Lacunes : 10% de la collection] [P25]</t>
  </si>
  <si>
    <t>Revue de l'art / Ministere d'Etat charge des affaires culturelles ; Centre national de la recherche scientifique</t>
  </si>
  <si>
    <t>0035-1326</t>
  </si>
  <si>
    <t>no. 1 (1968) - no. 130  (2000) ; no. 183 (2014)-.... [Lacunes : No15, 35, 36, 37, 42, 65, 73, 76, 129] [P51]</t>
  </si>
  <si>
    <t>Revue de l'art ancien et moderne</t>
  </si>
  <si>
    <t>2021-0663</t>
  </si>
  <si>
    <t>vol. 1 (1897) - vol. 71  (1937) [+ Tables 1897-1909, 1910-1937] [P 140]</t>
  </si>
  <si>
    <t>Revue de la ceramique et du verre</t>
  </si>
  <si>
    <t>0758-3389</t>
  </si>
  <si>
    <t>no. 200 (jan-2015)-.... [Lacunes: no201, no202, no 203 (2015)] [P 526]</t>
  </si>
  <si>
    <t>Revue de litterature generale</t>
  </si>
  <si>
    <t>1267-2289</t>
  </si>
  <si>
    <t>no. 2 (1996) [P  568]</t>
  </si>
  <si>
    <t>Revue des arts : revue des arts et des musees de France / Conseil des musees nationaux</t>
  </si>
  <si>
    <t>0482-7872</t>
  </si>
  <si>
    <t>vol. 2 no. 1 (1952) - vol. 10  no. 6  (1960) [P97]</t>
  </si>
  <si>
    <t>Revue des arts decoratifs</t>
  </si>
  <si>
    <t>1256-1126</t>
  </si>
  <si>
    <t>(1887) - (1902) [P 142]</t>
  </si>
  <si>
    <t>Revue du Louvre et des musees de France</t>
  </si>
  <si>
    <t>0035-2608</t>
  </si>
  <si>
    <t>no. 1 (1961) - no. 6  (1979) ; no. 4 (1981) ; no. 5 (1983) - no. 6  (1983) ; no. 1 (1984) - no. 6  (1984) ; no. 2 (1986) ; no. 6 (1986) ; no. 3 (1987) ; no. 4 (1996) [P97]</t>
  </si>
  <si>
    <t>Revue du son</t>
  </si>
  <si>
    <t>0035-2675</t>
  </si>
  <si>
    <t>no. 213 (1971) - no. 283  (1977) [Lacunes : No255, 267] [P41]</t>
  </si>
  <si>
    <t>Revue et corrigee</t>
  </si>
  <si>
    <t>0996-5335</t>
  </si>
  <si>
    <t>no. 26 (dec-1995) - no. 70  (dec-2006) ; no. 76 (jun-2008)-.... [Lacunes : no28, 1996; no45, 2000; no54, 2002; no56, no57, no58, 2003; no69, 2006; no114, 2017] [P 368]</t>
  </si>
  <si>
    <t>Revue Faire : To look at things / conception editoriale et graphique Sacha Leopold, Francois Havegeer, Kevin Lartaud ; textes de Thierry Chancogne</t>
  </si>
  <si>
    <t>2558-2062</t>
  </si>
  <si>
    <t>no. 1 (oct-2017)-.... [P 604]</t>
  </si>
  <si>
    <t>Revue generale de l'architecture et des travaux publics : journal des architectes, des ingenieurs, des archeologues, des industriels et des proprietaires</t>
  </si>
  <si>
    <t>1256-2815</t>
  </si>
  <si>
    <t>(1876) - (1888) [P 113]</t>
  </si>
  <si>
    <t>Revue Monstre</t>
  </si>
  <si>
    <t>2104-922X</t>
  </si>
  <si>
    <t>no. 1 (dec-2009) - (2009) [P 492]</t>
  </si>
  <si>
    <t>Revue noire : African contemporary art</t>
  </si>
  <si>
    <t>1157-4127</t>
  </si>
  <si>
    <t>no. 1 (1991) - no. 34  (1999) [P331]</t>
  </si>
  <si>
    <t>Revue pedagogique / publiee sous les auspices et avec la collaboration de membres de l'institut, professeurs et inspecteurs de l'enseignement public, directeurs d'ecoles normales et instituteurs libres, directeur M. Ch. Hanriot</t>
  </si>
  <si>
    <t>2021-4111</t>
  </si>
  <si>
    <t>(1887) - (1899) [P 115]</t>
  </si>
  <si>
    <t>Revue perpendiculaire</t>
  </si>
  <si>
    <t>1270-8380</t>
  </si>
  <si>
    <t>no. 1 (1995) - no. 4  (1996) ; no. 7 (1997) - no. 8  (1997) [P435]</t>
  </si>
  <si>
    <t>Roven : revue critique sur le dessin contemporain</t>
  </si>
  <si>
    <t>2103-7108</t>
  </si>
  <si>
    <t>no. 1 (avr-2009)-.... [no14 (2019)] [P 456]</t>
  </si>
  <si>
    <t>Ruban rouge</t>
  </si>
  <si>
    <t>0766-6179</t>
  </si>
  <si>
    <t>no. 12 (1962) - no. 34  (1967) [Lacune : No19] [P85]</t>
  </si>
  <si>
    <t>Saison / dir. par Patrick le Bescont, Nicolas Comment, Anne-Lise Broyer</t>
  </si>
  <si>
    <t>1766-7755</t>
  </si>
  <si>
    <t>no. 1 (2003) - no. 33  (2008) [Lac : 13, 18, 26, 29] [P 577]</t>
  </si>
  <si>
    <t>Salon / revue du Centre de recherche I.D.E. "Image/Dispositifs/Espace" de l'Ecole superieure d'art de Metz Metropole ; directeur de la publication Christian Debize</t>
  </si>
  <si>
    <t>1969-7759</t>
  </si>
  <si>
    <t>no. 1 (2008) - no. 7  (2014) [Lacune no8 (2015)] [P 510]</t>
  </si>
  <si>
    <t>Sans titre</t>
  </si>
  <si>
    <t>0988-8411</t>
  </si>
  <si>
    <t>(mai-1989) - no. 52  (avr-2001) [Lac : 5%] [P 600]</t>
  </si>
  <si>
    <t>Schtroumpf</t>
  </si>
  <si>
    <t>0244-0423</t>
  </si>
  <si>
    <t>no. 19 (1972) - no. 30  (1976) [Lacunes : No20, 25] [P148]</t>
  </si>
  <si>
    <t>Sculpture</t>
  </si>
  <si>
    <t>0889-728X</t>
  </si>
  <si>
    <t>(avr-1985) - (aou-1986) ; (jan-1990) - (avr-1993) ; (jan-1997) [Lac : ete 1985, mars 1986] [P315]</t>
  </si>
  <si>
    <t>Semaine : revue hebdomadaire pour l'art contemporain</t>
  </si>
  <si>
    <t>1766-6465</t>
  </si>
  <si>
    <t>no. 1 (2004) - no. 108  (2006) ; no. 113 (2006) ; no. 121 (2007) ; no. 134 (2007) ; no. 160 (2008) - no. 167  (2008) ; no. 182 (2008) ; no. 190 (2008) ; no. 197 (2008) ; no. 201 (2009) ; no. 214 (2009) - no. 215  (2009) ; no. 222 (2009) - no. 225  (2009) ; no. 1 (jan-2010)-.... [Lac : No72, 75, 89, 102, 104, 105, 107, 161-164, 166, 223, 224] [P419]</t>
  </si>
  <si>
    <t>Semaines : bimestriel pour l'art contemporain</t>
  </si>
  <si>
    <t>1953-5201</t>
  </si>
  <si>
    <t>no. 1 (sep-2006) - no. 18  (oct-2009) [P 419]</t>
  </si>
  <si>
    <t>Sgraffite</t>
  </si>
  <si>
    <t>0750-5892</t>
  </si>
  <si>
    <t>no. 3 (1980) - no. 12  (1983) [lac : No5, 6] [P232]</t>
  </si>
  <si>
    <t>Sic : sons, idees, couleurs et formes / dir. Pierre Albert-Birot</t>
  </si>
  <si>
    <t>1153-6322</t>
  </si>
  <si>
    <t>(1916) - (1919) [P349]</t>
  </si>
  <si>
    <t>Simultaneita</t>
  </si>
  <si>
    <t>1129-6038</t>
  </si>
  <si>
    <t>no. 4 (1999) [P 567]</t>
  </si>
  <si>
    <t>Sint-Lukasgalerij</t>
  </si>
  <si>
    <t>1371-5992</t>
  </si>
  <si>
    <t>(jan-1999) - (sep-2001) [Lac : 5%] [P 566]</t>
  </si>
  <si>
    <t>Sipario : rivista di teatro, scenografia, T.V, cinema / directeur de publication Valentino Bompiani</t>
  </si>
  <si>
    <t>1123-458X</t>
  </si>
  <si>
    <t>no. 437 (sep-1984) - no. 464  (jan-1987) [Lac : 442, 443] [P242]</t>
  </si>
  <si>
    <t>SMC interviu</t>
  </si>
  <si>
    <t>1822-2064</t>
  </si>
  <si>
    <t>no. 24 (2015) [P 581]</t>
  </si>
  <si>
    <t>Sociologie de l'art</t>
  </si>
  <si>
    <t>0779-1674</t>
  </si>
  <si>
    <t>no. 5 (1992) ; no. 8 (1995) [P 565]</t>
  </si>
  <si>
    <t>Son du grisli</t>
  </si>
  <si>
    <t>2498-4043</t>
  </si>
  <si>
    <t>no. 1 (dec-2016)-.... [P606]</t>
  </si>
  <si>
    <t>Sports et tourisme</t>
  </si>
  <si>
    <t>1256-1460</t>
  </si>
  <si>
    <t>NS vol. 4 no. 1 (1919) - no. 10  (1919) [P185]</t>
  </si>
  <si>
    <t>Springerin</t>
  </si>
  <si>
    <t>1029-1830</t>
  </si>
  <si>
    <t>(dec-1997) - (aou-1999) [lac : dec1998-mai1999] [P 562]</t>
  </si>
  <si>
    <t>Stream : exploration, production, creation, architecture / [directeur de la publication Philippe Chiambaretta ; redacteurs en chef Philippe Chiambaretta, Nicolas Bourriaud et Christophe Le Gac]</t>
  </si>
  <si>
    <t>2102-7765</t>
  </si>
  <si>
    <t>no. 2 (2012) [P 553]</t>
  </si>
  <si>
    <t>Structures decoratives</t>
  </si>
  <si>
    <t>0153-9078</t>
  </si>
  <si>
    <t>no. 2 (1971) - no. 27  (1976) [Lacune : No5] [P33]</t>
  </si>
  <si>
    <t>Tate : the art magazine</t>
  </si>
  <si>
    <t>1351-3737</t>
  </si>
  <si>
    <t>no. 24 (2201) - no. 30  (2002) ; no. 3 (2003) - no. 8  (2003) [P396]</t>
  </si>
  <si>
    <t>Technicien du film</t>
  </si>
  <si>
    <t>0247-6274</t>
  </si>
  <si>
    <t>no. 178 (1971) - no. 287  (1981) [Lac : No190, 192, 206, 207, 214, 232, 254, 277, 285] [P7]</t>
  </si>
  <si>
    <t>Technicien du film et de la video</t>
  </si>
  <si>
    <t>0247-6010</t>
  </si>
  <si>
    <t>no. 316 (1983) - no. 345  (1986) ; no. 376 (1989) [Lac : No322] [P7]</t>
  </si>
  <si>
    <t>Technikart : news, culture &amp; societe</t>
  </si>
  <si>
    <t>1162-8731</t>
  </si>
  <si>
    <t>no. 5 (jul-1996) - no. 79  (fev-2004) ; no. 89 (fev-2005) - no. 96  (oct-2005) ; no. 102 (mai-2006) - no. 106  (oct-2006) ; no. 117 (nov-2007) ; no. 124 (jul-2008) [Lac : No7, 9, 18, 35, 41, 72, 103, 104] [P 360]</t>
  </si>
  <si>
    <t>Technikart</t>
  </si>
  <si>
    <t>0397-040X</t>
  </si>
  <si>
    <t>no. 5 (1996) - no. 79  (2004) ; no. 89 (2005) - no. 96  (2005) ; no. 102 (2006) ; no. 105 (2006) - no. 106  (2006) ; no. 117 (2007) ; no. 124 (2008) [P360]</t>
  </si>
  <si>
    <t>technique des travaux</t>
  </si>
  <si>
    <t>0040-1218</t>
  </si>
  <si>
    <t>(1927) - (1932) [P 221]</t>
  </si>
  <si>
    <t>Techniques et architecture / directeur : Georges Masse</t>
  </si>
  <si>
    <t>0373-0719</t>
  </si>
  <si>
    <t>no. 292 (1973) - no. 326  (1979) ; no. 347 (1983) - no. 390  (1990) ; no. 399 (1991) - no. 457  (2001) [Lacunes : no 1 - no. 33, no. 35 - no. 291, no. 293, no. 296, no. 299 - no. 314, no. 316 - no. 318, no.321 - no. 323, no. 327 - no. 346, no. 348, no. 349, no. 351 - no. 365,  no. 380, no. 382 - no. 385, no. 387 - no. 389, no. 391 - no. 398, no. 401, no. 403, no. 405, no. 408 - no. 410, no. 419 , no. 420, no. 426 - no. 429, no. 431 - no. 434, no. 444 - no. 446] [P 388]</t>
  </si>
  <si>
    <t>Techniques et culture : bulletin de l'Equipe "Techniques, milieu et culture" du Groupe "Ecologie et sciences humaines" de la Maison des sciences de l'homme (Equipe de recherche 191 du Centre national de la recherche scientifique)</t>
  </si>
  <si>
    <t>0248-6016</t>
  </si>
  <si>
    <t>vol. 58 (jan-2012)-.... [Lacunes: no60, 61 (2013), 62 (2014), 63 (2015), 65-66 (2016)] [P 482]</t>
  </si>
  <si>
    <t>TEM : texte en main</t>
  </si>
  <si>
    <t>0761-8239</t>
  </si>
  <si>
    <t>no. 3 (1984) - no. 4  (1985) ; no. 12 (1997) [P 564]</t>
  </si>
  <si>
    <t>Tema celeste</t>
  </si>
  <si>
    <t>1128-6601</t>
  </si>
  <si>
    <t>no. 4 (oct-1984) - no. 5  (mar-1985) ; no. 11 (avr-1987) - no. 40  (1993) ; no. 89 (jan-2002) - no. 95  (jan-2003) ; no. 104 (jul-2004) [Lac : No37, 38, 91-94] [P284]</t>
  </si>
  <si>
    <t>Temporale</t>
  </si>
  <si>
    <t>1016-0809</t>
  </si>
  <si>
    <t>no. 18 (1988) - no. 31  (1993) ; no. 58 (2004) [Lac : No19, 22, 28, 29, 30] [P 560]</t>
  </si>
  <si>
    <t>Temps d'arts</t>
  </si>
  <si>
    <t>1634-3069</t>
  </si>
  <si>
    <t>no. 2 (2002) - no. 22  (2004) [Lac : No3, 4, 10, 21] [P 561]</t>
  </si>
  <si>
    <t>Terzo occhio : trimestrale d'arte contemporanea</t>
  </si>
  <si>
    <t>0390-0355</t>
  </si>
  <si>
    <t>no. 23 (1982) ; no. 28 (1983) - no. 31  (1984) ; no. 49 (1988) - no. 68  (1993) [Lac : No30, 54, 55, 56, 57, 62, 65, 66, 67] [P 559]</t>
  </si>
  <si>
    <t>Texte zur Kunst / red. Stefan Germer, Isabelle Graw</t>
  </si>
  <si>
    <t>0940-9459</t>
  </si>
  <si>
    <t>no. 2 (1991) - no. 8  (1992) ; no. 18 (1995) - no. 30  (1998) [Lac : No3, 5, 7, 23, 29] [P 328]</t>
  </si>
  <si>
    <t>Textile art</t>
  </si>
  <si>
    <t>0294-2178</t>
  </si>
  <si>
    <t>no. 1 (1981) - no. 19  (1986) [Lac : no8, 12, 18] [P244]</t>
  </si>
  <si>
    <t>Theater heute</t>
  </si>
  <si>
    <t>0040-5507</t>
  </si>
  <si>
    <t>no. 9 (1984) - no. 6  (1987) [Lac : 1985 (No1, 3, 6), 1986 (No5), 1987 (No5)] [P243]</t>
  </si>
  <si>
    <t>Theatre/public : revue bi-mestrielle de l'Ensemble theatral de Gennevilliers</t>
  </si>
  <si>
    <t>0335-2927</t>
  </si>
  <si>
    <t>no. 44 (mar-1982) ; no. 51 (mar-1983) - no. 57  (jun-1984) ; no. 61 (jan-1985) - no. 66  (1985) [Lac : No55, 56, 64, 65] [P226]</t>
  </si>
  <si>
    <t>Theatre en Europe /  Giorgio Strehler</t>
  </si>
  <si>
    <t>0761-7925</t>
  </si>
  <si>
    <t>no. 3 (jul-1984) - no. 6  (avr-1985) [P260]</t>
  </si>
  <si>
    <t>Third text</t>
  </si>
  <si>
    <t>0952-8822</t>
  </si>
  <si>
    <t>vol. 28 no. 126 (jan-2014)-.... [Lacune: no129-130 (2014)] [P 501]</t>
  </si>
  <si>
    <t>Toilet Paper</t>
  </si>
  <si>
    <t>1792-3891</t>
  </si>
  <si>
    <t>no. 5 (2012)-.... [P 511]</t>
  </si>
  <si>
    <t>Trafic : Revue de cinema / red. Serge Daney</t>
  </si>
  <si>
    <t>1167-2846</t>
  </si>
  <si>
    <t>no. 19 (1996)-.... [Lacunes : no 29; no41, 42; no70; no77; no97-100 (2016)] [P 369]</t>
  </si>
  <si>
    <t>Traverses : revue trimestrielle</t>
  </si>
  <si>
    <t>0336-9730</t>
  </si>
  <si>
    <t>no. 1 (sep-1975) - no. 47  (nov-1989) ; no. 1 (1992) - no. 8  (1993) [Lacunes : No2, 7, 9, 11, 14, 15, 38, 39] [P190]</t>
  </si>
  <si>
    <t>Travesias / revue</t>
  </si>
  <si>
    <t>2112-2806</t>
  </si>
  <si>
    <t>no. 2 (2012) - (2012) [P 578]</t>
  </si>
  <si>
    <t>Trouble</t>
  </si>
  <si>
    <t>1632-0905</t>
  </si>
  <si>
    <t>no. 1 (2002) - no. 5  (2005) [Catalogue d'exposition fictive "Prediction" (2007] [Lac 6] [P404]</t>
  </si>
  <si>
    <t>Tuiles et briques</t>
  </si>
  <si>
    <t>0041-3968</t>
  </si>
  <si>
    <t>no. 41 (1960) ; no. 44 (1960) - no. 47  (1961) ; no. 57 (1964) ; no. 61 (1965) - no. 92  (1972) [Lac : No46, 77, 81] [P54]</t>
  </si>
  <si>
    <t>Turbulences video : culture contemporaine, art, video et nouvelles technologies</t>
  </si>
  <si>
    <t>1241-5596</t>
  </si>
  <si>
    <t>no. 3 (1994) ; no. 11 (1996) - no. 56  (2007) [Lac : No16, 18] [P370]</t>
  </si>
  <si>
    <t>Twenty : art du nouveau millenaire</t>
  </si>
  <si>
    <t>1631-7904</t>
  </si>
  <si>
    <t>no. 1 (2000) - no. 2  (2000) [309]</t>
  </si>
  <si>
    <t>U &amp; lc</t>
  </si>
  <si>
    <t>0362-6245</t>
  </si>
  <si>
    <t>vol. 1 no. 1 (1977) - vol. 17  no. 2  (1990) [Lac : 20%] [P218]</t>
  </si>
  <si>
    <t>Urbanisme : revue mensuelle de l'urbanisme francais</t>
  </si>
  <si>
    <t>0042-1014</t>
  </si>
  <si>
    <t>no. 122 (1972) - no. 175  (1979) ; no. 197 (1983) - no. 260  (1992) [Lacunes : No123, 124, 129, 138, 139, 142, 149, 152, 160, puis plus 60% de la collection apres le numero 197] [P43]</t>
  </si>
  <si>
    <t>Urbanisme</t>
  </si>
  <si>
    <t>1240-0874</t>
  </si>
  <si>
    <t>no. 269 (1993) - no. 288  (1996) ; no. 291 (1996) - no. 295  (1997) [P 43]</t>
  </si>
  <si>
    <t>Verso arts et lettres</t>
  </si>
  <si>
    <t>1270-0614</t>
  </si>
  <si>
    <t>no. 1 (1996) - no. 12  (1998) ; no. 19 (2000) - no. 20  (2000) [P371]</t>
  </si>
  <si>
    <t>VH 101 / Direction : Otto Hahn et Francoise Esselier</t>
  </si>
  <si>
    <t>0257-6481</t>
  </si>
  <si>
    <t>no. 1 (1970) - no. 9  (1972) [P15]</t>
  </si>
  <si>
    <t>Vie des arts</t>
  </si>
  <si>
    <t>0042-5435</t>
  </si>
  <si>
    <t>no. 30 (1963) - no. 133  (1998) [Lacunes : 5%] [P84]</t>
  </si>
  <si>
    <t>Villa Medici. Journal de voyage</t>
  </si>
  <si>
    <t>0394-7696</t>
  </si>
  <si>
    <t>no. 0 (1986) - no. 16  (1993) [Lac : No6] [P 378]</t>
  </si>
  <si>
    <t>Visiteur</t>
  </si>
  <si>
    <t>1265-7034</t>
  </si>
  <si>
    <t>no. 1 (1995) - no. 10  (2003) [P416]</t>
  </si>
  <si>
    <t>Vnouje / conception editoriale et graphique par FUSION (collectif: Cecile Bouffard, Roxanne Maillet &amp; Clara Pacotte)</t>
  </si>
  <si>
    <t>no. 3 (fev-2020) [P 618]</t>
  </si>
  <si>
    <t>Voir : le magazine des arts</t>
  </si>
  <si>
    <t>1016-7838</t>
  </si>
  <si>
    <t>no. 80 (jun-1991) - no. 121  (avr-1996) [Lac : No81-84, 90, 97, 100, 102, 114, 117] [P353]</t>
  </si>
  <si>
    <t>Voix du regard : Revue litteraire sur les arts de l'image</t>
  </si>
  <si>
    <t>1157-5271</t>
  </si>
  <si>
    <t>no. 7 (1995) ; no. 10 (1997) ; no. 17 (2004) [P 460]</t>
  </si>
  <si>
    <t>Volume : revue d'art contemporain sur le son / [directeur de la publication, Raphael Brunel et Anne-Lou Vicente]</t>
  </si>
  <si>
    <t>2108-3304</t>
  </si>
  <si>
    <t>no. 1 (jun-2010)-.... [P 471]</t>
  </si>
  <si>
    <t>Volume ! : la revue des musiques populaires / [directeur de la publication Gerome Guibert]</t>
  </si>
  <si>
    <t>2117-4148</t>
  </si>
  <si>
    <t>vol. 11 no. 1 (2014)-.... [Lacunes: no12-2 (2016); no14-1 (2017); no14-2 (2018)] [P 517]</t>
  </si>
  <si>
    <t>Wallpaper</t>
  </si>
  <si>
    <t>1364-4475</t>
  </si>
  <si>
    <t>no. 76 (2005) - no. 77  (2005) ; no. 96 (2007) - no. 128  (2009) ; no. 131 (2010) - no. 158  (2012) [P433]</t>
  </si>
  <si>
    <t>Wire</t>
  </si>
  <si>
    <t>0952-0686</t>
  </si>
  <si>
    <t>no. 282 (2007) - no. 341  (2012) ; no. 353 (jul-2013)-.... [Lac : No 309, 362, 367] [P 438]</t>
  </si>
  <si>
    <t>Wolkenkratzer art journal</t>
  </si>
  <si>
    <t>0176-2834</t>
  </si>
  <si>
    <t>no. 7 (dec-1983) - no. 6  (dec-1989) [Lac :1987 No3] [P287]</t>
  </si>
  <si>
    <t>XXe siecle</t>
  </si>
  <si>
    <t>0223-3010</t>
  </si>
  <si>
    <t>no. 8 (1957) ; no. 11 (1958) - no. 16  (1961) ; no. 36 (1971) - no. 53  (1980) [+ Numero special Wassily Kandinsky] [P34]</t>
  </si>
  <si>
    <t>Zehar</t>
  </si>
  <si>
    <t>1133-844X</t>
  </si>
  <si>
    <t>no. 65 (2009) [P 579]</t>
  </si>
  <si>
    <t>Zeuxis : films sur l'art</t>
  </si>
  <si>
    <t>1622-1222</t>
  </si>
  <si>
    <t>no. 1 (2000) - no. 5  (2001) [P 473]</t>
  </si>
  <si>
    <t>Zodiaque : spiritualite de l'art roman</t>
  </si>
  <si>
    <t>0044-4952</t>
  </si>
  <si>
    <t>no. 57 (1963) - no. 69  (1966) ; no. 91 (1972) - no. 106  (1975) [Lacunes : No93, 105] [P88]</t>
  </si>
  <si>
    <t>Zoom</t>
  </si>
  <si>
    <t>0767-7383</t>
  </si>
  <si>
    <t>no. 2 (1970) - no. 133  (1985) [Lacunes : No5, 9, 16, 21, 38, 45, 48, 55, 59, 61, 68, 69,70, 80, 109, 113, 114, 117, 121, 122, 125] [P45]</t>
  </si>
  <si>
    <t>Zyma art today</t>
  </si>
  <si>
    <t>0937-7549</t>
  </si>
  <si>
    <t>no. 3 (jun-1991) - 2  (jun-1994) [Lac :Â 5%] [P 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</si>
</sst>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8"/>
  <sheetViews>
    <sheetView tabSelected="1" workbookViewId="0">
      <selection activeCell="B11" sqref="B11"/>
    </sheetView>
  </sheetViews>
  <sheetFormatPr baseColWidth="10" defaultRowHeight="15" x14ac:dyDescent="0.25"/>
  <cols>
    <col min="2" max="2" width="46.140625" customWidth="1"/>
    <col min="4" max="4" width="92.28515625" customWidth="1"/>
  </cols>
  <sheetData>
    <row r="1" spans="1:4" s="1" customFormat="1" x14ac:dyDescent="0.25">
      <c r="A1" s="1" t="str">
        <f>"PPN"</f>
        <v>PPN</v>
      </c>
      <c r="B1" s="1" t="s">
        <v>0</v>
      </c>
      <c r="C1" s="1" t="s">
        <v>1</v>
      </c>
      <c r="D1" s="1" t="s">
        <v>2</v>
      </c>
    </row>
    <row r="2" spans="1:4" x14ac:dyDescent="0.25">
      <c r="A2" t="str">
        <f>"039280969"</f>
        <v>039280969</v>
      </c>
      <c r="B2" t="s">
        <v>3</v>
      </c>
      <c r="C2" t="s">
        <v>4</v>
      </c>
      <c r="D2" t="s">
        <v>5</v>
      </c>
    </row>
    <row r="3" spans="1:4" x14ac:dyDescent="0.25">
      <c r="A3" t="str">
        <f>"057915393"</f>
        <v>057915393</v>
      </c>
      <c r="B3" t="s">
        <v>6</v>
      </c>
      <c r="C3" t="s">
        <v>7</v>
      </c>
      <c r="D3" t="s">
        <v>8</v>
      </c>
    </row>
    <row r="4" spans="1:4" x14ac:dyDescent="0.25">
      <c r="A4" t="str">
        <f>"157728668"</f>
        <v>157728668</v>
      </c>
      <c r="B4" t="s">
        <v>9</v>
      </c>
      <c r="C4" t="s">
        <v>10</v>
      </c>
      <c r="D4" t="s">
        <v>11</v>
      </c>
    </row>
    <row r="5" spans="1:4" x14ac:dyDescent="0.25">
      <c r="A5" t="str">
        <f>"122400313"</f>
        <v>122400313</v>
      </c>
      <c r="B5" t="s">
        <v>12</v>
      </c>
      <c r="C5" t="s">
        <v>13</v>
      </c>
      <c r="D5" t="s">
        <v>14</v>
      </c>
    </row>
    <row r="6" spans="1:4" x14ac:dyDescent="0.25">
      <c r="A6" t="str">
        <f>"129432571"</f>
        <v>129432571</v>
      </c>
      <c r="B6" t="s">
        <v>15</v>
      </c>
      <c r="C6" t="s">
        <v>16</v>
      </c>
      <c r="D6" t="s">
        <v>17</v>
      </c>
    </row>
    <row r="7" spans="1:4" x14ac:dyDescent="0.25">
      <c r="A7" t="str">
        <f>"084295953"</f>
        <v>084295953</v>
      </c>
      <c r="B7" t="s">
        <v>18</v>
      </c>
      <c r="C7" t="s">
        <v>19</v>
      </c>
      <c r="D7" t="s">
        <v>20</v>
      </c>
    </row>
    <row r="8" spans="1:4" x14ac:dyDescent="0.25">
      <c r="A8" t="str">
        <f>"113571488"</f>
        <v>113571488</v>
      </c>
      <c r="B8" t="s">
        <v>21</v>
      </c>
      <c r="C8" t="s">
        <v>22</v>
      </c>
      <c r="D8" t="s">
        <v>23</v>
      </c>
    </row>
    <row r="9" spans="1:4" x14ac:dyDescent="0.25">
      <c r="A9" t="str">
        <f>"077567765"</f>
        <v>077567765</v>
      </c>
      <c r="B9" t="s">
        <v>24</v>
      </c>
      <c r="C9" t="s">
        <v>25</v>
      </c>
      <c r="D9" t="s">
        <v>26</v>
      </c>
    </row>
    <row r="10" spans="1:4" x14ac:dyDescent="0.25">
      <c r="A10" t="str">
        <f>"038655497"</f>
        <v>038655497</v>
      </c>
      <c r="B10" t="s">
        <v>27</v>
      </c>
      <c r="C10" t="s">
        <v>28</v>
      </c>
      <c r="D10" t="s">
        <v>29</v>
      </c>
    </row>
    <row r="11" spans="1:4" x14ac:dyDescent="0.25">
      <c r="A11" t="str">
        <f>"140121471"</f>
        <v>140121471</v>
      </c>
      <c r="B11" t="s">
        <v>30</v>
      </c>
      <c r="C11" t="s">
        <v>31</v>
      </c>
      <c r="D11" t="s">
        <v>32</v>
      </c>
    </row>
    <row r="12" spans="1:4" x14ac:dyDescent="0.25">
      <c r="A12" t="str">
        <f>"037798030"</f>
        <v>037798030</v>
      </c>
      <c r="B12" t="s">
        <v>33</v>
      </c>
      <c r="C12" t="s">
        <v>34</v>
      </c>
      <c r="D12" t="s">
        <v>35</v>
      </c>
    </row>
    <row r="13" spans="1:4" x14ac:dyDescent="0.25">
      <c r="A13" t="str">
        <f>"039461122"</f>
        <v>039461122</v>
      </c>
      <c r="B13" t="s">
        <v>36</v>
      </c>
      <c r="C13" t="s">
        <v>37</v>
      </c>
      <c r="D13" t="s">
        <v>38</v>
      </c>
    </row>
    <row r="14" spans="1:4" x14ac:dyDescent="0.25">
      <c r="A14" t="str">
        <f>"038012391"</f>
        <v>038012391</v>
      </c>
      <c r="B14" t="s">
        <v>39</v>
      </c>
      <c r="C14" t="s">
        <v>40</v>
      </c>
      <c r="D14" t="s">
        <v>41</v>
      </c>
    </row>
    <row r="15" spans="1:4" x14ac:dyDescent="0.25">
      <c r="A15" t="str">
        <f>"037823779"</f>
        <v>037823779</v>
      </c>
      <c r="B15" t="s">
        <v>42</v>
      </c>
      <c r="C15" t="s">
        <v>43</v>
      </c>
      <c r="D15" t="s">
        <v>44</v>
      </c>
    </row>
    <row r="16" spans="1:4" x14ac:dyDescent="0.25">
      <c r="A16" t="str">
        <f>"076512592"</f>
        <v>076512592</v>
      </c>
      <c r="B16" t="s">
        <v>45</v>
      </c>
      <c r="C16" t="s">
        <v>46</v>
      </c>
      <c r="D16" t="s">
        <v>47</v>
      </c>
    </row>
    <row r="17" spans="1:4" x14ac:dyDescent="0.25">
      <c r="A17" t="str">
        <f>"039359719"</f>
        <v>039359719</v>
      </c>
      <c r="B17" t="s">
        <v>48</v>
      </c>
      <c r="C17" t="s">
        <v>49</v>
      </c>
      <c r="D17" t="s">
        <v>50</v>
      </c>
    </row>
    <row r="18" spans="1:4" x14ac:dyDescent="0.25">
      <c r="A18" t="str">
        <f>"038721759"</f>
        <v>038721759</v>
      </c>
      <c r="B18" t="s">
        <v>51</v>
      </c>
      <c r="C18" t="s">
        <v>52</v>
      </c>
      <c r="D18" t="s">
        <v>53</v>
      </c>
    </row>
    <row r="19" spans="1:4" x14ac:dyDescent="0.25">
      <c r="A19" t="str">
        <f>"001522345"</f>
        <v>001522345</v>
      </c>
      <c r="B19" t="s">
        <v>54</v>
      </c>
      <c r="C19" t="s">
        <v>55</v>
      </c>
      <c r="D19" t="s">
        <v>56</v>
      </c>
    </row>
    <row r="20" spans="1:4" x14ac:dyDescent="0.25">
      <c r="A20" t="str">
        <f>"001022741"</f>
        <v>001022741</v>
      </c>
      <c r="B20" t="s">
        <v>57</v>
      </c>
      <c r="C20" t="s">
        <v>58</v>
      </c>
      <c r="D20" t="s">
        <v>59</v>
      </c>
    </row>
    <row r="21" spans="1:4" x14ac:dyDescent="0.25">
      <c r="A21" t="str">
        <f>"03788350X"</f>
        <v>03788350X</v>
      </c>
      <c r="B21" t="s">
        <v>60</v>
      </c>
      <c r="C21" t="s">
        <v>61</v>
      </c>
      <c r="D21" t="s">
        <v>62</v>
      </c>
    </row>
    <row r="22" spans="1:4" x14ac:dyDescent="0.25">
      <c r="A22" t="str">
        <f>"039881962"</f>
        <v>039881962</v>
      </c>
      <c r="B22" t="s">
        <v>63</v>
      </c>
      <c r="C22" t="s">
        <v>64</v>
      </c>
      <c r="D22" t="s">
        <v>65</v>
      </c>
    </row>
    <row r="23" spans="1:4" x14ac:dyDescent="0.25">
      <c r="A23" t="str">
        <f>"037461729"</f>
        <v>037461729</v>
      </c>
      <c r="B23" t="s">
        <v>66</v>
      </c>
      <c r="C23" t="s">
        <v>67</v>
      </c>
      <c r="D23" t="s">
        <v>68</v>
      </c>
    </row>
    <row r="24" spans="1:4" x14ac:dyDescent="0.25">
      <c r="A24" t="str">
        <f>"163372098"</f>
        <v>163372098</v>
      </c>
      <c r="B24" t="s">
        <v>69</v>
      </c>
      <c r="C24" t="s">
        <v>70</v>
      </c>
      <c r="D24" t="s">
        <v>71</v>
      </c>
    </row>
    <row r="25" spans="1:4" x14ac:dyDescent="0.25">
      <c r="A25" t="str">
        <f>"057928053"</f>
        <v>057928053</v>
      </c>
      <c r="B25" t="s">
        <v>72</v>
      </c>
      <c r="C25" t="s">
        <v>73</v>
      </c>
      <c r="D25" t="s">
        <v>74</v>
      </c>
    </row>
    <row r="26" spans="1:4" x14ac:dyDescent="0.25">
      <c r="A26" t="str">
        <f>"038665948"</f>
        <v>038665948</v>
      </c>
      <c r="B26" t="s">
        <v>75</v>
      </c>
      <c r="C26" t="s">
        <v>76</v>
      </c>
      <c r="D26" t="s">
        <v>77</v>
      </c>
    </row>
    <row r="27" spans="1:4" x14ac:dyDescent="0.25">
      <c r="A27" t="str">
        <f>"114695660"</f>
        <v>114695660</v>
      </c>
      <c r="B27" t="s">
        <v>78</v>
      </c>
      <c r="C27" t="s">
        <v>79</v>
      </c>
      <c r="D27" t="s">
        <v>80</v>
      </c>
    </row>
    <row r="28" spans="1:4" x14ac:dyDescent="0.25">
      <c r="A28" t="str">
        <f>"040466752"</f>
        <v>040466752</v>
      </c>
      <c r="B28" t="s">
        <v>81</v>
      </c>
      <c r="C28" t="s">
        <v>82</v>
      </c>
      <c r="D28" t="s">
        <v>83</v>
      </c>
    </row>
    <row r="29" spans="1:4" x14ac:dyDescent="0.25">
      <c r="A29" t="str">
        <f>"037433288"</f>
        <v>037433288</v>
      </c>
      <c r="B29" t="s">
        <v>84</v>
      </c>
      <c r="C29" t="s">
        <v>85</v>
      </c>
      <c r="D29" t="s">
        <v>86</v>
      </c>
    </row>
    <row r="30" spans="1:4" x14ac:dyDescent="0.25">
      <c r="A30" t="str">
        <f>"039613615"</f>
        <v>039613615</v>
      </c>
      <c r="B30" t="s">
        <v>87</v>
      </c>
      <c r="C30" t="s">
        <v>88</v>
      </c>
      <c r="D30" t="s">
        <v>89</v>
      </c>
    </row>
    <row r="31" spans="1:4" x14ac:dyDescent="0.25">
      <c r="A31" t="str">
        <f>"057879834"</f>
        <v>057879834</v>
      </c>
      <c r="B31" t="s">
        <v>90</v>
      </c>
      <c r="C31" t="s">
        <v>91</v>
      </c>
      <c r="D31" t="s">
        <v>92</v>
      </c>
    </row>
    <row r="32" spans="1:4" x14ac:dyDescent="0.25">
      <c r="A32" t="str">
        <f>"076063984"</f>
        <v>076063984</v>
      </c>
      <c r="B32" t="s">
        <v>93</v>
      </c>
      <c r="C32" t="s">
        <v>94</v>
      </c>
      <c r="D32" t="s">
        <v>95</v>
      </c>
    </row>
    <row r="33" spans="1:4" x14ac:dyDescent="0.25">
      <c r="A33" t="str">
        <f>"001030981"</f>
        <v>001030981</v>
      </c>
      <c r="B33" t="s">
        <v>96</v>
      </c>
      <c r="C33" t="s">
        <v>97</v>
      </c>
      <c r="D33" t="s">
        <v>98</v>
      </c>
    </row>
    <row r="34" spans="1:4" x14ac:dyDescent="0.25">
      <c r="A34" t="str">
        <f>"038666847"</f>
        <v>038666847</v>
      </c>
      <c r="B34" t="s">
        <v>99</v>
      </c>
      <c r="C34" t="s">
        <v>100</v>
      </c>
      <c r="D34" t="s">
        <v>101</v>
      </c>
    </row>
    <row r="35" spans="1:4" x14ac:dyDescent="0.25">
      <c r="A35" t="str">
        <f>"03793824X"</f>
        <v>03793824X</v>
      </c>
      <c r="B35" t="s">
        <v>102</v>
      </c>
      <c r="C35" t="s">
        <v>103</v>
      </c>
      <c r="D35" t="s">
        <v>104</v>
      </c>
    </row>
    <row r="36" spans="1:4" x14ac:dyDescent="0.25">
      <c r="A36" t="str">
        <f>"03821783X"</f>
        <v>03821783X</v>
      </c>
      <c r="B36" t="s">
        <v>105</v>
      </c>
      <c r="C36" t="s">
        <v>106</v>
      </c>
      <c r="D36" t="s">
        <v>107</v>
      </c>
    </row>
    <row r="37" spans="1:4" x14ac:dyDescent="0.25">
      <c r="A37" t="str">
        <f>"036587982"</f>
        <v>036587982</v>
      </c>
      <c r="B37" t="s">
        <v>108</v>
      </c>
      <c r="C37" t="s">
        <v>109</v>
      </c>
      <c r="D37" t="s">
        <v>110</v>
      </c>
    </row>
    <row r="38" spans="1:4" x14ac:dyDescent="0.25">
      <c r="A38" t="str">
        <f>"03788347X"</f>
        <v>03788347X</v>
      </c>
      <c r="B38" t="s">
        <v>111</v>
      </c>
      <c r="C38" t="s">
        <v>112</v>
      </c>
      <c r="D38" t="s">
        <v>113</v>
      </c>
    </row>
    <row r="39" spans="1:4" x14ac:dyDescent="0.25">
      <c r="A39" t="str">
        <f>"039219712"</f>
        <v>039219712</v>
      </c>
      <c r="B39" t="s">
        <v>114</v>
      </c>
      <c r="C39" t="s">
        <v>115</v>
      </c>
      <c r="D39" t="s">
        <v>116</v>
      </c>
    </row>
    <row r="40" spans="1:4" x14ac:dyDescent="0.25">
      <c r="A40" t="str">
        <f>"038009919"</f>
        <v>038009919</v>
      </c>
      <c r="B40" t="s">
        <v>117</v>
      </c>
      <c r="C40" t="s">
        <v>118</v>
      </c>
      <c r="D40" t="s">
        <v>119</v>
      </c>
    </row>
    <row r="41" spans="1:4" x14ac:dyDescent="0.25">
      <c r="A41" t="str">
        <f>"037433326"</f>
        <v>037433326</v>
      </c>
      <c r="B41" t="s">
        <v>120</v>
      </c>
      <c r="C41" t="s">
        <v>121</v>
      </c>
      <c r="D41" t="s">
        <v>122</v>
      </c>
    </row>
    <row r="42" spans="1:4" x14ac:dyDescent="0.25">
      <c r="A42" t="str">
        <f>"037488783"</f>
        <v>037488783</v>
      </c>
      <c r="B42" t="s">
        <v>123</v>
      </c>
      <c r="C42" t="s">
        <v>124</v>
      </c>
      <c r="D42" t="s">
        <v>125</v>
      </c>
    </row>
    <row r="43" spans="1:4" x14ac:dyDescent="0.25">
      <c r="A43" t="str">
        <f>"03946993X"</f>
        <v>03946993X</v>
      </c>
      <c r="B43" t="s">
        <v>126</v>
      </c>
      <c r="C43" t="s">
        <v>127</v>
      </c>
      <c r="D43" t="s">
        <v>128</v>
      </c>
    </row>
    <row r="44" spans="1:4" x14ac:dyDescent="0.25">
      <c r="A44" t="str">
        <f>"039716392"</f>
        <v>039716392</v>
      </c>
      <c r="B44" t="s">
        <v>129</v>
      </c>
      <c r="C44" t="s">
        <v>130</v>
      </c>
      <c r="D44" t="s">
        <v>131</v>
      </c>
    </row>
    <row r="45" spans="1:4" x14ac:dyDescent="0.25">
      <c r="A45" t="str">
        <f>"077555783"</f>
        <v>077555783</v>
      </c>
      <c r="B45" t="s">
        <v>132</v>
      </c>
      <c r="C45" t="s">
        <v>133</v>
      </c>
      <c r="D45" t="s">
        <v>134</v>
      </c>
    </row>
    <row r="46" spans="1:4" x14ac:dyDescent="0.25">
      <c r="A46" t="str">
        <f>"036329584"</f>
        <v>036329584</v>
      </c>
      <c r="B46" t="s">
        <v>135</v>
      </c>
      <c r="C46" t="s">
        <v>136</v>
      </c>
      <c r="D46" t="s">
        <v>137</v>
      </c>
    </row>
    <row r="47" spans="1:4" x14ac:dyDescent="0.25">
      <c r="A47" t="str">
        <f>"069507635"</f>
        <v>069507635</v>
      </c>
      <c r="B47" t="s">
        <v>138</v>
      </c>
      <c r="C47" t="s">
        <v>139</v>
      </c>
      <c r="D47" t="s">
        <v>140</v>
      </c>
    </row>
    <row r="48" spans="1:4" x14ac:dyDescent="0.25">
      <c r="A48" t="str">
        <f>"039745201"</f>
        <v>039745201</v>
      </c>
      <c r="B48" t="s">
        <v>141</v>
      </c>
      <c r="C48" t="s">
        <v>142</v>
      </c>
      <c r="D48" t="s">
        <v>143</v>
      </c>
    </row>
    <row r="49" spans="1:4" x14ac:dyDescent="0.25">
      <c r="A49" t="str">
        <f>"080047963"</f>
        <v>080047963</v>
      </c>
      <c r="B49" t="s">
        <v>144</v>
      </c>
      <c r="C49" t="s">
        <v>145</v>
      </c>
      <c r="D49" t="s">
        <v>146</v>
      </c>
    </row>
    <row r="50" spans="1:4" x14ac:dyDescent="0.25">
      <c r="A50" t="str">
        <f>"038501201"</f>
        <v>038501201</v>
      </c>
      <c r="B50" t="s">
        <v>147</v>
      </c>
      <c r="C50" t="s">
        <v>148</v>
      </c>
      <c r="D50" t="s">
        <v>149</v>
      </c>
    </row>
    <row r="51" spans="1:4" x14ac:dyDescent="0.25">
      <c r="A51" t="str">
        <f>"039126625"</f>
        <v>039126625</v>
      </c>
      <c r="B51" t="s">
        <v>150</v>
      </c>
      <c r="C51" t="s">
        <v>151</v>
      </c>
      <c r="D51" t="s">
        <v>152</v>
      </c>
    </row>
    <row r="52" spans="1:4" x14ac:dyDescent="0.25">
      <c r="A52" t="str">
        <f>"037219472"</f>
        <v>037219472</v>
      </c>
      <c r="B52" t="s">
        <v>153</v>
      </c>
      <c r="C52" t="s">
        <v>154</v>
      </c>
      <c r="D52" t="s">
        <v>155</v>
      </c>
    </row>
    <row r="53" spans="1:4" x14ac:dyDescent="0.25">
      <c r="A53" t="str">
        <f>"039730662"</f>
        <v>039730662</v>
      </c>
      <c r="B53" t="s">
        <v>156</v>
      </c>
      <c r="C53" t="s">
        <v>157</v>
      </c>
      <c r="D53" t="s">
        <v>158</v>
      </c>
    </row>
    <row r="54" spans="1:4" x14ac:dyDescent="0.25">
      <c r="A54" t="str">
        <f>"088743616"</f>
        <v>088743616</v>
      </c>
      <c r="B54" t="s">
        <v>159</v>
      </c>
      <c r="C54" t="s">
        <v>160</v>
      </c>
      <c r="D54" t="s">
        <v>161</v>
      </c>
    </row>
    <row r="55" spans="1:4" x14ac:dyDescent="0.25">
      <c r="A55" t="str">
        <f>"069148821"</f>
        <v>069148821</v>
      </c>
      <c r="B55" t="s">
        <v>162</v>
      </c>
      <c r="C55" t="s">
        <v>163</v>
      </c>
      <c r="D55" t="s">
        <v>164</v>
      </c>
    </row>
    <row r="56" spans="1:4" x14ac:dyDescent="0.25">
      <c r="A56" t="str">
        <f>"040251780"</f>
        <v>040251780</v>
      </c>
      <c r="B56" t="s">
        <v>165</v>
      </c>
      <c r="C56" t="s">
        <v>166</v>
      </c>
      <c r="D56" t="s">
        <v>167</v>
      </c>
    </row>
    <row r="57" spans="1:4" x14ac:dyDescent="0.25">
      <c r="A57" t="str">
        <f>"168229757"</f>
        <v>168229757</v>
      </c>
      <c r="B57" t="s">
        <v>168</v>
      </c>
      <c r="C57" t="s">
        <v>169</v>
      </c>
      <c r="D57" t="s">
        <v>170</v>
      </c>
    </row>
    <row r="58" spans="1:4" x14ac:dyDescent="0.25">
      <c r="A58" t="str">
        <f>"038817993"</f>
        <v>038817993</v>
      </c>
      <c r="B58" t="s">
        <v>171</v>
      </c>
      <c r="C58" t="s">
        <v>172</v>
      </c>
      <c r="D58" t="s">
        <v>173</v>
      </c>
    </row>
    <row r="59" spans="1:4" x14ac:dyDescent="0.25">
      <c r="A59" t="str">
        <f>"038009935"</f>
        <v>038009935</v>
      </c>
      <c r="B59" t="s">
        <v>174</v>
      </c>
      <c r="C59" t="s">
        <v>175</v>
      </c>
      <c r="D59" t="s">
        <v>176</v>
      </c>
    </row>
    <row r="60" spans="1:4" x14ac:dyDescent="0.25">
      <c r="A60" t="str">
        <f>"039724956"</f>
        <v>039724956</v>
      </c>
      <c r="B60" t="s">
        <v>177</v>
      </c>
      <c r="C60" t="s">
        <v>178</v>
      </c>
      <c r="D60" t="s">
        <v>179</v>
      </c>
    </row>
    <row r="61" spans="1:4" x14ac:dyDescent="0.25">
      <c r="A61" t="str">
        <f>"036505080"</f>
        <v>036505080</v>
      </c>
      <c r="B61" t="s">
        <v>180</v>
      </c>
      <c r="D61" t="s">
        <v>181</v>
      </c>
    </row>
    <row r="62" spans="1:4" x14ac:dyDescent="0.25">
      <c r="A62" t="str">
        <f>"037433601"</f>
        <v>037433601</v>
      </c>
      <c r="B62" t="s">
        <v>182</v>
      </c>
      <c r="C62" t="s">
        <v>183</v>
      </c>
      <c r="D62" t="s">
        <v>184</v>
      </c>
    </row>
    <row r="63" spans="1:4" x14ac:dyDescent="0.25">
      <c r="A63" t="str">
        <f>"037921436"</f>
        <v>037921436</v>
      </c>
      <c r="B63" t="s">
        <v>185</v>
      </c>
      <c r="C63" t="s">
        <v>186</v>
      </c>
      <c r="D63" t="s">
        <v>187</v>
      </c>
    </row>
    <row r="64" spans="1:4" x14ac:dyDescent="0.25">
      <c r="A64" t="str">
        <f>"037809679"</f>
        <v>037809679</v>
      </c>
      <c r="B64" t="s">
        <v>188</v>
      </c>
      <c r="C64" t="s">
        <v>189</v>
      </c>
      <c r="D64" t="s">
        <v>190</v>
      </c>
    </row>
    <row r="65" spans="1:4" x14ac:dyDescent="0.25">
      <c r="A65" t="str">
        <f>"039219798"</f>
        <v>039219798</v>
      </c>
      <c r="B65" t="s">
        <v>191</v>
      </c>
      <c r="C65" t="s">
        <v>192</v>
      </c>
      <c r="D65" t="s">
        <v>193</v>
      </c>
    </row>
    <row r="66" spans="1:4" x14ac:dyDescent="0.25">
      <c r="A66" t="str">
        <f>"038636905"</f>
        <v>038636905</v>
      </c>
      <c r="B66" t="s">
        <v>194</v>
      </c>
      <c r="C66" t="s">
        <v>195</v>
      </c>
      <c r="D66" t="s">
        <v>196</v>
      </c>
    </row>
    <row r="67" spans="1:4" x14ac:dyDescent="0.25">
      <c r="A67" t="str">
        <f>"037458132"</f>
        <v>037458132</v>
      </c>
      <c r="B67" t="s">
        <v>197</v>
      </c>
      <c r="C67" t="s">
        <v>198</v>
      </c>
      <c r="D67" t="s">
        <v>199</v>
      </c>
    </row>
    <row r="68" spans="1:4" x14ac:dyDescent="0.25">
      <c r="A68" t="str">
        <f>"036735442"</f>
        <v>036735442</v>
      </c>
      <c r="B68" t="s">
        <v>200</v>
      </c>
      <c r="C68" t="s">
        <v>201</v>
      </c>
      <c r="D68" t="s">
        <v>202</v>
      </c>
    </row>
    <row r="69" spans="1:4" x14ac:dyDescent="0.25">
      <c r="A69" t="str">
        <f>"036183156"</f>
        <v>036183156</v>
      </c>
      <c r="B69" t="s">
        <v>203</v>
      </c>
      <c r="C69" t="s">
        <v>204</v>
      </c>
      <c r="D69" t="s">
        <v>205</v>
      </c>
    </row>
    <row r="70" spans="1:4" x14ac:dyDescent="0.25">
      <c r="A70" t="str">
        <f>"040358216"</f>
        <v>040358216</v>
      </c>
      <c r="B70" t="s">
        <v>206</v>
      </c>
      <c r="C70" t="s">
        <v>207</v>
      </c>
      <c r="D70" t="s">
        <v>208</v>
      </c>
    </row>
    <row r="71" spans="1:4" x14ac:dyDescent="0.25">
      <c r="A71" t="str">
        <f>"038669625"</f>
        <v>038669625</v>
      </c>
      <c r="B71" t="s">
        <v>209</v>
      </c>
      <c r="C71" t="s">
        <v>210</v>
      </c>
      <c r="D71" t="s">
        <v>211</v>
      </c>
    </row>
    <row r="72" spans="1:4" x14ac:dyDescent="0.25">
      <c r="A72" t="str">
        <f>"037433636"</f>
        <v>037433636</v>
      </c>
      <c r="B72" t="s">
        <v>212</v>
      </c>
      <c r="C72" t="s">
        <v>213</v>
      </c>
      <c r="D72" t="s">
        <v>214</v>
      </c>
    </row>
    <row r="73" spans="1:4" x14ac:dyDescent="0.25">
      <c r="A73" t="str">
        <f>"036183245"</f>
        <v>036183245</v>
      </c>
      <c r="B73" t="s">
        <v>215</v>
      </c>
      <c r="C73" t="s">
        <v>216</v>
      </c>
      <c r="D73" t="s">
        <v>217</v>
      </c>
    </row>
    <row r="74" spans="1:4" x14ac:dyDescent="0.25">
      <c r="A74" t="str">
        <f>"001016288"</f>
        <v>001016288</v>
      </c>
      <c r="B74" t="s">
        <v>218</v>
      </c>
      <c r="C74" t="s">
        <v>219</v>
      </c>
      <c r="D74" t="s">
        <v>220</v>
      </c>
    </row>
    <row r="75" spans="1:4" x14ac:dyDescent="0.25">
      <c r="A75" t="str">
        <f>"039387755"</f>
        <v>039387755</v>
      </c>
      <c r="B75" t="s">
        <v>221</v>
      </c>
      <c r="C75" t="s">
        <v>222</v>
      </c>
      <c r="D75" t="s">
        <v>223</v>
      </c>
    </row>
    <row r="76" spans="1:4" x14ac:dyDescent="0.25">
      <c r="A76" t="str">
        <f>"036779008"</f>
        <v>036779008</v>
      </c>
      <c r="B76" t="s">
        <v>224</v>
      </c>
      <c r="C76" t="s">
        <v>225</v>
      </c>
      <c r="D76" t="s">
        <v>226</v>
      </c>
    </row>
    <row r="77" spans="1:4" x14ac:dyDescent="0.25">
      <c r="A77" t="str">
        <f>"038016893"</f>
        <v>038016893</v>
      </c>
      <c r="B77" t="s">
        <v>227</v>
      </c>
      <c r="C77" t="s">
        <v>228</v>
      </c>
      <c r="D77" t="s">
        <v>229</v>
      </c>
    </row>
    <row r="78" spans="1:4" x14ac:dyDescent="0.25">
      <c r="A78" t="str">
        <f>"040438864"</f>
        <v>040438864</v>
      </c>
      <c r="B78" t="s">
        <v>230</v>
      </c>
      <c r="C78" t="s">
        <v>231</v>
      </c>
      <c r="D78" t="s">
        <v>232</v>
      </c>
    </row>
    <row r="79" spans="1:4" x14ac:dyDescent="0.25">
      <c r="A79" t="str">
        <f>"058186883"</f>
        <v>058186883</v>
      </c>
      <c r="B79" t="s">
        <v>233</v>
      </c>
      <c r="C79" t="s">
        <v>234</v>
      </c>
      <c r="D79" t="s">
        <v>235</v>
      </c>
    </row>
    <row r="80" spans="1:4" x14ac:dyDescent="0.25">
      <c r="A80" t="str">
        <f>"039080676"</f>
        <v>039080676</v>
      </c>
      <c r="B80" t="s">
        <v>236</v>
      </c>
      <c r="C80" t="s">
        <v>237</v>
      </c>
      <c r="D80" t="s">
        <v>238</v>
      </c>
    </row>
    <row r="81" spans="1:4" x14ac:dyDescent="0.25">
      <c r="A81" t="str">
        <f>"038669676"</f>
        <v>038669676</v>
      </c>
      <c r="B81" t="s">
        <v>239</v>
      </c>
      <c r="C81" t="s">
        <v>240</v>
      </c>
      <c r="D81" t="s">
        <v>241</v>
      </c>
    </row>
    <row r="82" spans="1:4" x14ac:dyDescent="0.25">
      <c r="A82" t="str">
        <f>"039929809"</f>
        <v>039929809</v>
      </c>
      <c r="B82" t="s">
        <v>242</v>
      </c>
      <c r="C82" t="s">
        <v>243</v>
      </c>
      <c r="D82" t="s">
        <v>244</v>
      </c>
    </row>
    <row r="83" spans="1:4" x14ac:dyDescent="0.25">
      <c r="A83" t="str">
        <f>"038555549"</f>
        <v>038555549</v>
      </c>
      <c r="B83" t="s">
        <v>245</v>
      </c>
      <c r="C83" t="s">
        <v>246</v>
      </c>
      <c r="D83" t="s">
        <v>247</v>
      </c>
    </row>
    <row r="84" spans="1:4" x14ac:dyDescent="0.25">
      <c r="A84" t="str">
        <f>"039388077"</f>
        <v>039388077</v>
      </c>
      <c r="B84" t="s">
        <v>248</v>
      </c>
      <c r="C84" t="s">
        <v>249</v>
      </c>
      <c r="D84" t="s">
        <v>250</v>
      </c>
    </row>
    <row r="85" spans="1:4" x14ac:dyDescent="0.25">
      <c r="A85" t="str">
        <f>"037965387"</f>
        <v>037965387</v>
      </c>
      <c r="B85" t="s">
        <v>251</v>
      </c>
      <c r="C85" t="s">
        <v>252</v>
      </c>
      <c r="D85" t="s">
        <v>253</v>
      </c>
    </row>
    <row r="86" spans="1:4" x14ac:dyDescent="0.25">
      <c r="A86" t="str">
        <f>"039826309"</f>
        <v>039826309</v>
      </c>
      <c r="B86" t="s">
        <v>254</v>
      </c>
      <c r="C86" t="s">
        <v>255</v>
      </c>
      <c r="D86" t="s">
        <v>256</v>
      </c>
    </row>
    <row r="87" spans="1:4" x14ac:dyDescent="0.25">
      <c r="A87" t="str">
        <f>"102411182"</f>
        <v>102411182</v>
      </c>
      <c r="B87" t="s">
        <v>257</v>
      </c>
      <c r="C87" t="s">
        <v>258</v>
      </c>
      <c r="D87" t="s">
        <v>259</v>
      </c>
    </row>
    <row r="88" spans="1:4" x14ac:dyDescent="0.25">
      <c r="A88" t="str">
        <f>"037965395"</f>
        <v>037965395</v>
      </c>
      <c r="B88" t="s">
        <v>260</v>
      </c>
      <c r="C88" t="s">
        <v>261</v>
      </c>
      <c r="D88" t="s">
        <v>262</v>
      </c>
    </row>
    <row r="89" spans="1:4" x14ac:dyDescent="0.25">
      <c r="A89" t="str">
        <f>"04888457X"</f>
        <v>04888457X</v>
      </c>
      <c r="B89" t="s">
        <v>263</v>
      </c>
      <c r="C89" t="s">
        <v>264</v>
      </c>
      <c r="D89" t="s">
        <v>265</v>
      </c>
    </row>
    <row r="90" spans="1:4" x14ac:dyDescent="0.25">
      <c r="A90" t="str">
        <f>"03985678X"</f>
        <v>03985678X</v>
      </c>
      <c r="B90" t="s">
        <v>266</v>
      </c>
      <c r="C90" t="s">
        <v>267</v>
      </c>
      <c r="D90" t="s">
        <v>268</v>
      </c>
    </row>
    <row r="91" spans="1:4" x14ac:dyDescent="0.25">
      <c r="A91" t="str">
        <f>"03727497X"</f>
        <v>03727497X</v>
      </c>
      <c r="B91" t="s">
        <v>269</v>
      </c>
      <c r="C91" t="s">
        <v>270</v>
      </c>
      <c r="D91" t="s">
        <v>271</v>
      </c>
    </row>
    <row r="92" spans="1:4" x14ac:dyDescent="0.25">
      <c r="A92" t="str">
        <f>"040084914"</f>
        <v>040084914</v>
      </c>
      <c r="B92" t="s">
        <v>272</v>
      </c>
      <c r="C92" t="s">
        <v>273</v>
      </c>
      <c r="D92" t="s">
        <v>274</v>
      </c>
    </row>
    <row r="93" spans="1:4" x14ac:dyDescent="0.25">
      <c r="A93" t="str">
        <f>"013671758"</f>
        <v>013671758</v>
      </c>
      <c r="B93" t="s">
        <v>275</v>
      </c>
      <c r="C93" t="s">
        <v>276</v>
      </c>
      <c r="D93" t="s">
        <v>277</v>
      </c>
    </row>
    <row r="94" spans="1:4" x14ac:dyDescent="0.25">
      <c r="A94" t="str">
        <f>"038074745"</f>
        <v>038074745</v>
      </c>
      <c r="B94" t="s">
        <v>278</v>
      </c>
      <c r="C94" t="s">
        <v>279</v>
      </c>
      <c r="D94" t="s">
        <v>280</v>
      </c>
    </row>
    <row r="95" spans="1:4" x14ac:dyDescent="0.25">
      <c r="A95" t="str">
        <f>"036183288"</f>
        <v>036183288</v>
      </c>
      <c r="B95" t="s">
        <v>281</v>
      </c>
      <c r="C95" t="s">
        <v>282</v>
      </c>
      <c r="D95" t="s">
        <v>283</v>
      </c>
    </row>
    <row r="96" spans="1:4" x14ac:dyDescent="0.25">
      <c r="A96" t="str">
        <f>"077575245"</f>
        <v>077575245</v>
      </c>
      <c r="B96" t="s">
        <v>281</v>
      </c>
      <c r="C96" t="s">
        <v>284</v>
      </c>
      <c r="D96" t="s">
        <v>285</v>
      </c>
    </row>
    <row r="97" spans="1:4" x14ac:dyDescent="0.25">
      <c r="A97" t="str">
        <f>"037622285"</f>
        <v>037622285</v>
      </c>
      <c r="B97" t="s">
        <v>286</v>
      </c>
      <c r="C97" t="s">
        <v>287</v>
      </c>
      <c r="D97" t="s">
        <v>288</v>
      </c>
    </row>
    <row r="98" spans="1:4" x14ac:dyDescent="0.25">
      <c r="A98" t="str">
        <f>"038230259"</f>
        <v>038230259</v>
      </c>
      <c r="B98" t="s">
        <v>289</v>
      </c>
      <c r="C98" t="s">
        <v>290</v>
      </c>
      <c r="D98" t="s">
        <v>291</v>
      </c>
    </row>
    <row r="99" spans="1:4" x14ac:dyDescent="0.25">
      <c r="A99" t="str">
        <f>"040232867"</f>
        <v>040232867</v>
      </c>
      <c r="B99" t="s">
        <v>292</v>
      </c>
      <c r="C99" t="s">
        <v>293</v>
      </c>
      <c r="D99" t="s">
        <v>294</v>
      </c>
    </row>
    <row r="100" spans="1:4" x14ac:dyDescent="0.25">
      <c r="A100" t="str">
        <f>"039700925"</f>
        <v>039700925</v>
      </c>
      <c r="B100" t="s">
        <v>295</v>
      </c>
      <c r="C100" t="s">
        <v>296</v>
      </c>
      <c r="D100" t="s">
        <v>297</v>
      </c>
    </row>
    <row r="101" spans="1:4" x14ac:dyDescent="0.25">
      <c r="A101" t="str">
        <f>"03959212X"</f>
        <v>03959212X</v>
      </c>
      <c r="B101" t="s">
        <v>298</v>
      </c>
      <c r="C101" t="s">
        <v>299</v>
      </c>
      <c r="D101" t="s">
        <v>300</v>
      </c>
    </row>
    <row r="102" spans="1:4" x14ac:dyDescent="0.25">
      <c r="A102" t="str">
        <f>"039839842"</f>
        <v>039839842</v>
      </c>
      <c r="B102" t="s">
        <v>301</v>
      </c>
      <c r="C102" t="s">
        <v>302</v>
      </c>
      <c r="D102" t="s">
        <v>303</v>
      </c>
    </row>
    <row r="103" spans="1:4" x14ac:dyDescent="0.25">
      <c r="A103" t="str">
        <f>"037066536"</f>
        <v>037066536</v>
      </c>
      <c r="B103" t="s">
        <v>304</v>
      </c>
      <c r="C103" t="s">
        <v>305</v>
      </c>
      <c r="D103" t="s">
        <v>306</v>
      </c>
    </row>
    <row r="104" spans="1:4" x14ac:dyDescent="0.25">
      <c r="A104" t="str">
        <f>"163878447"</f>
        <v>163878447</v>
      </c>
      <c r="B104" t="s">
        <v>307</v>
      </c>
      <c r="C104" t="s">
        <v>308</v>
      </c>
      <c r="D104" t="s">
        <v>309</v>
      </c>
    </row>
    <row r="105" spans="1:4" x14ac:dyDescent="0.25">
      <c r="A105" t="str">
        <f>"036673048"</f>
        <v>036673048</v>
      </c>
      <c r="B105" t="s">
        <v>310</v>
      </c>
      <c r="C105" t="s">
        <v>311</v>
      </c>
      <c r="D105" t="s">
        <v>312</v>
      </c>
    </row>
    <row r="106" spans="1:4" x14ac:dyDescent="0.25">
      <c r="A106" t="str">
        <f>"013347454"</f>
        <v>013347454</v>
      </c>
      <c r="B106" t="s">
        <v>313</v>
      </c>
      <c r="C106" t="s">
        <v>314</v>
      </c>
      <c r="D106" t="s">
        <v>315</v>
      </c>
    </row>
    <row r="107" spans="1:4" x14ac:dyDescent="0.25">
      <c r="A107" t="str">
        <f>"013347438"</f>
        <v>013347438</v>
      </c>
      <c r="B107" t="s">
        <v>316</v>
      </c>
      <c r="C107" t="s">
        <v>317</v>
      </c>
      <c r="D107" t="s">
        <v>318</v>
      </c>
    </row>
    <row r="108" spans="1:4" x14ac:dyDescent="0.25">
      <c r="A108" t="str">
        <f>"037794957"</f>
        <v>037794957</v>
      </c>
      <c r="B108" t="s">
        <v>319</v>
      </c>
      <c r="C108" t="s">
        <v>320</v>
      </c>
      <c r="D108" t="s">
        <v>321</v>
      </c>
    </row>
    <row r="109" spans="1:4" x14ac:dyDescent="0.25">
      <c r="A109" t="str">
        <f>"039945812"</f>
        <v>039945812</v>
      </c>
      <c r="B109" t="s">
        <v>322</v>
      </c>
      <c r="C109" t="s">
        <v>323</v>
      </c>
      <c r="D109" t="s">
        <v>324</v>
      </c>
    </row>
    <row r="110" spans="1:4" x14ac:dyDescent="0.25">
      <c r="A110" t="str">
        <f>"039282007"</f>
        <v>039282007</v>
      </c>
      <c r="B110" t="s">
        <v>325</v>
      </c>
      <c r="C110" t="s">
        <v>326</v>
      </c>
      <c r="D110" t="s">
        <v>327</v>
      </c>
    </row>
    <row r="111" spans="1:4" x14ac:dyDescent="0.25">
      <c r="A111" t="str">
        <f>"127504125"</f>
        <v>127504125</v>
      </c>
      <c r="B111" t="s">
        <v>328</v>
      </c>
      <c r="C111" t="s">
        <v>329</v>
      </c>
      <c r="D111" t="s">
        <v>330</v>
      </c>
    </row>
    <row r="112" spans="1:4" x14ac:dyDescent="0.25">
      <c r="A112" t="str">
        <f>"178566225"</f>
        <v>178566225</v>
      </c>
      <c r="B112" t="s">
        <v>331</v>
      </c>
      <c r="C112" t="s">
        <v>332</v>
      </c>
      <c r="D112" t="s">
        <v>333</v>
      </c>
    </row>
    <row r="113" spans="1:4" x14ac:dyDescent="0.25">
      <c r="A113" t="str">
        <f>"038500639"</f>
        <v>038500639</v>
      </c>
      <c r="B113" t="s">
        <v>334</v>
      </c>
      <c r="C113" t="s">
        <v>335</v>
      </c>
      <c r="D113" t="s">
        <v>336</v>
      </c>
    </row>
    <row r="114" spans="1:4" x14ac:dyDescent="0.25">
      <c r="A114" t="str">
        <f>"039674797"</f>
        <v>039674797</v>
      </c>
      <c r="B114" t="s">
        <v>337</v>
      </c>
      <c r="C114" t="s">
        <v>338</v>
      </c>
      <c r="D114" t="s">
        <v>339</v>
      </c>
    </row>
    <row r="115" spans="1:4" x14ac:dyDescent="0.25">
      <c r="A115" t="str">
        <f>"037639420"</f>
        <v>037639420</v>
      </c>
      <c r="B115" t="s">
        <v>340</v>
      </c>
      <c r="C115" t="s">
        <v>341</v>
      </c>
      <c r="D115" t="s">
        <v>342</v>
      </c>
    </row>
    <row r="116" spans="1:4" x14ac:dyDescent="0.25">
      <c r="A116" t="str">
        <f>"151637776"</f>
        <v>151637776</v>
      </c>
      <c r="B116" t="s">
        <v>343</v>
      </c>
      <c r="C116" t="s">
        <v>344</v>
      </c>
      <c r="D116" t="s">
        <v>345</v>
      </c>
    </row>
    <row r="117" spans="1:4" x14ac:dyDescent="0.25">
      <c r="A117" t="str">
        <f>"170068587"</f>
        <v>170068587</v>
      </c>
      <c r="B117" t="s">
        <v>346</v>
      </c>
      <c r="C117" t="s">
        <v>347</v>
      </c>
      <c r="D117" t="s">
        <v>348</v>
      </c>
    </row>
    <row r="118" spans="1:4" x14ac:dyDescent="0.25">
      <c r="A118" t="str">
        <f>"040096130"</f>
        <v>040096130</v>
      </c>
      <c r="B118" t="s">
        <v>349</v>
      </c>
      <c r="C118" t="s">
        <v>350</v>
      </c>
      <c r="D118" t="s">
        <v>351</v>
      </c>
    </row>
    <row r="119" spans="1:4" x14ac:dyDescent="0.25">
      <c r="A119" t="str">
        <f>"172103576"</f>
        <v>172103576</v>
      </c>
      <c r="B119" t="s">
        <v>352</v>
      </c>
      <c r="C119" t="s">
        <v>353</v>
      </c>
      <c r="D119" t="s">
        <v>354</v>
      </c>
    </row>
    <row r="120" spans="1:4" x14ac:dyDescent="0.25">
      <c r="A120" t="str">
        <f>"039699366"</f>
        <v>039699366</v>
      </c>
      <c r="B120" t="s">
        <v>355</v>
      </c>
      <c r="C120" t="s">
        <v>356</v>
      </c>
      <c r="D120" t="s">
        <v>357</v>
      </c>
    </row>
    <row r="121" spans="1:4" x14ac:dyDescent="0.25">
      <c r="A121" t="str">
        <f>"037504231"</f>
        <v>037504231</v>
      </c>
      <c r="B121" t="s">
        <v>358</v>
      </c>
      <c r="C121" t="s">
        <v>359</v>
      </c>
      <c r="D121" t="s">
        <v>360</v>
      </c>
    </row>
    <row r="122" spans="1:4" x14ac:dyDescent="0.25">
      <c r="A122" t="str">
        <f>"037458248"</f>
        <v>037458248</v>
      </c>
      <c r="B122" t="s">
        <v>361</v>
      </c>
      <c r="C122" t="s">
        <v>362</v>
      </c>
      <c r="D122" t="s">
        <v>363</v>
      </c>
    </row>
    <row r="123" spans="1:4" x14ac:dyDescent="0.25">
      <c r="A123" t="str">
        <f>"039521095"</f>
        <v>039521095</v>
      </c>
      <c r="B123" t="s">
        <v>364</v>
      </c>
      <c r="C123" t="s">
        <v>365</v>
      </c>
      <c r="D123" t="s">
        <v>366</v>
      </c>
    </row>
    <row r="124" spans="1:4" x14ac:dyDescent="0.25">
      <c r="A124" t="str">
        <f>"001512870"</f>
        <v>001512870</v>
      </c>
      <c r="B124" t="s">
        <v>367</v>
      </c>
      <c r="C124" t="s">
        <v>368</v>
      </c>
      <c r="D124" t="s">
        <v>369</v>
      </c>
    </row>
    <row r="125" spans="1:4" x14ac:dyDescent="0.25">
      <c r="A125" t="str">
        <f>"001512846"</f>
        <v>001512846</v>
      </c>
      <c r="B125" t="s">
        <v>367</v>
      </c>
      <c r="C125" t="s">
        <v>370</v>
      </c>
      <c r="D125" t="s">
        <v>371</v>
      </c>
    </row>
    <row r="126" spans="1:4" x14ac:dyDescent="0.25">
      <c r="A126" t="str">
        <f>"038007355"</f>
        <v>038007355</v>
      </c>
      <c r="B126" t="s">
        <v>372</v>
      </c>
      <c r="C126" t="s">
        <v>373</v>
      </c>
      <c r="D126" t="s">
        <v>374</v>
      </c>
    </row>
    <row r="127" spans="1:4" x14ac:dyDescent="0.25">
      <c r="A127" t="str">
        <f>"039221180"</f>
        <v>039221180</v>
      </c>
      <c r="B127" t="s">
        <v>375</v>
      </c>
      <c r="C127" t="s">
        <v>376</v>
      </c>
      <c r="D127" t="s">
        <v>377</v>
      </c>
    </row>
    <row r="128" spans="1:4" x14ac:dyDescent="0.25">
      <c r="A128" t="str">
        <f>"037943561"</f>
        <v>037943561</v>
      </c>
      <c r="B128" t="s">
        <v>378</v>
      </c>
      <c r="C128" t="s">
        <v>379</v>
      </c>
      <c r="D128" t="s">
        <v>380</v>
      </c>
    </row>
    <row r="129" spans="1:4" x14ac:dyDescent="0.25">
      <c r="A129" t="str">
        <f>"039905500"</f>
        <v>039905500</v>
      </c>
      <c r="B129" t="s">
        <v>381</v>
      </c>
      <c r="C129" t="s">
        <v>382</v>
      </c>
      <c r="D129" t="s">
        <v>383</v>
      </c>
    </row>
    <row r="130" spans="1:4" x14ac:dyDescent="0.25">
      <c r="A130" t="str">
        <f>"115426647"</f>
        <v>115426647</v>
      </c>
      <c r="B130" t="s">
        <v>384</v>
      </c>
      <c r="C130" t="s">
        <v>385</v>
      </c>
      <c r="D130" t="s">
        <v>386</v>
      </c>
    </row>
    <row r="131" spans="1:4" x14ac:dyDescent="0.25">
      <c r="A131" t="str">
        <f>"039931145"</f>
        <v>039931145</v>
      </c>
      <c r="B131" t="s">
        <v>387</v>
      </c>
      <c r="C131" t="s">
        <v>388</v>
      </c>
      <c r="D131" t="s">
        <v>389</v>
      </c>
    </row>
    <row r="132" spans="1:4" x14ac:dyDescent="0.25">
      <c r="A132" t="str">
        <f>"168198290"</f>
        <v>168198290</v>
      </c>
      <c r="B132" t="s">
        <v>390</v>
      </c>
      <c r="C132" t="s">
        <v>391</v>
      </c>
      <c r="D132" t="s">
        <v>392</v>
      </c>
    </row>
    <row r="133" spans="1:4" x14ac:dyDescent="0.25">
      <c r="A133" t="str">
        <f>"037436104"</f>
        <v>037436104</v>
      </c>
      <c r="B133" t="s">
        <v>393</v>
      </c>
      <c r="C133" t="s">
        <v>394</v>
      </c>
      <c r="D133" t="s">
        <v>395</v>
      </c>
    </row>
    <row r="134" spans="1:4" x14ac:dyDescent="0.25">
      <c r="A134" t="str">
        <f>"133143961"</f>
        <v>133143961</v>
      </c>
      <c r="B134" t="s">
        <v>396</v>
      </c>
      <c r="C134" t="s">
        <v>397</v>
      </c>
      <c r="D134" t="s">
        <v>398</v>
      </c>
    </row>
    <row r="135" spans="1:4" x14ac:dyDescent="0.25">
      <c r="A135" t="str">
        <f>"037521403"</f>
        <v>037521403</v>
      </c>
      <c r="B135" t="s">
        <v>399</v>
      </c>
      <c r="C135" t="s">
        <v>400</v>
      </c>
      <c r="D135" t="s">
        <v>401</v>
      </c>
    </row>
    <row r="136" spans="1:4" x14ac:dyDescent="0.25">
      <c r="A136" t="str">
        <f>"039465578"</f>
        <v>039465578</v>
      </c>
      <c r="B136" t="s">
        <v>402</v>
      </c>
      <c r="C136" t="s">
        <v>403</v>
      </c>
      <c r="D136" t="s">
        <v>404</v>
      </c>
    </row>
    <row r="137" spans="1:4" x14ac:dyDescent="0.25">
      <c r="A137" t="str">
        <f>"037531964"</f>
        <v>037531964</v>
      </c>
      <c r="B137" t="s">
        <v>405</v>
      </c>
      <c r="C137" t="s">
        <v>406</v>
      </c>
      <c r="D137" t="s">
        <v>407</v>
      </c>
    </row>
    <row r="138" spans="1:4" x14ac:dyDescent="0.25">
      <c r="A138" t="str">
        <f>"03974048X"</f>
        <v>03974048X</v>
      </c>
      <c r="B138" t="s">
        <v>408</v>
      </c>
      <c r="C138" t="s">
        <v>409</v>
      </c>
      <c r="D138" t="s">
        <v>410</v>
      </c>
    </row>
    <row r="139" spans="1:4" x14ac:dyDescent="0.25">
      <c r="A139" t="str">
        <f>"001012509"</f>
        <v>001012509</v>
      </c>
      <c r="B139" t="s">
        <v>411</v>
      </c>
      <c r="C139" t="s">
        <v>412</v>
      </c>
      <c r="D139" t="s">
        <v>413</v>
      </c>
    </row>
    <row r="140" spans="1:4" x14ac:dyDescent="0.25">
      <c r="A140" t="str">
        <f>"001028537"</f>
        <v>001028537</v>
      </c>
      <c r="B140" t="s">
        <v>414</v>
      </c>
      <c r="C140" t="s">
        <v>415</v>
      </c>
      <c r="D140" t="s">
        <v>416</v>
      </c>
    </row>
    <row r="141" spans="1:4" x14ac:dyDescent="0.25">
      <c r="A141" t="str">
        <f>"039287459"</f>
        <v>039287459</v>
      </c>
      <c r="B141" t="s">
        <v>417</v>
      </c>
      <c r="C141" t="s">
        <v>418</v>
      </c>
      <c r="D141" t="s">
        <v>419</v>
      </c>
    </row>
    <row r="142" spans="1:4" x14ac:dyDescent="0.25">
      <c r="A142" t="str">
        <f>"167163728"</f>
        <v>167163728</v>
      </c>
      <c r="B142" t="s">
        <v>420</v>
      </c>
      <c r="C142" t="s">
        <v>421</v>
      </c>
      <c r="D142" t="s">
        <v>422</v>
      </c>
    </row>
    <row r="143" spans="1:4" x14ac:dyDescent="0.25">
      <c r="A143" t="str">
        <f>"180502271"</f>
        <v>180502271</v>
      </c>
      <c r="B143" t="s">
        <v>423</v>
      </c>
      <c r="C143" t="s">
        <v>424</v>
      </c>
      <c r="D143" t="s">
        <v>425</v>
      </c>
    </row>
    <row r="144" spans="1:4" x14ac:dyDescent="0.25">
      <c r="A144" t="str">
        <f>"036219827"</f>
        <v>036219827</v>
      </c>
      <c r="B144" t="s">
        <v>426</v>
      </c>
      <c r="C144" t="s">
        <v>427</v>
      </c>
      <c r="D144" t="s">
        <v>428</v>
      </c>
    </row>
    <row r="145" spans="1:4" x14ac:dyDescent="0.25">
      <c r="A145" t="str">
        <f>"040154645"</f>
        <v>040154645</v>
      </c>
      <c r="B145" t="s">
        <v>429</v>
      </c>
      <c r="C145" t="s">
        <v>430</v>
      </c>
      <c r="D145" t="s">
        <v>431</v>
      </c>
    </row>
    <row r="146" spans="1:4" x14ac:dyDescent="0.25">
      <c r="A146" t="str">
        <f>"037489895"</f>
        <v>037489895</v>
      </c>
      <c r="B146" t="s">
        <v>432</v>
      </c>
      <c r="C146" t="s">
        <v>433</v>
      </c>
      <c r="D146" t="s">
        <v>434</v>
      </c>
    </row>
    <row r="147" spans="1:4" x14ac:dyDescent="0.25">
      <c r="A147" t="str">
        <f>"193789124"</f>
        <v>193789124</v>
      </c>
      <c r="B147" t="s">
        <v>435</v>
      </c>
      <c r="C147" t="s">
        <v>436</v>
      </c>
      <c r="D147" t="s">
        <v>437</v>
      </c>
    </row>
    <row r="148" spans="1:4" x14ac:dyDescent="0.25">
      <c r="A148" t="str">
        <f>"001427040"</f>
        <v>001427040</v>
      </c>
      <c r="B148" t="s">
        <v>438</v>
      </c>
      <c r="C148" t="s">
        <v>439</v>
      </c>
      <c r="D148" t="s">
        <v>440</v>
      </c>
    </row>
    <row r="149" spans="1:4" x14ac:dyDescent="0.25">
      <c r="A149" t="str">
        <f>"058822658"</f>
        <v>058822658</v>
      </c>
      <c r="B149" t="s">
        <v>441</v>
      </c>
      <c r="C149" t="s">
        <v>442</v>
      </c>
      <c r="D149" t="s">
        <v>443</v>
      </c>
    </row>
    <row r="150" spans="1:4" x14ac:dyDescent="0.25">
      <c r="A150" t="str">
        <f>"174256566"</f>
        <v>174256566</v>
      </c>
      <c r="B150" t="s">
        <v>444</v>
      </c>
      <c r="C150" t="s">
        <v>445</v>
      </c>
      <c r="D150" t="s">
        <v>446</v>
      </c>
    </row>
    <row r="151" spans="1:4" x14ac:dyDescent="0.25">
      <c r="A151" t="str">
        <f>"003758257"</f>
        <v>003758257</v>
      </c>
      <c r="B151" t="s">
        <v>447</v>
      </c>
      <c r="C151" t="s">
        <v>448</v>
      </c>
      <c r="D151" t="s">
        <v>449</v>
      </c>
    </row>
    <row r="152" spans="1:4" x14ac:dyDescent="0.25">
      <c r="A152" t="str">
        <f>"013551884"</f>
        <v>013551884</v>
      </c>
      <c r="B152" t="s">
        <v>450</v>
      </c>
      <c r="C152" t="s">
        <v>451</v>
      </c>
      <c r="D152" t="s">
        <v>452</v>
      </c>
    </row>
    <row r="153" spans="1:4" x14ac:dyDescent="0.25">
      <c r="A153" t="str">
        <f>"013733575"</f>
        <v>013733575</v>
      </c>
      <c r="B153" t="s">
        <v>453</v>
      </c>
      <c r="D153" t="s">
        <v>454</v>
      </c>
    </row>
    <row r="154" spans="1:4" x14ac:dyDescent="0.25">
      <c r="A154" t="str">
        <f>"143233017"</f>
        <v>143233017</v>
      </c>
      <c r="B154" t="s">
        <v>455</v>
      </c>
      <c r="C154" t="s">
        <v>456</v>
      </c>
      <c r="D154" t="s">
        <v>457</v>
      </c>
    </row>
    <row r="155" spans="1:4" x14ac:dyDescent="0.25">
      <c r="A155" t="str">
        <f>"038440334"</f>
        <v>038440334</v>
      </c>
      <c r="B155" t="s">
        <v>458</v>
      </c>
      <c r="C155" t="s">
        <v>459</v>
      </c>
      <c r="D155" t="s">
        <v>460</v>
      </c>
    </row>
    <row r="156" spans="1:4" x14ac:dyDescent="0.25">
      <c r="A156" t="str">
        <f>"038500612"</f>
        <v>038500612</v>
      </c>
      <c r="B156" t="s">
        <v>461</v>
      </c>
      <c r="C156" t="s">
        <v>462</v>
      </c>
      <c r="D156" t="s">
        <v>463</v>
      </c>
    </row>
    <row r="157" spans="1:4" x14ac:dyDescent="0.25">
      <c r="A157" t="str">
        <f>"037433652"</f>
        <v>037433652</v>
      </c>
      <c r="B157" t="s">
        <v>464</v>
      </c>
      <c r="C157" t="s">
        <v>465</v>
      </c>
      <c r="D157" t="s">
        <v>466</v>
      </c>
    </row>
    <row r="158" spans="1:4" x14ac:dyDescent="0.25">
      <c r="A158" t="str">
        <f>"039222233"</f>
        <v>039222233</v>
      </c>
      <c r="B158" t="s">
        <v>467</v>
      </c>
      <c r="C158" t="s">
        <v>468</v>
      </c>
      <c r="D158" t="s">
        <v>469</v>
      </c>
    </row>
    <row r="159" spans="1:4" x14ac:dyDescent="0.25">
      <c r="A159" t="str">
        <f>"039377881"</f>
        <v>039377881</v>
      </c>
      <c r="B159" t="s">
        <v>470</v>
      </c>
      <c r="C159" t="s">
        <v>471</v>
      </c>
      <c r="D159" t="s">
        <v>472</v>
      </c>
    </row>
    <row r="160" spans="1:4" x14ac:dyDescent="0.25">
      <c r="A160" t="str">
        <f>"037437194"</f>
        <v>037437194</v>
      </c>
      <c r="B160" t="s">
        <v>473</v>
      </c>
      <c r="C160" t="s">
        <v>474</v>
      </c>
      <c r="D160" t="s">
        <v>475</v>
      </c>
    </row>
    <row r="161" spans="1:4" x14ac:dyDescent="0.25">
      <c r="A161" t="str">
        <f>"038808315"</f>
        <v>038808315</v>
      </c>
      <c r="B161" t="s">
        <v>476</v>
      </c>
      <c r="C161" t="s">
        <v>477</v>
      </c>
      <c r="D161" t="s">
        <v>478</v>
      </c>
    </row>
    <row r="162" spans="1:4" x14ac:dyDescent="0.25">
      <c r="A162" t="str">
        <f>"036217700"</f>
        <v>036217700</v>
      </c>
      <c r="B162" t="s">
        <v>479</v>
      </c>
      <c r="C162" t="s">
        <v>480</v>
      </c>
      <c r="D162" t="s">
        <v>481</v>
      </c>
    </row>
    <row r="163" spans="1:4" x14ac:dyDescent="0.25">
      <c r="A163" t="str">
        <f>"039731596"</f>
        <v>039731596</v>
      </c>
      <c r="B163" t="s">
        <v>482</v>
      </c>
      <c r="C163" t="s">
        <v>483</v>
      </c>
      <c r="D163" t="s">
        <v>484</v>
      </c>
    </row>
    <row r="164" spans="1:4" x14ac:dyDescent="0.25">
      <c r="A164" t="str">
        <f>"150061064"</f>
        <v>150061064</v>
      </c>
      <c r="B164" t="s">
        <v>485</v>
      </c>
      <c r="C164" t="s">
        <v>486</v>
      </c>
      <c r="D164" t="s">
        <v>487</v>
      </c>
    </row>
    <row r="165" spans="1:4" x14ac:dyDescent="0.25">
      <c r="A165" t="str">
        <f>"190722517"</f>
        <v>190722517</v>
      </c>
      <c r="B165" t="s">
        <v>488</v>
      </c>
      <c r="C165" t="s">
        <v>489</v>
      </c>
      <c r="D165" t="s">
        <v>490</v>
      </c>
    </row>
    <row r="166" spans="1:4" x14ac:dyDescent="0.25">
      <c r="A166" t="str">
        <f>"168741377"</f>
        <v>168741377</v>
      </c>
      <c r="B166" t="s">
        <v>491</v>
      </c>
      <c r="D166" t="s">
        <v>492</v>
      </c>
    </row>
    <row r="167" spans="1:4" x14ac:dyDescent="0.25">
      <c r="A167" t="str">
        <f>"039959481"</f>
        <v>039959481</v>
      </c>
      <c r="B167" t="s">
        <v>493</v>
      </c>
      <c r="C167" t="s">
        <v>494</v>
      </c>
      <c r="D167" t="s">
        <v>495</v>
      </c>
    </row>
    <row r="168" spans="1:4" x14ac:dyDescent="0.25">
      <c r="A168" t="str">
        <f>"03901276X"</f>
        <v>03901276X</v>
      </c>
      <c r="B168" t="s">
        <v>496</v>
      </c>
      <c r="C168" t="s">
        <v>497</v>
      </c>
      <c r="D168" t="s">
        <v>498</v>
      </c>
    </row>
    <row r="169" spans="1:4" x14ac:dyDescent="0.25">
      <c r="A169" t="str">
        <f>"039095649"</f>
        <v>039095649</v>
      </c>
      <c r="B169" t="s">
        <v>499</v>
      </c>
      <c r="C169" t="s">
        <v>500</v>
      </c>
      <c r="D169" t="s">
        <v>501</v>
      </c>
    </row>
    <row r="170" spans="1:4" x14ac:dyDescent="0.25">
      <c r="A170" t="str">
        <f>"037437607"</f>
        <v>037437607</v>
      </c>
      <c r="B170" t="s">
        <v>502</v>
      </c>
      <c r="C170" t="s">
        <v>503</v>
      </c>
      <c r="D170" t="s">
        <v>504</v>
      </c>
    </row>
    <row r="171" spans="1:4" x14ac:dyDescent="0.25">
      <c r="A171" t="str">
        <f>"03794357X"</f>
        <v>03794357X</v>
      </c>
      <c r="B171" t="s">
        <v>505</v>
      </c>
      <c r="C171" t="s">
        <v>506</v>
      </c>
      <c r="D171" t="s">
        <v>507</v>
      </c>
    </row>
    <row r="172" spans="1:4" x14ac:dyDescent="0.25">
      <c r="A172" t="str">
        <f>"001705792"</f>
        <v>001705792</v>
      </c>
      <c r="B172" t="s">
        <v>502</v>
      </c>
      <c r="C172" t="s">
        <v>508</v>
      </c>
      <c r="D172" t="s">
        <v>509</v>
      </c>
    </row>
    <row r="173" spans="1:4" x14ac:dyDescent="0.25">
      <c r="A173" t="str">
        <f>"037577352"</f>
        <v>037577352</v>
      </c>
      <c r="B173" t="s">
        <v>510</v>
      </c>
      <c r="C173" t="s">
        <v>511</v>
      </c>
      <c r="D173" t="s">
        <v>512</v>
      </c>
    </row>
    <row r="174" spans="1:4" x14ac:dyDescent="0.25">
      <c r="A174" t="str">
        <f>"039012743"</f>
        <v>039012743</v>
      </c>
      <c r="B174" t="s">
        <v>513</v>
      </c>
      <c r="C174" t="s">
        <v>514</v>
      </c>
      <c r="D174" t="s">
        <v>515</v>
      </c>
    </row>
    <row r="175" spans="1:4" x14ac:dyDescent="0.25">
      <c r="A175" t="str">
        <f>"039222454"</f>
        <v>039222454</v>
      </c>
      <c r="B175" t="s">
        <v>516</v>
      </c>
      <c r="C175" t="s">
        <v>517</v>
      </c>
      <c r="D175" t="s">
        <v>518</v>
      </c>
    </row>
    <row r="176" spans="1:4" x14ac:dyDescent="0.25">
      <c r="A176" t="str">
        <f>"037834940"</f>
        <v>037834940</v>
      </c>
      <c r="B176" t="s">
        <v>519</v>
      </c>
      <c r="C176" t="s">
        <v>520</v>
      </c>
      <c r="D176" t="s">
        <v>521</v>
      </c>
    </row>
    <row r="177" spans="1:4" x14ac:dyDescent="0.25">
      <c r="A177" t="str">
        <f>"037204041"</f>
        <v>037204041</v>
      </c>
      <c r="B177" t="s">
        <v>522</v>
      </c>
      <c r="C177" t="s">
        <v>523</v>
      </c>
      <c r="D177" t="s">
        <v>524</v>
      </c>
    </row>
    <row r="178" spans="1:4" x14ac:dyDescent="0.25">
      <c r="A178" t="str">
        <f>"036794589"</f>
        <v>036794589</v>
      </c>
      <c r="B178" t="s">
        <v>525</v>
      </c>
      <c r="C178" t="s">
        <v>526</v>
      </c>
      <c r="D178" t="s">
        <v>527</v>
      </c>
    </row>
    <row r="179" spans="1:4" x14ac:dyDescent="0.25">
      <c r="A179" t="str">
        <f>"039868125"</f>
        <v>039868125</v>
      </c>
      <c r="B179" t="s">
        <v>528</v>
      </c>
      <c r="C179" t="s">
        <v>529</v>
      </c>
      <c r="D179" t="s">
        <v>530</v>
      </c>
    </row>
    <row r="180" spans="1:4" x14ac:dyDescent="0.25">
      <c r="A180" t="str">
        <f>"037468960"</f>
        <v>037468960</v>
      </c>
      <c r="B180" t="s">
        <v>531</v>
      </c>
      <c r="C180" t="s">
        <v>532</v>
      </c>
      <c r="D180" t="s">
        <v>533</v>
      </c>
    </row>
    <row r="181" spans="1:4" x14ac:dyDescent="0.25">
      <c r="A181" t="str">
        <f>"039602702"</f>
        <v>039602702</v>
      </c>
      <c r="B181" t="s">
        <v>534</v>
      </c>
      <c r="C181" t="s">
        <v>535</v>
      </c>
      <c r="D181" t="s">
        <v>536</v>
      </c>
    </row>
    <row r="182" spans="1:4" x14ac:dyDescent="0.25">
      <c r="A182" t="str">
        <f>"040513890"</f>
        <v>040513890</v>
      </c>
      <c r="B182" t="s">
        <v>537</v>
      </c>
      <c r="C182" t="s">
        <v>538</v>
      </c>
      <c r="D182" t="s">
        <v>539</v>
      </c>
    </row>
    <row r="183" spans="1:4" x14ac:dyDescent="0.25">
      <c r="A183" t="str">
        <f>"038694441"</f>
        <v>038694441</v>
      </c>
      <c r="B183" t="s">
        <v>540</v>
      </c>
      <c r="C183" t="s">
        <v>541</v>
      </c>
      <c r="D183" t="s">
        <v>542</v>
      </c>
    </row>
    <row r="184" spans="1:4" x14ac:dyDescent="0.25">
      <c r="A184" t="str">
        <f>"039313085"</f>
        <v>039313085</v>
      </c>
      <c r="B184" t="s">
        <v>543</v>
      </c>
      <c r="C184" t="s">
        <v>544</v>
      </c>
      <c r="D184" t="s">
        <v>545</v>
      </c>
    </row>
    <row r="185" spans="1:4" x14ac:dyDescent="0.25">
      <c r="A185" t="str">
        <f>"038012642"</f>
        <v>038012642</v>
      </c>
      <c r="B185" t="s">
        <v>546</v>
      </c>
      <c r="C185" t="s">
        <v>547</v>
      </c>
      <c r="D185" t="s">
        <v>548</v>
      </c>
    </row>
    <row r="186" spans="1:4" x14ac:dyDescent="0.25">
      <c r="A186" t="str">
        <f>"122320190"</f>
        <v>122320190</v>
      </c>
      <c r="B186" t="s">
        <v>549</v>
      </c>
      <c r="C186" t="s">
        <v>550</v>
      </c>
      <c r="D186" t="s">
        <v>551</v>
      </c>
    </row>
    <row r="187" spans="1:4" x14ac:dyDescent="0.25">
      <c r="A187" t="str">
        <f>"040145212"</f>
        <v>040145212</v>
      </c>
      <c r="B187" t="s">
        <v>552</v>
      </c>
      <c r="C187" t="s">
        <v>553</v>
      </c>
      <c r="D187" t="s">
        <v>554</v>
      </c>
    </row>
    <row r="188" spans="1:4" x14ac:dyDescent="0.25">
      <c r="A188" t="str">
        <f>"037564188"</f>
        <v>037564188</v>
      </c>
      <c r="B188" t="s">
        <v>555</v>
      </c>
      <c r="C188" t="s">
        <v>556</v>
      </c>
      <c r="D188" t="s">
        <v>557</v>
      </c>
    </row>
    <row r="189" spans="1:4" x14ac:dyDescent="0.25">
      <c r="A189" t="str">
        <f>"039749428"</f>
        <v>039749428</v>
      </c>
      <c r="B189" t="s">
        <v>558</v>
      </c>
      <c r="C189" t="s">
        <v>559</v>
      </c>
      <c r="D189" t="s">
        <v>560</v>
      </c>
    </row>
    <row r="190" spans="1:4" x14ac:dyDescent="0.25">
      <c r="A190" t="str">
        <f>"147853486"</f>
        <v>147853486</v>
      </c>
      <c r="B190" t="s">
        <v>561</v>
      </c>
      <c r="C190" t="s">
        <v>562</v>
      </c>
      <c r="D190" t="s">
        <v>563</v>
      </c>
    </row>
    <row r="191" spans="1:4" x14ac:dyDescent="0.25">
      <c r="A191" t="str">
        <f>"159881633"</f>
        <v>159881633</v>
      </c>
      <c r="B191" t="s">
        <v>564</v>
      </c>
      <c r="C191" t="s">
        <v>565</v>
      </c>
      <c r="D191" t="s">
        <v>566</v>
      </c>
    </row>
    <row r="192" spans="1:4" x14ac:dyDescent="0.25">
      <c r="A192" t="str">
        <f>"152174982"</f>
        <v>152174982</v>
      </c>
      <c r="B192" t="s">
        <v>567</v>
      </c>
      <c r="C192" t="s">
        <v>568</v>
      </c>
      <c r="D192" t="s">
        <v>569</v>
      </c>
    </row>
    <row r="193" spans="1:4" x14ac:dyDescent="0.25">
      <c r="A193" t="str">
        <f>"080062032"</f>
        <v>080062032</v>
      </c>
      <c r="B193" t="s">
        <v>570</v>
      </c>
      <c r="C193" t="s">
        <v>571</v>
      </c>
      <c r="D193" t="s">
        <v>572</v>
      </c>
    </row>
    <row r="194" spans="1:4" x14ac:dyDescent="0.25">
      <c r="A194" t="str">
        <f>"257720723"</f>
        <v>257720723</v>
      </c>
      <c r="B194" t="s">
        <v>573</v>
      </c>
      <c r="D194" t="s">
        <v>574</v>
      </c>
    </row>
    <row r="195" spans="1:4" x14ac:dyDescent="0.25">
      <c r="A195" t="str">
        <f>"036735507"</f>
        <v>036735507</v>
      </c>
      <c r="B195" t="s">
        <v>575</v>
      </c>
      <c r="C195" t="s">
        <v>576</v>
      </c>
      <c r="D195" t="s">
        <v>577</v>
      </c>
    </row>
    <row r="196" spans="1:4" x14ac:dyDescent="0.25">
      <c r="A196" t="str">
        <f>"039222535"</f>
        <v>039222535</v>
      </c>
      <c r="B196" t="s">
        <v>578</v>
      </c>
      <c r="C196" t="s">
        <v>579</v>
      </c>
      <c r="D196" t="s">
        <v>580</v>
      </c>
    </row>
    <row r="197" spans="1:4" x14ac:dyDescent="0.25">
      <c r="A197" t="str">
        <f>"037847058"</f>
        <v>037847058</v>
      </c>
      <c r="B197" t="s">
        <v>581</v>
      </c>
      <c r="C197" t="s">
        <v>582</v>
      </c>
      <c r="D197" t="s">
        <v>583</v>
      </c>
    </row>
    <row r="198" spans="1:4" x14ac:dyDescent="0.25">
      <c r="A198" t="str">
        <f>"104389281"</f>
        <v>104389281</v>
      </c>
      <c r="B198" t="s">
        <v>584</v>
      </c>
      <c r="C198" t="s">
        <v>585</v>
      </c>
      <c r="D198" t="s">
        <v>586</v>
      </c>
    </row>
    <row r="199" spans="1:4" x14ac:dyDescent="0.25">
      <c r="A199" t="str">
        <f>"050922866"</f>
        <v>050922866</v>
      </c>
      <c r="B199" t="s">
        <v>587</v>
      </c>
      <c r="D199" t="s">
        <v>588</v>
      </c>
    </row>
    <row r="200" spans="1:4" x14ac:dyDescent="0.25">
      <c r="A200" t="str">
        <f>"048761850"</f>
        <v>048761850</v>
      </c>
      <c r="B200" t="s">
        <v>589</v>
      </c>
      <c r="C200" t="s">
        <v>590</v>
      </c>
      <c r="D200" t="s">
        <v>591</v>
      </c>
    </row>
    <row r="201" spans="1:4" x14ac:dyDescent="0.25">
      <c r="A201" t="str">
        <f>"153460148"</f>
        <v>153460148</v>
      </c>
      <c r="B201" t="s">
        <v>592</v>
      </c>
      <c r="C201" t="s">
        <v>593</v>
      </c>
      <c r="D201" t="s">
        <v>594</v>
      </c>
    </row>
    <row r="202" spans="1:4" x14ac:dyDescent="0.25">
      <c r="A202" t="str">
        <f>"068818106"</f>
        <v>068818106</v>
      </c>
      <c r="B202" t="s">
        <v>595</v>
      </c>
      <c r="C202" t="s">
        <v>596</v>
      </c>
      <c r="D202" t="s">
        <v>597</v>
      </c>
    </row>
    <row r="203" spans="1:4" x14ac:dyDescent="0.25">
      <c r="A203" t="str">
        <f>"039577031"</f>
        <v>039577031</v>
      </c>
      <c r="B203" t="s">
        <v>598</v>
      </c>
      <c r="C203" t="s">
        <v>599</v>
      </c>
      <c r="D203" t="s">
        <v>600</v>
      </c>
    </row>
    <row r="204" spans="1:4" x14ac:dyDescent="0.25">
      <c r="A204" t="str">
        <f>"040517640"</f>
        <v>040517640</v>
      </c>
      <c r="B204" t="s">
        <v>601</v>
      </c>
      <c r="C204" t="s">
        <v>602</v>
      </c>
      <c r="D204" t="s">
        <v>603</v>
      </c>
    </row>
    <row r="205" spans="1:4" x14ac:dyDescent="0.25">
      <c r="A205" t="str">
        <f>"038691051"</f>
        <v>038691051</v>
      </c>
      <c r="B205" t="s">
        <v>604</v>
      </c>
      <c r="C205" t="s">
        <v>605</v>
      </c>
      <c r="D205" t="s">
        <v>606</v>
      </c>
    </row>
    <row r="206" spans="1:4" x14ac:dyDescent="0.25">
      <c r="A206" t="str">
        <f>"038698986"</f>
        <v>038698986</v>
      </c>
      <c r="B206" t="s">
        <v>607</v>
      </c>
      <c r="C206" t="s">
        <v>608</v>
      </c>
      <c r="D206" t="s">
        <v>609</v>
      </c>
    </row>
    <row r="207" spans="1:4" x14ac:dyDescent="0.25">
      <c r="A207" t="str">
        <f>"057941688"</f>
        <v>057941688</v>
      </c>
      <c r="B207" t="s">
        <v>610</v>
      </c>
      <c r="C207" t="s">
        <v>611</v>
      </c>
      <c r="D207" t="s">
        <v>612</v>
      </c>
    </row>
    <row r="208" spans="1:4" x14ac:dyDescent="0.25">
      <c r="A208" t="str">
        <f>"038243318"</f>
        <v>038243318</v>
      </c>
      <c r="B208" t="s">
        <v>613</v>
      </c>
      <c r="C208" t="s">
        <v>614</v>
      </c>
      <c r="D208" t="s">
        <v>615</v>
      </c>
    </row>
    <row r="209" spans="1:4" x14ac:dyDescent="0.25">
      <c r="A209" t="str">
        <f>"15643511X"</f>
        <v>15643511X</v>
      </c>
      <c r="B209" t="s">
        <v>616</v>
      </c>
      <c r="C209" t="s">
        <v>617</v>
      </c>
      <c r="D209" t="s">
        <v>618</v>
      </c>
    </row>
    <row r="210" spans="1:4" x14ac:dyDescent="0.25">
      <c r="A210" t="str">
        <f>"037470426"</f>
        <v>037470426</v>
      </c>
      <c r="B210" t="s">
        <v>619</v>
      </c>
      <c r="C210" t="s">
        <v>620</v>
      </c>
      <c r="D210" t="s">
        <v>621</v>
      </c>
    </row>
    <row r="211" spans="1:4" x14ac:dyDescent="0.25">
      <c r="A211" t="str">
        <f>"037808036"</f>
        <v>037808036</v>
      </c>
      <c r="B211" t="s">
        <v>622</v>
      </c>
      <c r="C211" t="s">
        <v>623</v>
      </c>
      <c r="D211" t="s">
        <v>624</v>
      </c>
    </row>
    <row r="212" spans="1:4" x14ac:dyDescent="0.25">
      <c r="A212" t="str">
        <f>"157093972"</f>
        <v>157093972</v>
      </c>
      <c r="B212" t="s">
        <v>625</v>
      </c>
      <c r="C212" t="s">
        <v>626</v>
      </c>
      <c r="D212" t="s">
        <v>627</v>
      </c>
    </row>
    <row r="213" spans="1:4" x14ac:dyDescent="0.25">
      <c r="A213" t="str">
        <f>"156800365"</f>
        <v>156800365</v>
      </c>
      <c r="B213" t="s">
        <v>628</v>
      </c>
      <c r="C213" t="s">
        <v>629</v>
      </c>
      <c r="D213" t="s">
        <v>630</v>
      </c>
    </row>
    <row r="214" spans="1:4" x14ac:dyDescent="0.25">
      <c r="A214" t="str">
        <f>"039586359"</f>
        <v>039586359</v>
      </c>
      <c r="B214" t="s">
        <v>631</v>
      </c>
      <c r="C214" t="s">
        <v>632</v>
      </c>
      <c r="D214" t="s">
        <v>633</v>
      </c>
    </row>
    <row r="215" spans="1:4" x14ac:dyDescent="0.25">
      <c r="A215" t="str">
        <f>"037439189"</f>
        <v>037439189</v>
      </c>
      <c r="B215" t="s">
        <v>634</v>
      </c>
      <c r="C215" t="s">
        <v>635</v>
      </c>
      <c r="D215" t="s">
        <v>636</v>
      </c>
    </row>
    <row r="216" spans="1:4" x14ac:dyDescent="0.25">
      <c r="A216" t="str">
        <f>"039791157"</f>
        <v>039791157</v>
      </c>
      <c r="B216" t="s">
        <v>637</v>
      </c>
      <c r="C216" t="s">
        <v>638</v>
      </c>
      <c r="D216" t="s">
        <v>639</v>
      </c>
    </row>
    <row r="217" spans="1:4" x14ac:dyDescent="0.25">
      <c r="A217" t="str">
        <f>"104368071"</f>
        <v>104368071</v>
      </c>
      <c r="B217" t="s">
        <v>640</v>
      </c>
      <c r="C217" t="s">
        <v>641</v>
      </c>
      <c r="D217" t="s">
        <v>642</v>
      </c>
    </row>
    <row r="218" spans="1:4" x14ac:dyDescent="0.25">
      <c r="A218" t="str">
        <f>"03922340X"</f>
        <v>03922340X</v>
      </c>
      <c r="B218" t="s">
        <v>643</v>
      </c>
      <c r="C218" t="s">
        <v>644</v>
      </c>
      <c r="D218" t="s">
        <v>645</v>
      </c>
    </row>
    <row r="219" spans="1:4" x14ac:dyDescent="0.25">
      <c r="A219" t="str">
        <f>"083386556"</f>
        <v>083386556</v>
      </c>
      <c r="B219" t="s">
        <v>646</v>
      </c>
      <c r="C219" t="s">
        <v>647</v>
      </c>
      <c r="D219" t="s">
        <v>648</v>
      </c>
    </row>
    <row r="220" spans="1:4" x14ac:dyDescent="0.25">
      <c r="A220" t="str">
        <f>"037577832"</f>
        <v>037577832</v>
      </c>
      <c r="B220" t="s">
        <v>649</v>
      </c>
      <c r="C220" t="s">
        <v>650</v>
      </c>
      <c r="D220" t="s">
        <v>651</v>
      </c>
    </row>
    <row r="221" spans="1:4" x14ac:dyDescent="0.25">
      <c r="A221" t="str">
        <f>"039882985"</f>
        <v>039882985</v>
      </c>
      <c r="B221" t="s">
        <v>652</v>
      </c>
      <c r="C221" t="s">
        <v>653</v>
      </c>
      <c r="D221" t="s">
        <v>654</v>
      </c>
    </row>
    <row r="222" spans="1:4" x14ac:dyDescent="0.25">
      <c r="A222" t="str">
        <f>"039880168"</f>
        <v>039880168</v>
      </c>
      <c r="B222" t="s">
        <v>655</v>
      </c>
      <c r="C222" t="s">
        <v>656</v>
      </c>
      <c r="D222" t="s">
        <v>657</v>
      </c>
    </row>
    <row r="223" spans="1:4" x14ac:dyDescent="0.25">
      <c r="A223" t="str">
        <f>"04510557X"</f>
        <v>04510557X</v>
      </c>
      <c r="B223" t="s">
        <v>658</v>
      </c>
      <c r="C223" t="s">
        <v>659</v>
      </c>
      <c r="D223" t="s">
        <v>660</v>
      </c>
    </row>
    <row r="224" spans="1:4" x14ac:dyDescent="0.25">
      <c r="A224" t="str">
        <f>"097894265"</f>
        <v>097894265</v>
      </c>
      <c r="B224" t="s">
        <v>661</v>
      </c>
      <c r="C224" t="s">
        <v>662</v>
      </c>
      <c r="D224" t="s">
        <v>663</v>
      </c>
    </row>
    <row r="225" spans="1:4" x14ac:dyDescent="0.25">
      <c r="A225" t="str">
        <f>"040267970"</f>
        <v>040267970</v>
      </c>
      <c r="B225" t="s">
        <v>664</v>
      </c>
      <c r="C225" t="s">
        <v>665</v>
      </c>
      <c r="D225" t="s">
        <v>666</v>
      </c>
    </row>
    <row r="226" spans="1:4" x14ac:dyDescent="0.25">
      <c r="A226" t="str">
        <f>"039799514"</f>
        <v>039799514</v>
      </c>
      <c r="B226" t="s">
        <v>667</v>
      </c>
      <c r="C226" t="s">
        <v>668</v>
      </c>
      <c r="D226" t="s">
        <v>669</v>
      </c>
    </row>
    <row r="227" spans="1:4" x14ac:dyDescent="0.25">
      <c r="A227" t="str">
        <f>"040478238"</f>
        <v>040478238</v>
      </c>
      <c r="B227" t="s">
        <v>670</v>
      </c>
      <c r="C227" t="s">
        <v>671</v>
      </c>
      <c r="D227" t="s">
        <v>672</v>
      </c>
    </row>
    <row r="228" spans="1:4" x14ac:dyDescent="0.25">
      <c r="A228" t="str">
        <f>"04036657X"</f>
        <v>04036657X</v>
      </c>
      <c r="B228" t="s">
        <v>673</v>
      </c>
      <c r="C228" t="s">
        <v>674</v>
      </c>
      <c r="D228" t="s">
        <v>675</v>
      </c>
    </row>
    <row r="229" spans="1:4" x14ac:dyDescent="0.25">
      <c r="A229" t="str">
        <f>"131675710"</f>
        <v>131675710</v>
      </c>
      <c r="B229" t="s">
        <v>676</v>
      </c>
      <c r="C229" t="s">
        <v>677</v>
      </c>
      <c r="D229" t="s">
        <v>678</v>
      </c>
    </row>
    <row r="230" spans="1:4" x14ac:dyDescent="0.25">
      <c r="A230" t="str">
        <f>"184671639"</f>
        <v>184671639</v>
      </c>
      <c r="B230" t="s">
        <v>679</v>
      </c>
      <c r="C230" t="s">
        <v>680</v>
      </c>
      <c r="D230" t="s">
        <v>681</v>
      </c>
    </row>
    <row r="231" spans="1:4" x14ac:dyDescent="0.25">
      <c r="A231" t="str">
        <f>"116105593"</f>
        <v>116105593</v>
      </c>
      <c r="B231" t="s">
        <v>682</v>
      </c>
      <c r="C231" t="s">
        <v>683</v>
      </c>
      <c r="D231" t="s">
        <v>684</v>
      </c>
    </row>
    <row r="232" spans="1:4" x14ac:dyDescent="0.25">
      <c r="A232" t="str">
        <f>"037658298"</f>
        <v>037658298</v>
      </c>
      <c r="B232" t="s">
        <v>685</v>
      </c>
      <c r="C232" t="s">
        <v>686</v>
      </c>
      <c r="D232" t="s">
        <v>687</v>
      </c>
    </row>
    <row r="233" spans="1:4" x14ac:dyDescent="0.25">
      <c r="A233" t="str">
        <f>"036679712"</f>
        <v>036679712</v>
      </c>
      <c r="B233" t="s">
        <v>688</v>
      </c>
      <c r="C233" t="s">
        <v>689</v>
      </c>
      <c r="D233" t="s">
        <v>690</v>
      </c>
    </row>
    <row r="234" spans="1:4" x14ac:dyDescent="0.25">
      <c r="A234" t="str">
        <f>"045091951"</f>
        <v>045091951</v>
      </c>
      <c r="B234" t="s">
        <v>691</v>
      </c>
      <c r="C234" t="s">
        <v>692</v>
      </c>
      <c r="D234" t="s">
        <v>693</v>
      </c>
    </row>
    <row r="235" spans="1:4" x14ac:dyDescent="0.25">
      <c r="A235" t="str">
        <f>"013747193"</f>
        <v>013747193</v>
      </c>
      <c r="B235" t="s">
        <v>694</v>
      </c>
      <c r="C235" t="s">
        <v>695</v>
      </c>
      <c r="D235" t="s">
        <v>696</v>
      </c>
    </row>
    <row r="236" spans="1:4" x14ac:dyDescent="0.25">
      <c r="A236" t="str">
        <f>"039597474"</f>
        <v>039597474</v>
      </c>
      <c r="B236" t="s">
        <v>697</v>
      </c>
      <c r="C236" t="s">
        <v>698</v>
      </c>
      <c r="D236" t="s">
        <v>699</v>
      </c>
    </row>
    <row r="237" spans="1:4" x14ac:dyDescent="0.25">
      <c r="A237" t="str">
        <f>"03870904X"</f>
        <v>03870904X</v>
      </c>
      <c r="B237" t="s">
        <v>700</v>
      </c>
      <c r="C237" t="s">
        <v>701</v>
      </c>
      <c r="D237" t="s">
        <v>702</v>
      </c>
    </row>
    <row r="238" spans="1:4" x14ac:dyDescent="0.25">
      <c r="A238" t="str">
        <f>"039597490"</f>
        <v>039597490</v>
      </c>
      <c r="B238" t="s">
        <v>703</v>
      </c>
      <c r="C238" t="s">
        <v>704</v>
      </c>
      <c r="D238" t="s">
        <v>705</v>
      </c>
    </row>
    <row r="239" spans="1:4" x14ac:dyDescent="0.25">
      <c r="A239" t="str">
        <f>"039597156"</f>
        <v>039597156</v>
      </c>
      <c r="B239" t="s">
        <v>706</v>
      </c>
      <c r="C239" t="s">
        <v>707</v>
      </c>
      <c r="D239" t="s">
        <v>708</v>
      </c>
    </row>
    <row r="240" spans="1:4" x14ac:dyDescent="0.25">
      <c r="A240" t="str">
        <f>"143232495"</f>
        <v>143232495</v>
      </c>
      <c r="B240" t="s">
        <v>709</v>
      </c>
      <c r="C240" t="s">
        <v>710</v>
      </c>
      <c r="D240" t="s">
        <v>711</v>
      </c>
    </row>
    <row r="241" spans="1:4" x14ac:dyDescent="0.25">
      <c r="A241" t="str">
        <f>"039502813"</f>
        <v>039502813</v>
      </c>
      <c r="B241" t="s">
        <v>712</v>
      </c>
      <c r="C241" t="s">
        <v>713</v>
      </c>
      <c r="D241" t="s">
        <v>714</v>
      </c>
    </row>
    <row r="242" spans="1:4" x14ac:dyDescent="0.25">
      <c r="A242" t="str">
        <f>"08004221X"</f>
        <v>08004221X</v>
      </c>
      <c r="B242" t="s">
        <v>715</v>
      </c>
      <c r="C242" t="s">
        <v>716</v>
      </c>
      <c r="D242" t="s">
        <v>717</v>
      </c>
    </row>
    <row r="243" spans="1:4" x14ac:dyDescent="0.25">
      <c r="A243" t="str">
        <f>"040096440"</f>
        <v>040096440</v>
      </c>
      <c r="B243" t="s">
        <v>718</v>
      </c>
      <c r="C243" t="s">
        <v>719</v>
      </c>
      <c r="D243" t="s">
        <v>720</v>
      </c>
    </row>
    <row r="244" spans="1:4" x14ac:dyDescent="0.25">
      <c r="A244" t="str">
        <f>"094900361"</f>
        <v>094900361</v>
      </c>
      <c r="B244" t="s">
        <v>721</v>
      </c>
      <c r="C244" t="s">
        <v>722</v>
      </c>
      <c r="D244" t="s">
        <v>723</v>
      </c>
    </row>
    <row r="245" spans="1:4" x14ac:dyDescent="0.25">
      <c r="A245" t="str">
        <f>"143222198"</f>
        <v>143222198</v>
      </c>
      <c r="B245" t="s">
        <v>724</v>
      </c>
      <c r="C245" t="s">
        <v>725</v>
      </c>
      <c r="D245" t="s">
        <v>726</v>
      </c>
    </row>
    <row r="246" spans="1:4" x14ac:dyDescent="0.25">
      <c r="A246" t="str">
        <f>"189187034"</f>
        <v>189187034</v>
      </c>
      <c r="B246" t="s">
        <v>727</v>
      </c>
      <c r="C246" t="s">
        <v>728</v>
      </c>
      <c r="D246" t="s">
        <v>729</v>
      </c>
    </row>
    <row r="247" spans="1:4" x14ac:dyDescent="0.25">
      <c r="A247" t="str">
        <f>"038700549"</f>
        <v>038700549</v>
      </c>
      <c r="B247" t="s">
        <v>730</v>
      </c>
      <c r="D247" t="s">
        <v>731</v>
      </c>
    </row>
    <row r="248" spans="1:4" x14ac:dyDescent="0.25">
      <c r="A248" t="str">
        <f>"037440217"</f>
        <v>037440217</v>
      </c>
      <c r="B248" t="s">
        <v>732</v>
      </c>
      <c r="C248" t="s">
        <v>733</v>
      </c>
      <c r="D248" t="s">
        <v>734</v>
      </c>
    </row>
    <row r="249" spans="1:4" x14ac:dyDescent="0.25">
      <c r="A249" t="str">
        <f>"037484168"</f>
        <v>037484168</v>
      </c>
      <c r="B249" t="s">
        <v>735</v>
      </c>
      <c r="C249" t="s">
        <v>736</v>
      </c>
      <c r="D249" t="s">
        <v>737</v>
      </c>
    </row>
    <row r="250" spans="1:4" x14ac:dyDescent="0.25">
      <c r="A250" t="str">
        <f>"037777246"</f>
        <v>037777246</v>
      </c>
      <c r="B250" t="s">
        <v>738</v>
      </c>
      <c r="C250" t="s">
        <v>739</v>
      </c>
      <c r="D250" t="s">
        <v>740</v>
      </c>
    </row>
    <row r="251" spans="1:4" x14ac:dyDescent="0.25">
      <c r="A251" t="str">
        <f>"037617613"</f>
        <v>037617613</v>
      </c>
      <c r="B251" t="s">
        <v>738</v>
      </c>
      <c r="C251" t="s">
        <v>741</v>
      </c>
      <c r="D251" t="s">
        <v>742</v>
      </c>
    </row>
    <row r="252" spans="1:4" x14ac:dyDescent="0.25">
      <c r="A252" t="str">
        <f>"039762653"</f>
        <v>039762653</v>
      </c>
      <c r="B252" t="s">
        <v>743</v>
      </c>
      <c r="C252" t="s">
        <v>744</v>
      </c>
      <c r="D252" t="s">
        <v>745</v>
      </c>
    </row>
    <row r="253" spans="1:4" x14ac:dyDescent="0.25">
      <c r="A253" t="str">
        <f>"037459570"</f>
        <v>037459570</v>
      </c>
      <c r="B253" t="s">
        <v>746</v>
      </c>
      <c r="C253" t="s">
        <v>747</v>
      </c>
      <c r="D253" t="s">
        <v>748</v>
      </c>
    </row>
    <row r="254" spans="1:4" x14ac:dyDescent="0.25">
      <c r="A254" t="str">
        <f>"038638509"</f>
        <v>038638509</v>
      </c>
      <c r="B254" t="s">
        <v>749</v>
      </c>
      <c r="C254" t="s">
        <v>750</v>
      </c>
      <c r="D254" t="s">
        <v>751</v>
      </c>
    </row>
    <row r="255" spans="1:4" x14ac:dyDescent="0.25">
      <c r="A255" t="str">
        <f>"039223884"</f>
        <v>039223884</v>
      </c>
      <c r="B255" t="s">
        <v>752</v>
      </c>
      <c r="C255" t="s">
        <v>753</v>
      </c>
      <c r="D255" t="s">
        <v>754</v>
      </c>
    </row>
    <row r="256" spans="1:4" x14ac:dyDescent="0.25">
      <c r="A256" t="str">
        <f>"036295736"</f>
        <v>036295736</v>
      </c>
      <c r="B256" t="s">
        <v>755</v>
      </c>
      <c r="C256" t="s">
        <v>756</v>
      </c>
      <c r="D256" t="s">
        <v>757</v>
      </c>
    </row>
    <row r="257" spans="1:4" x14ac:dyDescent="0.25">
      <c r="A257" t="str">
        <f>"039597202"</f>
        <v>039597202</v>
      </c>
      <c r="B257" t="s">
        <v>758</v>
      </c>
      <c r="C257" t="s">
        <v>759</v>
      </c>
      <c r="D257" t="s">
        <v>760</v>
      </c>
    </row>
    <row r="258" spans="1:4" x14ac:dyDescent="0.25">
      <c r="A258" t="str">
        <f>"037765698"</f>
        <v>037765698</v>
      </c>
      <c r="B258" t="s">
        <v>761</v>
      </c>
      <c r="C258" t="s">
        <v>762</v>
      </c>
      <c r="D258" t="s">
        <v>763</v>
      </c>
    </row>
    <row r="259" spans="1:4" x14ac:dyDescent="0.25">
      <c r="A259" t="str">
        <f>"038715228"</f>
        <v>038715228</v>
      </c>
      <c r="B259" t="s">
        <v>764</v>
      </c>
      <c r="C259" t="s">
        <v>765</v>
      </c>
      <c r="D259" t="s">
        <v>766</v>
      </c>
    </row>
    <row r="260" spans="1:4" x14ac:dyDescent="0.25">
      <c r="A260" t="str">
        <f>"03661016X"</f>
        <v>03661016X</v>
      </c>
      <c r="B260" t="s">
        <v>767</v>
      </c>
      <c r="C260" t="s">
        <v>768</v>
      </c>
      <c r="D260" t="s">
        <v>769</v>
      </c>
    </row>
    <row r="261" spans="1:4" x14ac:dyDescent="0.25">
      <c r="A261" t="str">
        <f>"048796387"</f>
        <v>048796387</v>
      </c>
      <c r="B261" t="s">
        <v>770</v>
      </c>
      <c r="C261" t="s">
        <v>771</v>
      </c>
      <c r="D261" t="s">
        <v>772</v>
      </c>
    </row>
    <row r="262" spans="1:4" x14ac:dyDescent="0.25">
      <c r="A262" t="str">
        <f>"040144003"</f>
        <v>040144003</v>
      </c>
      <c r="B262" t="s">
        <v>773</v>
      </c>
      <c r="C262" t="s">
        <v>774</v>
      </c>
      <c r="D262" t="s">
        <v>775</v>
      </c>
    </row>
    <row r="263" spans="1:4" x14ac:dyDescent="0.25">
      <c r="A263" t="str">
        <f>"040588912"</f>
        <v>040588912</v>
      </c>
      <c r="B263" t="s">
        <v>776</v>
      </c>
      <c r="C263" t="s">
        <v>777</v>
      </c>
      <c r="D263" t="s">
        <v>778</v>
      </c>
    </row>
    <row r="264" spans="1:4" x14ac:dyDescent="0.25">
      <c r="A264" t="str">
        <f>"040159779"</f>
        <v>040159779</v>
      </c>
      <c r="B264" t="s">
        <v>779</v>
      </c>
      <c r="C264" t="s">
        <v>780</v>
      </c>
      <c r="D264" t="s">
        <v>781</v>
      </c>
    </row>
    <row r="265" spans="1:4" x14ac:dyDescent="0.25">
      <c r="A265" t="str">
        <f>"040186873"</f>
        <v>040186873</v>
      </c>
      <c r="B265" t="s">
        <v>782</v>
      </c>
      <c r="C265" t="s">
        <v>783</v>
      </c>
      <c r="D265" t="s">
        <v>784</v>
      </c>
    </row>
    <row r="266" spans="1:4" x14ac:dyDescent="0.25">
      <c r="A266" t="str">
        <f>"143175084"</f>
        <v>143175084</v>
      </c>
      <c r="B266" t="s">
        <v>785</v>
      </c>
      <c r="C266" t="s">
        <v>786</v>
      </c>
      <c r="D266" t="s">
        <v>787</v>
      </c>
    </row>
    <row r="267" spans="1:4" x14ac:dyDescent="0.25">
      <c r="A267" t="str">
        <f>"037510525"</f>
        <v>037510525</v>
      </c>
      <c r="B267" t="s">
        <v>788</v>
      </c>
      <c r="C267" t="s">
        <v>789</v>
      </c>
      <c r="D267" t="s">
        <v>790</v>
      </c>
    </row>
    <row r="268" spans="1:4" x14ac:dyDescent="0.25">
      <c r="A268" t="str">
        <f>"038127857"</f>
        <v>038127857</v>
      </c>
      <c r="B268" t="s">
        <v>791</v>
      </c>
      <c r="C268" t="s">
        <v>792</v>
      </c>
      <c r="D268" t="s">
        <v>793</v>
      </c>
    </row>
    <row r="269" spans="1:4" x14ac:dyDescent="0.25">
      <c r="A269" t="str">
        <f>"038276763"</f>
        <v>038276763</v>
      </c>
      <c r="B269" t="s">
        <v>794</v>
      </c>
      <c r="C269" t="s">
        <v>795</v>
      </c>
      <c r="D269" t="s">
        <v>796</v>
      </c>
    </row>
    <row r="270" spans="1:4" x14ac:dyDescent="0.25">
      <c r="A270" t="str">
        <f>"037961322"</f>
        <v>037961322</v>
      </c>
      <c r="B270" t="s">
        <v>797</v>
      </c>
      <c r="C270" t="s">
        <v>798</v>
      </c>
      <c r="D270" t="s">
        <v>799</v>
      </c>
    </row>
    <row r="271" spans="1:4" x14ac:dyDescent="0.25">
      <c r="A271" t="str">
        <f>"037813994"</f>
        <v>037813994</v>
      </c>
      <c r="B271" t="s">
        <v>800</v>
      </c>
      <c r="C271" t="s">
        <v>801</v>
      </c>
      <c r="D271" t="s">
        <v>802</v>
      </c>
    </row>
    <row r="272" spans="1:4" x14ac:dyDescent="0.25">
      <c r="A272" t="str">
        <f>"036281832"</f>
        <v>036281832</v>
      </c>
      <c r="B272" t="s">
        <v>803</v>
      </c>
      <c r="D272" t="s">
        <v>804</v>
      </c>
    </row>
    <row r="273" spans="1:4" x14ac:dyDescent="0.25">
      <c r="A273" t="str">
        <f>"040022455"</f>
        <v>040022455</v>
      </c>
      <c r="B273" t="s">
        <v>805</v>
      </c>
      <c r="C273" t="s">
        <v>806</v>
      </c>
      <c r="D273" t="s">
        <v>807</v>
      </c>
    </row>
    <row r="274" spans="1:4" x14ac:dyDescent="0.25">
      <c r="A274" t="str">
        <f>"059659343"</f>
        <v>059659343</v>
      </c>
      <c r="B274" t="s">
        <v>808</v>
      </c>
      <c r="C274" t="s">
        <v>809</v>
      </c>
      <c r="D274" t="s">
        <v>810</v>
      </c>
    </row>
    <row r="275" spans="1:4" x14ac:dyDescent="0.25">
      <c r="A275" t="str">
        <f>"040545784"</f>
        <v>040545784</v>
      </c>
      <c r="B275" t="s">
        <v>811</v>
      </c>
      <c r="C275" t="s">
        <v>812</v>
      </c>
      <c r="D275" t="s">
        <v>813</v>
      </c>
    </row>
    <row r="276" spans="1:4" x14ac:dyDescent="0.25">
      <c r="A276" t="str">
        <f>"040390632"</f>
        <v>040390632</v>
      </c>
      <c r="B276" t="s">
        <v>814</v>
      </c>
      <c r="C276" t="s">
        <v>815</v>
      </c>
      <c r="D276" t="s">
        <v>816</v>
      </c>
    </row>
    <row r="277" spans="1:4" x14ac:dyDescent="0.25">
      <c r="A277" t="str">
        <f>"23437537X"</f>
        <v>23437537X</v>
      </c>
      <c r="B277" t="s">
        <v>817</v>
      </c>
      <c r="C277" t="s">
        <v>818</v>
      </c>
      <c r="D277" t="s">
        <v>819</v>
      </c>
    </row>
    <row r="278" spans="1:4" x14ac:dyDescent="0.25">
      <c r="A278" t="str">
        <f>"124659543"</f>
        <v>124659543</v>
      </c>
      <c r="B278" t="s">
        <v>820</v>
      </c>
      <c r="C278" t="s">
        <v>821</v>
      </c>
      <c r="D278" t="s">
        <v>822</v>
      </c>
    </row>
    <row r="279" spans="1:4" x14ac:dyDescent="0.25">
      <c r="A279" t="str">
        <f>"038034441"</f>
        <v>038034441</v>
      </c>
      <c r="B279" t="s">
        <v>823</v>
      </c>
      <c r="C279" t="s">
        <v>824</v>
      </c>
      <c r="D279" t="s">
        <v>825</v>
      </c>
    </row>
    <row r="280" spans="1:4" x14ac:dyDescent="0.25">
      <c r="A280" t="str">
        <f>"036321877"</f>
        <v>036321877</v>
      </c>
      <c r="B280" t="s">
        <v>826</v>
      </c>
      <c r="C280" t="s">
        <v>827</v>
      </c>
      <c r="D280" t="s">
        <v>828</v>
      </c>
    </row>
    <row r="281" spans="1:4" x14ac:dyDescent="0.25">
      <c r="A281" t="str">
        <f>"160826462"</f>
        <v>160826462</v>
      </c>
      <c r="B281" t="s">
        <v>829</v>
      </c>
      <c r="C281" t="s">
        <v>830</v>
      </c>
      <c r="D281" t="s">
        <v>831</v>
      </c>
    </row>
    <row r="282" spans="1:4" x14ac:dyDescent="0.25">
      <c r="A282" t="str">
        <f>"17903703X"</f>
        <v>17903703X</v>
      </c>
      <c r="B282" t="s">
        <v>832</v>
      </c>
      <c r="C282" t="s">
        <v>833</v>
      </c>
      <c r="D282" t="s">
        <v>834</v>
      </c>
    </row>
    <row r="283" spans="1:4" x14ac:dyDescent="0.25">
      <c r="A283" t="str">
        <f>"037122746"</f>
        <v>037122746</v>
      </c>
      <c r="B283" t="s">
        <v>835</v>
      </c>
      <c r="C283" t="s">
        <v>836</v>
      </c>
      <c r="D283" t="s">
        <v>837</v>
      </c>
    </row>
    <row r="284" spans="1:4" x14ac:dyDescent="0.25">
      <c r="A284" t="str">
        <f>"037441175"</f>
        <v>037441175</v>
      </c>
      <c r="B284" t="s">
        <v>838</v>
      </c>
      <c r="C284" t="s">
        <v>839</v>
      </c>
      <c r="D284" t="s">
        <v>840</v>
      </c>
    </row>
    <row r="285" spans="1:4" x14ac:dyDescent="0.25">
      <c r="A285" t="str">
        <f>"094330689"</f>
        <v>094330689</v>
      </c>
      <c r="B285" t="s">
        <v>841</v>
      </c>
      <c r="C285" t="s">
        <v>842</v>
      </c>
      <c r="D285" t="s">
        <v>843</v>
      </c>
    </row>
    <row r="286" spans="1:4" x14ac:dyDescent="0.25">
      <c r="A286" t="str">
        <f>"038334364"</f>
        <v>038334364</v>
      </c>
      <c r="B286" t="s">
        <v>844</v>
      </c>
      <c r="C286" t="s">
        <v>845</v>
      </c>
      <c r="D286" t="s">
        <v>846</v>
      </c>
    </row>
    <row r="287" spans="1:4" x14ac:dyDescent="0.25">
      <c r="A287" t="str">
        <f>"171097432"</f>
        <v>171097432</v>
      </c>
      <c r="B287" t="s">
        <v>847</v>
      </c>
      <c r="C287" t="s">
        <v>848</v>
      </c>
      <c r="D287" t="s">
        <v>849</v>
      </c>
    </row>
    <row r="288" spans="1:4" x14ac:dyDescent="0.25">
      <c r="A288" t="str">
        <f>"039506444"</f>
        <v>039506444</v>
      </c>
      <c r="B288" t="s">
        <v>850</v>
      </c>
      <c r="C288" t="s">
        <v>851</v>
      </c>
      <c r="D288" t="s">
        <v>852</v>
      </c>
    </row>
    <row r="289" spans="1:4" x14ac:dyDescent="0.25">
      <c r="A289" t="str">
        <f>"040564185"</f>
        <v>040564185</v>
      </c>
      <c r="B289" t="s">
        <v>853</v>
      </c>
      <c r="C289" t="s">
        <v>854</v>
      </c>
      <c r="D289" t="s">
        <v>855</v>
      </c>
    </row>
    <row r="290" spans="1:4" x14ac:dyDescent="0.25">
      <c r="A290" t="str">
        <f>"039793850"</f>
        <v>039793850</v>
      </c>
      <c r="B290" t="s">
        <v>856</v>
      </c>
      <c r="C290" t="s">
        <v>857</v>
      </c>
      <c r="D290" t="s">
        <v>858</v>
      </c>
    </row>
    <row r="291" spans="1:4" x14ac:dyDescent="0.25">
      <c r="A291" t="str">
        <f>"038548119"</f>
        <v>038548119</v>
      </c>
      <c r="B291" t="s">
        <v>859</v>
      </c>
      <c r="C291" t="s">
        <v>860</v>
      </c>
      <c r="D291" t="s">
        <v>861</v>
      </c>
    </row>
    <row r="292" spans="1:4" x14ac:dyDescent="0.25">
      <c r="A292" t="str">
        <f>"039790231"</f>
        <v>039790231</v>
      </c>
      <c r="B292" t="s">
        <v>862</v>
      </c>
      <c r="C292" t="s">
        <v>863</v>
      </c>
      <c r="D292" t="s">
        <v>864</v>
      </c>
    </row>
    <row r="293" spans="1:4" x14ac:dyDescent="0.25">
      <c r="A293" t="str">
        <f>"200777866"</f>
        <v>200777866</v>
      </c>
      <c r="B293" t="s">
        <v>865</v>
      </c>
      <c r="C293" t="s">
        <v>866</v>
      </c>
      <c r="D293" t="s">
        <v>867</v>
      </c>
    </row>
    <row r="294" spans="1:4" x14ac:dyDescent="0.25">
      <c r="A294" t="str">
        <f>"149125208"</f>
        <v>149125208</v>
      </c>
      <c r="B294" t="s">
        <v>868</v>
      </c>
      <c r="C294" t="s">
        <v>869</v>
      </c>
      <c r="D294" t="s">
        <v>870</v>
      </c>
    </row>
    <row r="295" spans="1:4" x14ac:dyDescent="0.25">
      <c r="A295" t="str">
        <f>"036718467"</f>
        <v>036718467</v>
      </c>
      <c r="B295" t="s">
        <v>871</v>
      </c>
      <c r="C295" t="s">
        <v>872</v>
      </c>
      <c r="D295" t="s">
        <v>873</v>
      </c>
    </row>
    <row r="296" spans="1:4" x14ac:dyDescent="0.25">
      <c r="A296" t="str">
        <f>"037509772"</f>
        <v>037509772</v>
      </c>
      <c r="B296" t="s">
        <v>874</v>
      </c>
      <c r="C296" t="s">
        <v>875</v>
      </c>
      <c r="D296" t="s">
        <v>876</v>
      </c>
    </row>
    <row r="297" spans="1:4" x14ac:dyDescent="0.25">
      <c r="A297" t="str">
        <f>"038561816"</f>
        <v>038561816</v>
      </c>
      <c r="B297" t="s">
        <v>877</v>
      </c>
      <c r="C297" t="s">
        <v>878</v>
      </c>
      <c r="D297" t="s">
        <v>879</v>
      </c>
    </row>
    <row r="298" spans="1:4" x14ac:dyDescent="0.25">
      <c r="A298" t="str">
        <f>"037441876"</f>
        <v>037441876</v>
      </c>
      <c r="B298" t="s">
        <v>880</v>
      </c>
      <c r="C298" t="s">
        <v>881</v>
      </c>
      <c r="D298" t="s">
        <v>882</v>
      </c>
    </row>
    <row r="299" spans="1:4" x14ac:dyDescent="0.25">
      <c r="A299" t="str">
        <f>"039881873"</f>
        <v>039881873</v>
      </c>
      <c r="B299" t="s">
        <v>883</v>
      </c>
      <c r="C299" t="s">
        <v>884</v>
      </c>
      <c r="D299" t="s">
        <v>885</v>
      </c>
    </row>
    <row r="300" spans="1:4" x14ac:dyDescent="0.25">
      <c r="A300" t="str">
        <f>"037122754"</f>
        <v>037122754</v>
      </c>
      <c r="B300" t="s">
        <v>886</v>
      </c>
      <c r="D300" t="s">
        <v>887</v>
      </c>
    </row>
    <row r="301" spans="1:4" x14ac:dyDescent="0.25">
      <c r="A301" t="str">
        <f>"148004067"</f>
        <v>148004067</v>
      </c>
      <c r="B301" t="s">
        <v>888</v>
      </c>
      <c r="D301" t="s">
        <v>889</v>
      </c>
    </row>
    <row r="302" spans="1:4" x14ac:dyDescent="0.25">
      <c r="A302" t="str">
        <f>"040125394"</f>
        <v>040125394</v>
      </c>
      <c r="B302" t="s">
        <v>890</v>
      </c>
      <c r="C302" t="s">
        <v>891</v>
      </c>
      <c r="D302" t="s">
        <v>892</v>
      </c>
    </row>
    <row r="303" spans="1:4" x14ac:dyDescent="0.25">
      <c r="A303" t="str">
        <f>"076854124"</f>
        <v>076854124</v>
      </c>
      <c r="B303" t="s">
        <v>893</v>
      </c>
      <c r="C303" t="s">
        <v>894</v>
      </c>
      <c r="D303" t="s">
        <v>895</v>
      </c>
    </row>
    <row r="304" spans="1:4" x14ac:dyDescent="0.25">
      <c r="A304" t="str">
        <f>"200774603"</f>
        <v>200774603</v>
      </c>
      <c r="B304" t="s">
        <v>896</v>
      </c>
      <c r="C304" t="s">
        <v>897</v>
      </c>
      <c r="D304" t="s">
        <v>898</v>
      </c>
    </row>
    <row r="305" spans="1:4" x14ac:dyDescent="0.25">
      <c r="A305" t="str">
        <f>"040000702"</f>
        <v>040000702</v>
      </c>
      <c r="B305" t="s">
        <v>899</v>
      </c>
      <c r="C305" t="s">
        <v>900</v>
      </c>
      <c r="D305" t="s">
        <v>901</v>
      </c>
    </row>
    <row r="306" spans="1:4" x14ac:dyDescent="0.25">
      <c r="A306" t="str">
        <f>"037391437"</f>
        <v>037391437</v>
      </c>
      <c r="B306" t="s">
        <v>902</v>
      </c>
      <c r="D306" t="s">
        <v>903</v>
      </c>
    </row>
    <row r="307" spans="1:4" x14ac:dyDescent="0.25">
      <c r="A307" t="str">
        <f>"146856457"</f>
        <v>146856457</v>
      </c>
      <c r="B307" t="s">
        <v>904</v>
      </c>
      <c r="C307" t="s">
        <v>905</v>
      </c>
      <c r="D307" t="s">
        <v>906</v>
      </c>
    </row>
    <row r="308" spans="1:4" x14ac:dyDescent="0.25">
      <c r="A308" t="str">
        <f>"038692058"</f>
        <v>038692058</v>
      </c>
      <c r="B308" t="s">
        <v>907</v>
      </c>
      <c r="C308" t="s">
        <v>908</v>
      </c>
      <c r="D308" t="s">
        <v>909</v>
      </c>
    </row>
    <row r="309" spans="1:4" x14ac:dyDescent="0.25">
      <c r="A309" t="str">
        <f>"038060183"</f>
        <v>038060183</v>
      </c>
      <c r="B309" t="s">
        <v>910</v>
      </c>
      <c r="C309" t="s">
        <v>911</v>
      </c>
      <c r="D309" t="s">
        <v>912</v>
      </c>
    </row>
    <row r="310" spans="1:4" x14ac:dyDescent="0.25">
      <c r="A310" t="str">
        <f>"058822763"</f>
        <v>058822763</v>
      </c>
      <c r="B310" t="s">
        <v>913</v>
      </c>
      <c r="C310" t="s">
        <v>914</v>
      </c>
      <c r="D310" t="s">
        <v>915</v>
      </c>
    </row>
    <row r="311" spans="1:4" x14ac:dyDescent="0.25">
      <c r="A311" t="str">
        <f>"153721391"</f>
        <v>153721391</v>
      </c>
      <c r="B311" t="s">
        <v>916</v>
      </c>
      <c r="C311" t="s">
        <v>917</v>
      </c>
      <c r="D311" t="s">
        <v>918</v>
      </c>
    </row>
    <row r="312" spans="1:4" x14ac:dyDescent="0.25">
      <c r="A312" t="str">
        <f>"037874179"</f>
        <v>037874179</v>
      </c>
      <c r="B312" t="s">
        <v>919</v>
      </c>
      <c r="C312" t="s">
        <v>920</v>
      </c>
      <c r="D312" t="s">
        <v>921</v>
      </c>
    </row>
    <row r="313" spans="1:4" x14ac:dyDescent="0.25">
      <c r="A313" t="str">
        <f>"040148467"</f>
        <v>040148467</v>
      </c>
      <c r="B313" t="s">
        <v>922</v>
      </c>
      <c r="C313" t="s">
        <v>923</v>
      </c>
      <c r="D313" t="s">
        <v>924</v>
      </c>
    </row>
    <row r="314" spans="1:4" x14ac:dyDescent="0.25">
      <c r="A314" t="str">
        <f>"039130843"</f>
        <v>039130843</v>
      </c>
      <c r="B314" t="s">
        <v>925</v>
      </c>
      <c r="C314" t="s">
        <v>926</v>
      </c>
      <c r="D314" t="s">
        <v>927</v>
      </c>
    </row>
    <row r="315" spans="1:4" x14ac:dyDescent="0.25">
      <c r="A315" t="str">
        <f>"036359114"</f>
        <v>036359114</v>
      </c>
      <c r="B315" t="s">
        <v>928</v>
      </c>
      <c r="C315" t="s">
        <v>929</v>
      </c>
      <c r="D315" t="s">
        <v>930</v>
      </c>
    </row>
    <row r="316" spans="1:4" x14ac:dyDescent="0.25">
      <c r="A316" t="str">
        <f>"038233290"</f>
        <v>038233290</v>
      </c>
      <c r="B316" t="s">
        <v>931</v>
      </c>
      <c r="C316" t="s">
        <v>932</v>
      </c>
      <c r="D316" t="s">
        <v>933</v>
      </c>
    </row>
    <row r="317" spans="1:4" x14ac:dyDescent="0.25">
      <c r="A317" t="str">
        <f>"039197832"</f>
        <v>039197832</v>
      </c>
      <c r="B317" t="s">
        <v>934</v>
      </c>
      <c r="C317" t="s">
        <v>935</v>
      </c>
      <c r="D317" t="s">
        <v>936</v>
      </c>
    </row>
    <row r="318" spans="1:4" x14ac:dyDescent="0.25">
      <c r="A318" t="str">
        <f>"112811639"</f>
        <v>112811639</v>
      </c>
      <c r="B318" t="s">
        <v>937</v>
      </c>
      <c r="C318" t="s">
        <v>938</v>
      </c>
      <c r="D318" t="s">
        <v>939</v>
      </c>
    </row>
    <row r="319" spans="1:4" x14ac:dyDescent="0.25">
      <c r="A319" t="str">
        <f>"201031566"</f>
        <v>201031566</v>
      </c>
      <c r="B319" t="s">
        <v>940</v>
      </c>
      <c r="D319" t="s">
        <v>941</v>
      </c>
    </row>
    <row r="320" spans="1:4" x14ac:dyDescent="0.25">
      <c r="A320" t="str">
        <f>"038744236"</f>
        <v>038744236</v>
      </c>
      <c r="B320" t="s">
        <v>942</v>
      </c>
      <c r="C320" t="s">
        <v>943</v>
      </c>
      <c r="D320" t="s">
        <v>944</v>
      </c>
    </row>
    <row r="321" spans="1:4" x14ac:dyDescent="0.25">
      <c r="A321" t="str">
        <f>"040095215"</f>
        <v>040095215</v>
      </c>
      <c r="B321" t="s">
        <v>945</v>
      </c>
      <c r="C321" t="s">
        <v>946</v>
      </c>
      <c r="D321" t="s">
        <v>947</v>
      </c>
    </row>
    <row r="322" spans="1:4" x14ac:dyDescent="0.25">
      <c r="A322" t="str">
        <f>"040442454"</f>
        <v>040442454</v>
      </c>
      <c r="B322" t="s">
        <v>948</v>
      </c>
      <c r="C322" t="s">
        <v>949</v>
      </c>
      <c r="D322" t="s">
        <v>950</v>
      </c>
    </row>
    <row r="323" spans="1:4" x14ac:dyDescent="0.25">
      <c r="A323" t="str">
        <f>"040448584"</f>
        <v>040448584</v>
      </c>
      <c r="B323" t="s">
        <v>951</v>
      </c>
      <c r="C323" t="s">
        <v>952</v>
      </c>
      <c r="D323" t="s">
        <v>953</v>
      </c>
    </row>
    <row r="324" spans="1:4" x14ac:dyDescent="0.25">
      <c r="A324" t="str">
        <f>"224178520"</f>
        <v>224178520</v>
      </c>
      <c r="B324" t="s">
        <v>954</v>
      </c>
      <c r="C324" t="s">
        <v>955</v>
      </c>
      <c r="D324" t="s">
        <v>956</v>
      </c>
    </row>
    <row r="325" spans="1:4" x14ac:dyDescent="0.25">
      <c r="A325" t="str">
        <f>"039852520"</f>
        <v>039852520</v>
      </c>
      <c r="B325" t="s">
        <v>957</v>
      </c>
      <c r="C325" t="s">
        <v>958</v>
      </c>
      <c r="D325" t="s">
        <v>959</v>
      </c>
    </row>
    <row r="326" spans="1:4" x14ac:dyDescent="0.25">
      <c r="A326" t="str">
        <f>"039848671"</f>
        <v>039848671</v>
      </c>
      <c r="B326" t="s">
        <v>960</v>
      </c>
      <c r="C326" t="s">
        <v>961</v>
      </c>
      <c r="D326" t="s">
        <v>962</v>
      </c>
    </row>
    <row r="327" spans="1:4" x14ac:dyDescent="0.25">
      <c r="A327" t="str">
        <f>"038745232"</f>
        <v>038745232</v>
      </c>
      <c r="B327" t="s">
        <v>963</v>
      </c>
      <c r="C327" t="s">
        <v>964</v>
      </c>
      <c r="D327" t="s">
        <v>965</v>
      </c>
    </row>
    <row r="328" spans="1:4" x14ac:dyDescent="0.25">
      <c r="A328" t="str">
        <f>"060665912"</f>
        <v>060665912</v>
      </c>
      <c r="B328" t="s">
        <v>966</v>
      </c>
      <c r="C328" t="s">
        <v>967</v>
      </c>
      <c r="D328" t="s">
        <v>968</v>
      </c>
    </row>
    <row r="329" spans="1:4" x14ac:dyDescent="0.25">
      <c r="A329" t="str">
        <f>"039461572"</f>
        <v>039461572</v>
      </c>
      <c r="B329" t="s">
        <v>969</v>
      </c>
      <c r="C329" t="s">
        <v>970</v>
      </c>
      <c r="D329" t="s">
        <v>971</v>
      </c>
    </row>
    <row r="330" spans="1:4" x14ac:dyDescent="0.25">
      <c r="A330" t="str">
        <f>"036271993"</f>
        <v>036271993</v>
      </c>
      <c r="B330" t="s">
        <v>972</v>
      </c>
      <c r="C330" t="s">
        <v>973</v>
      </c>
      <c r="D330" t="s">
        <v>974</v>
      </c>
    </row>
    <row r="331" spans="1:4" x14ac:dyDescent="0.25">
      <c r="A331" t="str">
        <f>"040652793"</f>
        <v>040652793</v>
      </c>
      <c r="B331" t="s">
        <v>975</v>
      </c>
      <c r="C331" t="s">
        <v>976</v>
      </c>
      <c r="D331" t="s">
        <v>977</v>
      </c>
    </row>
    <row r="332" spans="1:4" x14ac:dyDescent="0.25">
      <c r="A332" t="str">
        <f>"037966332"</f>
        <v>037966332</v>
      </c>
      <c r="B332" t="s">
        <v>978</v>
      </c>
      <c r="C332" t="s">
        <v>979</v>
      </c>
      <c r="D332" t="s">
        <v>980</v>
      </c>
    </row>
    <row r="333" spans="1:4" x14ac:dyDescent="0.25">
      <c r="A333" t="str">
        <f>"037469029"</f>
        <v>037469029</v>
      </c>
      <c r="B333" t="s">
        <v>981</v>
      </c>
      <c r="D333" t="s">
        <v>982</v>
      </c>
    </row>
    <row r="334" spans="1:4" x14ac:dyDescent="0.25">
      <c r="A334" t="str">
        <f>"037459694"</f>
        <v>037459694</v>
      </c>
      <c r="B334" t="s">
        <v>983</v>
      </c>
      <c r="C334" t="s">
        <v>984</v>
      </c>
      <c r="D334" t="s">
        <v>985</v>
      </c>
    </row>
    <row r="335" spans="1:4" x14ac:dyDescent="0.25">
      <c r="A335" t="str">
        <f>"143263218"</f>
        <v>143263218</v>
      </c>
      <c r="B335" t="s">
        <v>986</v>
      </c>
      <c r="C335" t="s">
        <v>987</v>
      </c>
      <c r="D335" t="s">
        <v>988</v>
      </c>
    </row>
    <row r="336" spans="1:4" x14ac:dyDescent="0.25">
      <c r="A336" t="str">
        <f>"038589079"</f>
        <v>038589079</v>
      </c>
      <c r="B336" t="s">
        <v>989</v>
      </c>
      <c r="C336" t="s">
        <v>990</v>
      </c>
      <c r="D336" t="s">
        <v>991</v>
      </c>
    </row>
    <row r="337" spans="1:4" x14ac:dyDescent="0.25">
      <c r="A337" t="str">
        <f>"03865508X"</f>
        <v>03865508X</v>
      </c>
      <c r="B337" t="s">
        <v>992</v>
      </c>
      <c r="C337" t="s">
        <v>993</v>
      </c>
      <c r="D337" t="s">
        <v>994</v>
      </c>
    </row>
    <row r="338" spans="1:4" x14ac:dyDescent="0.25">
      <c r="A338" t="str">
        <f>"03858557X"</f>
        <v>03858557X</v>
      </c>
      <c r="B338" t="s">
        <v>995</v>
      </c>
      <c r="C338" t="s">
        <v>996</v>
      </c>
      <c r="D338" t="s">
        <v>997</v>
      </c>
    </row>
    <row r="339" spans="1:4" x14ac:dyDescent="0.25">
      <c r="A339" t="str">
        <f>"083126651"</f>
        <v>083126651</v>
      </c>
      <c r="B339" t="s">
        <v>998</v>
      </c>
      <c r="C339" t="s">
        <v>999</v>
      </c>
      <c r="D339" t="s">
        <v>1000</v>
      </c>
    </row>
    <row r="340" spans="1:4" x14ac:dyDescent="0.25">
      <c r="A340" t="str">
        <f>"182401626"</f>
        <v>182401626</v>
      </c>
      <c r="B340" t="s">
        <v>998</v>
      </c>
      <c r="C340" t="s">
        <v>1001</v>
      </c>
      <c r="D340" t="s">
        <v>1002</v>
      </c>
    </row>
    <row r="341" spans="1:4" x14ac:dyDescent="0.25">
      <c r="A341" t="str">
        <f>"038181266"</f>
        <v>038181266</v>
      </c>
      <c r="B341" t="s">
        <v>1003</v>
      </c>
      <c r="C341" t="s">
        <v>1004</v>
      </c>
      <c r="D341" t="s">
        <v>1005</v>
      </c>
    </row>
    <row r="342" spans="1:4" x14ac:dyDescent="0.25">
      <c r="A342" t="str">
        <f>"036253731"</f>
        <v>036253731</v>
      </c>
      <c r="B342" t="s">
        <v>1006</v>
      </c>
      <c r="C342" t="s">
        <v>1007</v>
      </c>
      <c r="D342" t="s">
        <v>1008</v>
      </c>
    </row>
    <row r="343" spans="1:4" x14ac:dyDescent="0.25">
      <c r="A343" t="str">
        <f>"137229771"</f>
        <v>137229771</v>
      </c>
      <c r="B343" t="s">
        <v>1009</v>
      </c>
      <c r="C343" t="s">
        <v>1010</v>
      </c>
      <c r="D343" t="s">
        <v>1011</v>
      </c>
    </row>
    <row r="344" spans="1:4" x14ac:dyDescent="0.25">
      <c r="A344" t="str">
        <f>"039471837"</f>
        <v>039471837</v>
      </c>
      <c r="B344" t="s">
        <v>1012</v>
      </c>
      <c r="C344" t="s">
        <v>1013</v>
      </c>
      <c r="D344" t="s">
        <v>1014</v>
      </c>
    </row>
    <row r="345" spans="1:4" x14ac:dyDescent="0.25">
      <c r="A345" t="str">
        <f>"036368695"</f>
        <v>036368695</v>
      </c>
      <c r="B345" t="s">
        <v>1015</v>
      </c>
      <c r="C345" t="s">
        <v>1016</v>
      </c>
      <c r="D345" t="s">
        <v>1017</v>
      </c>
    </row>
    <row r="346" spans="1:4" x14ac:dyDescent="0.25">
      <c r="A346" t="str">
        <f>"03925755X"</f>
        <v>03925755X</v>
      </c>
      <c r="B346" t="s">
        <v>1018</v>
      </c>
      <c r="C346" t="s">
        <v>1019</v>
      </c>
      <c r="D346" t="s">
        <v>1020</v>
      </c>
    </row>
    <row r="347" spans="1:4" x14ac:dyDescent="0.25">
      <c r="A347" t="str">
        <f>"037511025"</f>
        <v>037511025</v>
      </c>
      <c r="B347" t="s">
        <v>1021</v>
      </c>
      <c r="C347" t="s">
        <v>1022</v>
      </c>
      <c r="D347" t="s">
        <v>1023</v>
      </c>
    </row>
    <row r="348" spans="1:4" x14ac:dyDescent="0.25">
      <c r="A348" t="str">
        <f>"037663208"</f>
        <v>037663208</v>
      </c>
      <c r="B348" t="s">
        <v>1024</v>
      </c>
      <c r="C348" t="s">
        <v>1025</v>
      </c>
      <c r="D348" t="s">
        <v>1026</v>
      </c>
    </row>
    <row r="349" spans="1:4" x14ac:dyDescent="0.25">
      <c r="A349" t="str">
        <f>"153067179"</f>
        <v>153067179</v>
      </c>
      <c r="B349" t="s">
        <v>1027</v>
      </c>
      <c r="C349" t="s">
        <v>1028</v>
      </c>
      <c r="D349" t="s">
        <v>1029</v>
      </c>
    </row>
    <row r="350" spans="1:4" x14ac:dyDescent="0.25">
      <c r="A350" t="str">
        <f>"036387657"</f>
        <v>036387657</v>
      </c>
      <c r="B350" t="s">
        <v>1030</v>
      </c>
      <c r="C350" t="s">
        <v>1031</v>
      </c>
      <c r="D350" t="s">
        <v>1032</v>
      </c>
    </row>
    <row r="351" spans="1:4" x14ac:dyDescent="0.25">
      <c r="A351" t="str">
        <f>"039569357"</f>
        <v>039569357</v>
      </c>
      <c r="B351" t="s">
        <v>1033</v>
      </c>
      <c r="C351" t="s">
        <v>1034</v>
      </c>
      <c r="D351" t="s">
        <v>1035</v>
      </c>
    </row>
    <row r="352" spans="1:4" x14ac:dyDescent="0.25">
      <c r="A352" t="str">
        <f>"038819570"</f>
        <v>038819570</v>
      </c>
      <c r="B352" t="s">
        <v>1036</v>
      </c>
      <c r="C352" t="s">
        <v>1037</v>
      </c>
      <c r="D352" t="s">
        <v>1038</v>
      </c>
    </row>
    <row r="353" spans="1:4" x14ac:dyDescent="0.25">
      <c r="A353" t="str">
        <f>"037673122"</f>
        <v>037673122</v>
      </c>
      <c r="B353" t="s">
        <v>1039</v>
      </c>
      <c r="C353" t="s">
        <v>1040</v>
      </c>
      <c r="D353" t="s">
        <v>1041</v>
      </c>
    </row>
    <row r="354" spans="1:4" x14ac:dyDescent="0.25">
      <c r="A354" t="str">
        <f>"037443984"</f>
        <v>037443984</v>
      </c>
      <c r="B354" t="s">
        <v>1042</v>
      </c>
      <c r="C354" t="s">
        <v>1043</v>
      </c>
      <c r="D354" t="s">
        <v>1044</v>
      </c>
    </row>
    <row r="355" spans="1:4" x14ac:dyDescent="0.25">
      <c r="A355" t="str">
        <f>"128390395"</f>
        <v>128390395</v>
      </c>
      <c r="B355" t="s">
        <v>1045</v>
      </c>
      <c r="C355" t="s">
        <v>1046</v>
      </c>
      <c r="D355" t="s">
        <v>1047</v>
      </c>
    </row>
    <row r="356" spans="1:4" x14ac:dyDescent="0.25">
      <c r="A356" t="str">
        <f>"040230007"</f>
        <v>040230007</v>
      </c>
      <c r="B356" t="s">
        <v>1048</v>
      </c>
      <c r="C356" t="s">
        <v>1049</v>
      </c>
      <c r="D356" t="s">
        <v>1050</v>
      </c>
    </row>
    <row r="357" spans="1:4" x14ac:dyDescent="0.25">
      <c r="A357" t="str">
        <f>"112512798"</f>
        <v>112512798</v>
      </c>
      <c r="B357" t="s">
        <v>1051</v>
      </c>
      <c r="C357" t="s">
        <v>1052</v>
      </c>
      <c r="D357" t="s">
        <v>1053</v>
      </c>
    </row>
    <row r="358" spans="1:4" x14ac:dyDescent="0.25">
      <c r="A358" t="str">
        <f>"054530660"</f>
        <v>054530660</v>
      </c>
      <c r="B358" t="s">
        <v>1054</v>
      </c>
      <c r="C358" t="s">
        <v>1055</v>
      </c>
      <c r="D358" t="s">
        <v>1056</v>
      </c>
    </row>
    <row r="359" spans="1:4" x14ac:dyDescent="0.25">
      <c r="A359" t="str">
        <f>"076293718"</f>
        <v>076293718</v>
      </c>
      <c r="B359" t="s">
        <v>1057</v>
      </c>
      <c r="C359" t="s">
        <v>1058</v>
      </c>
      <c r="D359" t="s">
        <v>1059</v>
      </c>
    </row>
    <row r="360" spans="1:4" x14ac:dyDescent="0.25">
      <c r="A360" t="str">
        <f>"038388790"</f>
        <v>038388790</v>
      </c>
      <c r="B360" t="s">
        <v>1060</v>
      </c>
      <c r="C360" t="s">
        <v>1061</v>
      </c>
      <c r="D360" t="s">
        <v>1062</v>
      </c>
    </row>
    <row r="361" spans="1:4" x14ac:dyDescent="0.25">
      <c r="A361" t="str">
        <f>"039908496"</f>
        <v>039908496</v>
      </c>
      <c r="B361" t="s">
        <v>1063</v>
      </c>
      <c r="C361" t="s">
        <v>1064</v>
      </c>
      <c r="D361" t="s">
        <v>1065</v>
      </c>
    </row>
    <row r="362" spans="1:4" x14ac:dyDescent="0.25">
      <c r="A362" t="str">
        <f>"139284729"</f>
        <v>139284729</v>
      </c>
      <c r="B362" t="s">
        <v>1066</v>
      </c>
      <c r="C362" t="s">
        <v>1067</v>
      </c>
      <c r="D362" t="s">
        <v>1068</v>
      </c>
    </row>
    <row r="363" spans="1:4" x14ac:dyDescent="0.25">
      <c r="A363" t="str">
        <f>"001512854"</f>
        <v>001512854</v>
      </c>
      <c r="B363" t="s">
        <v>1069</v>
      </c>
      <c r="C363" t="s">
        <v>1070</v>
      </c>
      <c r="D363" t="s">
        <v>1071</v>
      </c>
    </row>
    <row r="364" spans="1:4" x14ac:dyDescent="0.25">
      <c r="A364" t="str">
        <f>"039874249"</f>
        <v>039874249</v>
      </c>
      <c r="B364" t="s">
        <v>1072</v>
      </c>
      <c r="C364" t="s">
        <v>1073</v>
      </c>
      <c r="D364" t="s">
        <v>1074</v>
      </c>
    </row>
    <row r="365" spans="1:4" x14ac:dyDescent="0.25">
      <c r="A365" t="str">
        <f>"001512900"</f>
        <v>001512900</v>
      </c>
      <c r="B365" t="s">
        <v>1075</v>
      </c>
      <c r="C365" t="s">
        <v>1076</v>
      </c>
      <c r="D365" t="s">
        <v>1077</v>
      </c>
    </row>
    <row r="366" spans="1:4" x14ac:dyDescent="0.25">
      <c r="A366" t="str">
        <f>"03920992X"</f>
        <v>03920992X</v>
      </c>
      <c r="B366" t="s">
        <v>1078</v>
      </c>
      <c r="C366" t="s">
        <v>1079</v>
      </c>
      <c r="D366" t="s">
        <v>1080</v>
      </c>
    </row>
    <row r="367" spans="1:4" x14ac:dyDescent="0.25">
      <c r="A367" t="str">
        <f>"039132536"</f>
        <v>039132536</v>
      </c>
      <c r="B367" t="s">
        <v>1081</v>
      </c>
      <c r="C367" t="s">
        <v>1082</v>
      </c>
      <c r="D367" t="s">
        <v>1083</v>
      </c>
    </row>
    <row r="368" spans="1:4" x14ac:dyDescent="0.25">
      <c r="A368" t="str">
        <f>"038231867"</f>
        <v>038231867</v>
      </c>
      <c r="B368" t="s">
        <v>1084</v>
      </c>
      <c r="C368" t="s">
        <v>1085</v>
      </c>
      <c r="D368" t="s">
        <v>1086</v>
      </c>
    </row>
    <row r="369" spans="1:4" x14ac:dyDescent="0.25">
      <c r="A369" t="str">
        <f>"137219431"</f>
        <v>137219431</v>
      </c>
      <c r="B369" t="s">
        <v>1087</v>
      </c>
      <c r="C369" t="s">
        <v>1088</v>
      </c>
      <c r="D369" t="s">
        <v>1089</v>
      </c>
    </row>
    <row r="370" spans="1:4" x14ac:dyDescent="0.25">
      <c r="A370" t="str">
        <f>"038409445"</f>
        <v>038409445</v>
      </c>
      <c r="B370" t="s">
        <v>1090</v>
      </c>
      <c r="C370" t="s">
        <v>1091</v>
      </c>
      <c r="D370" t="s">
        <v>1092</v>
      </c>
    </row>
    <row r="371" spans="1:4" x14ac:dyDescent="0.25">
      <c r="A371" t="str">
        <f>"039354423"</f>
        <v>039354423</v>
      </c>
      <c r="B371" t="s">
        <v>1093</v>
      </c>
      <c r="C371" t="s">
        <v>1094</v>
      </c>
      <c r="D371" t="s">
        <v>1095</v>
      </c>
    </row>
    <row r="372" spans="1:4" x14ac:dyDescent="0.25">
      <c r="A372" t="str">
        <f>"037705024"</f>
        <v>037705024</v>
      </c>
      <c r="B372" t="s">
        <v>1096</v>
      </c>
      <c r="C372" t="s">
        <v>1097</v>
      </c>
      <c r="D372" t="s">
        <v>1098</v>
      </c>
    </row>
    <row r="373" spans="1:4" x14ac:dyDescent="0.25">
      <c r="A373" t="str">
        <f>"039924351"</f>
        <v>039924351</v>
      </c>
      <c r="B373" t="s">
        <v>1099</v>
      </c>
      <c r="C373" t="s">
        <v>1100</v>
      </c>
      <c r="D373" t="s">
        <v>1101</v>
      </c>
    </row>
    <row r="374" spans="1:4" x14ac:dyDescent="0.25">
      <c r="A374" t="str">
        <f>"040320413"</f>
        <v>040320413</v>
      </c>
      <c r="B374" t="s">
        <v>1102</v>
      </c>
      <c r="C374" t="s">
        <v>1103</v>
      </c>
      <c r="D374" t="s">
        <v>1104</v>
      </c>
    </row>
    <row r="375" spans="1:4" x14ac:dyDescent="0.25">
      <c r="A375" t="str">
        <f>"040508226"</f>
        <v>040508226</v>
      </c>
      <c r="B375" t="s">
        <v>1105</v>
      </c>
      <c r="C375" t="s">
        <v>1106</v>
      </c>
      <c r="D375" t="s">
        <v>1107</v>
      </c>
    </row>
    <row r="376" spans="1:4" x14ac:dyDescent="0.25">
      <c r="A376" t="str">
        <f>"038280647"</f>
        <v>038280647</v>
      </c>
      <c r="B376" t="s">
        <v>1108</v>
      </c>
      <c r="C376" t="s">
        <v>1109</v>
      </c>
      <c r="D376" t="s">
        <v>1110</v>
      </c>
    </row>
    <row r="377" spans="1:4" x14ac:dyDescent="0.25">
      <c r="A377" t="str">
        <f>"045097046"</f>
        <v>045097046</v>
      </c>
      <c r="B377" t="s">
        <v>1111</v>
      </c>
      <c r="C377" t="s">
        <v>1112</v>
      </c>
      <c r="D377" t="s">
        <v>1113</v>
      </c>
    </row>
    <row r="378" spans="1:4" x14ac:dyDescent="0.25">
      <c r="A378" t="str">
        <f>"039225720"</f>
        <v>039225720</v>
      </c>
      <c r="B378" t="s">
        <v>1114</v>
      </c>
      <c r="C378" t="s">
        <v>1115</v>
      </c>
      <c r="D378" t="s">
        <v>1116</v>
      </c>
    </row>
    <row r="379" spans="1:4" x14ac:dyDescent="0.25">
      <c r="A379" t="str">
        <f>"045046905"</f>
        <v>045046905</v>
      </c>
      <c r="B379" t="s">
        <v>1117</v>
      </c>
      <c r="C379" t="s">
        <v>1118</v>
      </c>
      <c r="D379" t="s">
        <v>1119</v>
      </c>
    </row>
    <row r="380" spans="1:4" x14ac:dyDescent="0.25">
      <c r="A380" t="str">
        <f>"039371506"</f>
        <v>039371506</v>
      </c>
      <c r="B380" t="s">
        <v>1120</v>
      </c>
      <c r="C380" t="s">
        <v>1121</v>
      </c>
      <c r="D380" t="s">
        <v>1122</v>
      </c>
    </row>
    <row r="381" spans="1:4" x14ac:dyDescent="0.25">
      <c r="A381" t="str">
        <f>"03919423X"</f>
        <v>03919423X</v>
      </c>
      <c r="B381" t="s">
        <v>1123</v>
      </c>
      <c r="C381" t="s">
        <v>1124</v>
      </c>
      <c r="D381" t="s">
        <v>1125</v>
      </c>
    </row>
    <row r="382" spans="1:4" x14ac:dyDescent="0.25">
      <c r="A382" t="str">
        <f>"038763451"</f>
        <v>038763451</v>
      </c>
      <c r="B382" t="s">
        <v>1126</v>
      </c>
      <c r="C382" t="s">
        <v>1127</v>
      </c>
      <c r="D382" t="s">
        <v>1128</v>
      </c>
    </row>
    <row r="383" spans="1:4" x14ac:dyDescent="0.25">
      <c r="A383" t="str">
        <f>"039105660"</f>
        <v>039105660</v>
      </c>
      <c r="B383" t="s">
        <v>1129</v>
      </c>
      <c r="C383" t="s">
        <v>1130</v>
      </c>
      <c r="D383" t="s">
        <v>1131</v>
      </c>
    </row>
    <row r="384" spans="1:4" x14ac:dyDescent="0.25">
      <c r="A384" t="str">
        <f>"039035379"</f>
        <v>039035379</v>
      </c>
      <c r="B384" t="s">
        <v>1132</v>
      </c>
      <c r="C384" t="s">
        <v>1133</v>
      </c>
      <c r="D384" t="s">
        <v>1134</v>
      </c>
    </row>
    <row r="385" spans="1:4" x14ac:dyDescent="0.25">
      <c r="A385" t="str">
        <f>"038502976"</f>
        <v>038502976</v>
      </c>
      <c r="B385" t="s">
        <v>1135</v>
      </c>
      <c r="C385" t="s">
        <v>1136</v>
      </c>
      <c r="D385" t="s">
        <v>1137</v>
      </c>
    </row>
    <row r="386" spans="1:4" x14ac:dyDescent="0.25">
      <c r="A386" t="str">
        <f>"038019647"</f>
        <v>038019647</v>
      </c>
      <c r="B386" t="s">
        <v>1138</v>
      </c>
      <c r="C386" t="s">
        <v>1139</v>
      </c>
      <c r="D386" t="s">
        <v>1140</v>
      </c>
    </row>
    <row r="387" spans="1:4" x14ac:dyDescent="0.25">
      <c r="A387" t="str">
        <f>"073885622"</f>
        <v>073885622</v>
      </c>
      <c r="B387" t="s">
        <v>1141</v>
      </c>
      <c r="C387" t="s">
        <v>1142</v>
      </c>
      <c r="D387" t="s">
        <v>1143</v>
      </c>
    </row>
    <row r="388" spans="1:4" x14ac:dyDescent="0.25">
      <c r="A388" t="str">
        <f>"184992028"</f>
        <v>184992028</v>
      </c>
      <c r="B388" t="s">
        <v>1144</v>
      </c>
      <c r="C388" t="s">
        <v>1145</v>
      </c>
      <c r="D388" t="s">
        <v>1146</v>
      </c>
    </row>
    <row r="389" spans="1:4" x14ac:dyDescent="0.25">
      <c r="A389" t="str">
        <f>"037451677"</f>
        <v>037451677</v>
      </c>
      <c r="B389" t="s">
        <v>1147</v>
      </c>
      <c r="C389" t="s">
        <v>1148</v>
      </c>
      <c r="D389" t="s">
        <v>1149</v>
      </c>
    </row>
    <row r="390" spans="1:4" x14ac:dyDescent="0.25">
      <c r="A390" t="str">
        <f>"039585328"</f>
        <v>039585328</v>
      </c>
      <c r="B390" t="s">
        <v>1150</v>
      </c>
      <c r="C390" t="s">
        <v>1151</v>
      </c>
      <c r="D390" t="s">
        <v>1152</v>
      </c>
    </row>
    <row r="391" spans="1:4" x14ac:dyDescent="0.25">
      <c r="A391" t="str">
        <f>"039410420"</f>
        <v>039410420</v>
      </c>
      <c r="B391" t="s">
        <v>1153</v>
      </c>
      <c r="C391" t="s">
        <v>1154</v>
      </c>
      <c r="D391" t="s">
        <v>1155</v>
      </c>
    </row>
    <row r="392" spans="1:4" x14ac:dyDescent="0.25">
      <c r="A392" t="str">
        <f>"112685056"</f>
        <v>112685056</v>
      </c>
      <c r="B392" t="s">
        <v>1156</v>
      </c>
      <c r="C392" t="s">
        <v>1157</v>
      </c>
      <c r="D392" t="s">
        <v>1158</v>
      </c>
    </row>
    <row r="393" spans="1:4" x14ac:dyDescent="0.25">
      <c r="A393" t="str">
        <f>"037487310"</f>
        <v>037487310</v>
      </c>
      <c r="B393" t="s">
        <v>1159</v>
      </c>
      <c r="C393" t="s">
        <v>1160</v>
      </c>
      <c r="D393" t="s">
        <v>1161</v>
      </c>
    </row>
    <row r="394" spans="1:4" x14ac:dyDescent="0.25">
      <c r="A394" t="str">
        <f>"040414205"</f>
        <v>040414205</v>
      </c>
      <c r="B394" t="s">
        <v>1162</v>
      </c>
      <c r="C394" t="s">
        <v>1163</v>
      </c>
      <c r="D394" t="s">
        <v>1164</v>
      </c>
    </row>
    <row r="395" spans="1:4" x14ac:dyDescent="0.25">
      <c r="A395" t="str">
        <f>"038996499"</f>
        <v>038996499</v>
      </c>
      <c r="B395" t="s">
        <v>1165</v>
      </c>
      <c r="C395" t="s">
        <v>1166</v>
      </c>
      <c r="D395" t="s">
        <v>1167</v>
      </c>
    </row>
    <row r="396" spans="1:4" x14ac:dyDescent="0.25">
      <c r="A396" t="str">
        <f>"039792390"</f>
        <v>039792390</v>
      </c>
      <c r="B396" t="s">
        <v>1168</v>
      </c>
      <c r="C396" t="s">
        <v>1169</v>
      </c>
      <c r="D396" t="s">
        <v>1170</v>
      </c>
    </row>
    <row r="397" spans="1:4" x14ac:dyDescent="0.25">
      <c r="A397" t="str">
        <f>"090055306"</f>
        <v>090055306</v>
      </c>
      <c r="B397" t="s">
        <v>1171</v>
      </c>
      <c r="C397" t="s">
        <v>1172</v>
      </c>
      <c r="D397" t="s">
        <v>1173</v>
      </c>
    </row>
    <row r="398" spans="1:4" x14ac:dyDescent="0.25">
      <c r="A398" t="str">
        <f>"073596159"</f>
        <v>073596159</v>
      </c>
      <c r="B398" t="s">
        <v>1174</v>
      </c>
      <c r="C398" t="s">
        <v>1175</v>
      </c>
      <c r="D398" t="s">
        <v>1176</v>
      </c>
    </row>
    <row r="399" spans="1:4" x14ac:dyDescent="0.25">
      <c r="A399" t="str">
        <f>"039281337"</f>
        <v>039281337</v>
      </c>
      <c r="B399" t="s">
        <v>1177</v>
      </c>
      <c r="C399" t="s">
        <v>1178</v>
      </c>
      <c r="D399" t="s">
        <v>1179</v>
      </c>
    </row>
    <row r="400" spans="1:4" x14ac:dyDescent="0.25">
      <c r="A400" t="str">
        <f>"039730263"</f>
        <v>039730263</v>
      </c>
      <c r="B400" t="s">
        <v>1180</v>
      </c>
      <c r="C400" t="s">
        <v>1181</v>
      </c>
      <c r="D400" t="s">
        <v>1182</v>
      </c>
    </row>
    <row r="401" spans="1:4" x14ac:dyDescent="0.25">
      <c r="A401" t="str">
        <f>"076273954"</f>
        <v>076273954</v>
      </c>
      <c r="B401" t="s">
        <v>1183</v>
      </c>
      <c r="C401" t="s">
        <v>1184</v>
      </c>
      <c r="D401" t="s">
        <v>1185</v>
      </c>
    </row>
    <row r="402" spans="1:4" x14ac:dyDescent="0.25">
      <c r="A402" t="str">
        <f>"039301311"</f>
        <v>039301311</v>
      </c>
      <c r="B402" t="s">
        <v>1186</v>
      </c>
      <c r="C402" t="s">
        <v>1187</v>
      </c>
      <c r="D402" t="s">
        <v>1188</v>
      </c>
    </row>
    <row r="403" spans="1:4" x14ac:dyDescent="0.25">
      <c r="A403" t="str">
        <f>"118325159"</f>
        <v>118325159</v>
      </c>
      <c r="B403" t="s">
        <v>1189</v>
      </c>
      <c r="C403" t="s">
        <v>1190</v>
      </c>
      <c r="D403" t="s">
        <v>1191</v>
      </c>
    </row>
    <row r="404" spans="1:4" x14ac:dyDescent="0.25">
      <c r="A404" t="str">
        <f>"137229119"</f>
        <v>137229119</v>
      </c>
      <c r="B404" t="s">
        <v>1192</v>
      </c>
      <c r="C404" t="s">
        <v>1193</v>
      </c>
      <c r="D404" t="s">
        <v>1194</v>
      </c>
    </row>
    <row r="405" spans="1:4" x14ac:dyDescent="0.25">
      <c r="A405" t="str">
        <f>"038396491"</f>
        <v>038396491</v>
      </c>
      <c r="B405" t="s">
        <v>1195</v>
      </c>
      <c r="C405" t="s">
        <v>1196</v>
      </c>
      <c r="D405" t="s">
        <v>1197</v>
      </c>
    </row>
    <row r="406" spans="1:4" x14ac:dyDescent="0.25">
      <c r="A406" t="str">
        <f>"054372968"</f>
        <v>054372968</v>
      </c>
      <c r="B406" t="s">
        <v>1198</v>
      </c>
      <c r="C406" t="s">
        <v>1199</v>
      </c>
      <c r="D406" t="s">
        <v>1200</v>
      </c>
    </row>
    <row r="407" spans="1:4" x14ac:dyDescent="0.25">
      <c r="A407" t="str">
        <f>"036740225"</f>
        <v>036740225</v>
      </c>
      <c r="B407" t="s">
        <v>1201</v>
      </c>
      <c r="C407" t="s">
        <v>1202</v>
      </c>
      <c r="D407" t="s">
        <v>1203</v>
      </c>
    </row>
    <row r="408" spans="1:4" x14ac:dyDescent="0.25">
      <c r="A408" t="str">
        <f>"105773859"</f>
        <v>105773859</v>
      </c>
      <c r="B408" t="s">
        <v>1204</v>
      </c>
      <c r="C408" t="s">
        <v>1205</v>
      </c>
      <c r="D408" t="s">
        <v>1206</v>
      </c>
    </row>
    <row r="409" spans="1:4" x14ac:dyDescent="0.25">
      <c r="A409" t="str">
        <f>"151634971"</f>
        <v>151634971</v>
      </c>
      <c r="B409" t="s">
        <v>1207</v>
      </c>
      <c r="C409" t="s">
        <v>1208</v>
      </c>
      <c r="D409" t="s">
        <v>1209</v>
      </c>
    </row>
    <row r="410" spans="1:4" x14ac:dyDescent="0.25">
      <c r="A410" t="str">
        <f>"133934454"</f>
        <v>133934454</v>
      </c>
      <c r="B410" t="s">
        <v>1210</v>
      </c>
      <c r="C410" t="s">
        <v>1211</v>
      </c>
      <c r="D410" t="s">
        <v>1212</v>
      </c>
    </row>
    <row r="411" spans="1:4" x14ac:dyDescent="0.25">
      <c r="A411" t="str">
        <f>"039462838"</f>
        <v>039462838</v>
      </c>
      <c r="B411" t="s">
        <v>1213</v>
      </c>
      <c r="C411" t="s">
        <v>1214</v>
      </c>
      <c r="D411" t="s">
        <v>1215</v>
      </c>
    </row>
    <row r="412" spans="1:4" x14ac:dyDescent="0.25">
      <c r="A412" t="str">
        <f>"174924399"</f>
        <v>174924399</v>
      </c>
      <c r="B412" t="s">
        <v>1216</v>
      </c>
      <c r="C412" t="s">
        <v>1217</v>
      </c>
      <c r="D412" t="s">
        <v>1218</v>
      </c>
    </row>
    <row r="413" spans="1:4" x14ac:dyDescent="0.25">
      <c r="A413" t="str">
        <f>"037515888"</f>
        <v>037515888</v>
      </c>
      <c r="B413" t="s">
        <v>1219</v>
      </c>
      <c r="C413" t="s">
        <v>1220</v>
      </c>
      <c r="D413" t="s">
        <v>1221</v>
      </c>
    </row>
    <row r="414" spans="1:4" x14ac:dyDescent="0.25">
      <c r="A414" t="str">
        <f>"001061038"</f>
        <v>001061038</v>
      </c>
      <c r="B414" t="s">
        <v>1222</v>
      </c>
      <c r="C414" t="s">
        <v>1223</v>
      </c>
      <c r="D414" t="s">
        <v>1224</v>
      </c>
    </row>
    <row r="415" spans="1:4" x14ac:dyDescent="0.25">
      <c r="A415" t="str">
        <f>"039002896"</f>
        <v>039002896</v>
      </c>
      <c r="B415" t="s">
        <v>1225</v>
      </c>
      <c r="C415" t="s">
        <v>1226</v>
      </c>
      <c r="D415" t="s">
        <v>1227</v>
      </c>
    </row>
    <row r="416" spans="1:4" x14ac:dyDescent="0.25">
      <c r="A416" t="str">
        <f>"15708583X"</f>
        <v>15708583X</v>
      </c>
      <c r="B416" t="s">
        <v>1228</v>
      </c>
      <c r="C416" t="s">
        <v>1229</v>
      </c>
      <c r="D416" t="s">
        <v>1230</v>
      </c>
    </row>
    <row r="417" spans="1:4" x14ac:dyDescent="0.25">
      <c r="A417" t="str">
        <f>"040301346"</f>
        <v>040301346</v>
      </c>
      <c r="B417" t="s">
        <v>1231</v>
      </c>
      <c r="C417" t="s">
        <v>1232</v>
      </c>
      <c r="D417" t="s">
        <v>1233</v>
      </c>
    </row>
    <row r="418" spans="1:4" x14ac:dyDescent="0.25">
      <c r="A418" t="str">
        <f>"038636085"</f>
        <v>038636085</v>
      </c>
      <c r="B418" t="s">
        <v>1234</v>
      </c>
      <c r="C418" t="s">
        <v>1235</v>
      </c>
      <c r="D418" t="s">
        <v>1236</v>
      </c>
    </row>
    <row r="419" spans="1:4" x14ac:dyDescent="0.25">
      <c r="A419" t="str">
        <f>"17666713X"</f>
        <v>17666713X</v>
      </c>
      <c r="B419" t="s">
        <v>1237</v>
      </c>
      <c r="D419" t="s">
        <v>1238</v>
      </c>
    </row>
    <row r="420" spans="1:4" x14ac:dyDescent="0.25">
      <c r="A420" t="str">
        <f>"039237141"</f>
        <v>039237141</v>
      </c>
      <c r="B420" t="s">
        <v>1239</v>
      </c>
      <c r="C420" t="s">
        <v>1240</v>
      </c>
      <c r="D420" t="s">
        <v>1241</v>
      </c>
    </row>
    <row r="421" spans="1:4" x14ac:dyDescent="0.25">
      <c r="A421" t="str">
        <f>"178297380"</f>
        <v>178297380</v>
      </c>
      <c r="B421" t="s">
        <v>1242</v>
      </c>
      <c r="D421" t="s">
        <v>1243</v>
      </c>
    </row>
    <row r="422" spans="1:4" x14ac:dyDescent="0.25">
      <c r="A422" t="str">
        <f>"040528456"</f>
        <v>040528456</v>
      </c>
      <c r="B422" t="s">
        <v>1244</v>
      </c>
      <c r="C422" t="s">
        <v>1245</v>
      </c>
      <c r="D422" t="s">
        <v>1246</v>
      </c>
    </row>
    <row r="423" spans="1:4" x14ac:dyDescent="0.25">
      <c r="A423" t="str">
        <f>"038777037"</f>
        <v>038777037</v>
      </c>
      <c r="B423" t="s">
        <v>1247</v>
      </c>
      <c r="C423" t="s">
        <v>1248</v>
      </c>
      <c r="D423" t="s">
        <v>1249</v>
      </c>
    </row>
    <row r="424" spans="1:4" x14ac:dyDescent="0.25">
      <c r="A424" t="str">
        <f>"119947005"</f>
        <v>119947005</v>
      </c>
      <c r="B424" t="s">
        <v>1250</v>
      </c>
      <c r="C424" t="s">
        <v>1251</v>
      </c>
      <c r="D424" t="s">
        <v>1252</v>
      </c>
    </row>
    <row r="425" spans="1:4" x14ac:dyDescent="0.25">
      <c r="A425" t="str">
        <f>"037875213"</f>
        <v>037875213</v>
      </c>
      <c r="B425" t="s">
        <v>1253</v>
      </c>
      <c r="C425" t="s">
        <v>1254</v>
      </c>
      <c r="D425" t="s">
        <v>1255</v>
      </c>
    </row>
    <row r="426" spans="1:4" x14ac:dyDescent="0.25">
      <c r="A426" t="str">
        <f>"038778041"</f>
        <v>038778041</v>
      </c>
      <c r="B426" t="s">
        <v>1256</v>
      </c>
      <c r="C426" t="s">
        <v>1257</v>
      </c>
      <c r="D426" t="s">
        <v>1258</v>
      </c>
    </row>
    <row r="427" spans="1:4" x14ac:dyDescent="0.25">
      <c r="A427" t="str">
        <f>"037118358"</f>
        <v>037118358</v>
      </c>
      <c r="B427" t="s">
        <v>1259</v>
      </c>
      <c r="C427" t="s">
        <v>1260</v>
      </c>
      <c r="D427" t="s">
        <v>1261</v>
      </c>
    </row>
    <row r="428" spans="1:4" x14ac:dyDescent="0.25">
      <c r="A428" t="str">
        <f>"045090874"</f>
        <v>045090874</v>
      </c>
      <c r="B428" t="s">
        <v>1262</v>
      </c>
      <c r="C428" t="s">
        <v>1263</v>
      </c>
      <c r="D428" t="s">
        <v>1264</v>
      </c>
    </row>
    <row r="429" spans="1:4" x14ac:dyDescent="0.25">
      <c r="A429" t="str">
        <f>"040496910"</f>
        <v>040496910</v>
      </c>
      <c r="B429" t="s">
        <v>1265</v>
      </c>
      <c r="C429" t="s">
        <v>1266</v>
      </c>
      <c r="D429" t="s">
        <v>1267</v>
      </c>
    </row>
    <row r="430" spans="1:4" x14ac:dyDescent="0.25">
      <c r="A430" t="str">
        <f>"078020948"</f>
        <v>078020948</v>
      </c>
      <c r="B430" t="s">
        <v>1268</v>
      </c>
      <c r="C430" t="s">
        <v>1269</v>
      </c>
      <c r="D430" t="s">
        <v>1270</v>
      </c>
    </row>
    <row r="431" spans="1:4" x14ac:dyDescent="0.25">
      <c r="A431" t="str">
        <f>"040111970"</f>
        <v>040111970</v>
      </c>
      <c r="B431" t="s">
        <v>1271</v>
      </c>
      <c r="C431" t="s">
        <v>1272</v>
      </c>
      <c r="D431" t="s">
        <v>1273</v>
      </c>
    </row>
    <row r="432" spans="1:4" x14ac:dyDescent="0.25">
      <c r="A432" t="str">
        <f>"11619474X"</f>
        <v>11619474X</v>
      </c>
      <c r="B432" t="s">
        <v>1274</v>
      </c>
      <c r="C432" t="s">
        <v>1275</v>
      </c>
      <c r="D432" t="s">
        <v>1276</v>
      </c>
    </row>
    <row r="433" spans="1:4" x14ac:dyDescent="0.25">
      <c r="A433" t="str">
        <f>"200300253"</f>
        <v>200300253</v>
      </c>
      <c r="B433" t="s">
        <v>1277</v>
      </c>
      <c r="D433" t="s">
        <v>1278</v>
      </c>
    </row>
    <row r="434" spans="1:4" x14ac:dyDescent="0.25">
      <c r="A434" t="str">
        <f>"038208601"</f>
        <v>038208601</v>
      </c>
      <c r="B434" t="s">
        <v>1279</v>
      </c>
      <c r="C434" t="s">
        <v>1280</v>
      </c>
      <c r="D434" t="s">
        <v>1281</v>
      </c>
    </row>
    <row r="435" spans="1:4" x14ac:dyDescent="0.25">
      <c r="A435" t="str">
        <f>"001061887"</f>
        <v>001061887</v>
      </c>
      <c r="B435" t="s">
        <v>1282</v>
      </c>
      <c r="C435" t="s">
        <v>1283</v>
      </c>
      <c r="D435" t="s">
        <v>1284</v>
      </c>
    </row>
    <row r="436" spans="1:4" x14ac:dyDescent="0.25">
      <c r="A436" t="str">
        <f>"036652156"</f>
        <v>036652156</v>
      </c>
      <c r="B436" t="s">
        <v>1285</v>
      </c>
      <c r="C436" t="s">
        <v>1286</v>
      </c>
      <c r="D436" t="s">
        <v>1287</v>
      </c>
    </row>
    <row r="437" spans="1:4" x14ac:dyDescent="0.25">
      <c r="A437" t="str">
        <f>"039874672"</f>
        <v>039874672</v>
      </c>
      <c r="B437" t="s">
        <v>1288</v>
      </c>
      <c r="C437" t="s">
        <v>1289</v>
      </c>
      <c r="D437" t="s">
        <v>1290</v>
      </c>
    </row>
    <row r="438" spans="1:4" x14ac:dyDescent="0.25">
      <c r="A438" t="str">
        <f>"03757812X"</f>
        <v>03757812X</v>
      </c>
      <c r="B438" t="s">
        <v>1291</v>
      </c>
      <c r="C438" t="s">
        <v>1292</v>
      </c>
      <c r="D438" t="s">
        <v>1293</v>
      </c>
    </row>
    <row r="439" spans="1:4" x14ac:dyDescent="0.25">
      <c r="A439" t="str">
        <f>"03881868X"</f>
        <v>03881868X</v>
      </c>
      <c r="B439" t="s">
        <v>1294</v>
      </c>
      <c r="C439" t="s">
        <v>1295</v>
      </c>
      <c r="D439" t="s">
        <v>1296</v>
      </c>
    </row>
    <row r="440" spans="1:4" x14ac:dyDescent="0.25">
      <c r="A440" t="str">
        <f>"037578111"</f>
        <v>037578111</v>
      </c>
      <c r="B440" t="s">
        <v>1297</v>
      </c>
      <c r="C440" t="s">
        <v>1298</v>
      </c>
      <c r="D440" t="s">
        <v>1299</v>
      </c>
    </row>
    <row r="441" spans="1:4" x14ac:dyDescent="0.25">
      <c r="A441" t="str">
        <f>"134183061"</f>
        <v>134183061</v>
      </c>
      <c r="B441" t="s">
        <v>1300</v>
      </c>
      <c r="C441" t="s">
        <v>1301</v>
      </c>
      <c r="D441" t="s">
        <v>1302</v>
      </c>
    </row>
    <row r="442" spans="1:4" x14ac:dyDescent="0.25">
      <c r="A442" t="str">
        <f>"001024892"</f>
        <v>001024892</v>
      </c>
      <c r="B442" t="s">
        <v>1303</v>
      </c>
      <c r="C442" t="s">
        <v>1304</v>
      </c>
      <c r="D442" t="s">
        <v>1305</v>
      </c>
    </row>
    <row r="443" spans="1:4" x14ac:dyDescent="0.25">
      <c r="A443" t="str">
        <f>"013730878"</f>
        <v>013730878</v>
      </c>
      <c r="B443" t="s">
        <v>1306</v>
      </c>
      <c r="C443" t="s">
        <v>1307</v>
      </c>
      <c r="D443" t="s">
        <v>1308</v>
      </c>
    </row>
    <row r="444" spans="1:4" x14ac:dyDescent="0.25">
      <c r="A444" t="str">
        <f>"039227677"</f>
        <v>039227677</v>
      </c>
      <c r="B444" t="s">
        <v>1309</v>
      </c>
      <c r="C444" t="s">
        <v>1310</v>
      </c>
      <c r="D444" t="s">
        <v>1311</v>
      </c>
    </row>
    <row r="445" spans="1:4" x14ac:dyDescent="0.25">
      <c r="A445" t="str">
        <f>"037457624"</f>
        <v>037457624</v>
      </c>
      <c r="B445" t="s">
        <v>1312</v>
      </c>
      <c r="C445" t="s">
        <v>1313</v>
      </c>
      <c r="D445" t="s">
        <v>1314</v>
      </c>
    </row>
    <row r="446" spans="1:4" x14ac:dyDescent="0.25">
      <c r="A446" t="str">
        <f>"039685802"</f>
        <v>039685802</v>
      </c>
      <c r="B446" t="s">
        <v>1315</v>
      </c>
      <c r="C446" t="s">
        <v>1316</v>
      </c>
      <c r="D446" t="s">
        <v>1317</v>
      </c>
    </row>
    <row r="447" spans="1:4" x14ac:dyDescent="0.25">
      <c r="A447" t="str">
        <f>"040455785"</f>
        <v>040455785</v>
      </c>
      <c r="B447" t="s">
        <v>1318</v>
      </c>
      <c r="C447" t="s">
        <v>1319</v>
      </c>
      <c r="D447" t="s">
        <v>1320</v>
      </c>
    </row>
    <row r="448" spans="1:4" x14ac:dyDescent="0.25">
      <c r="A448" t="str">
        <f>"038000512"</f>
        <v>038000512</v>
      </c>
      <c r="B448" t="s">
        <v>1321</v>
      </c>
      <c r="C448" t="s">
        <v>1322</v>
      </c>
      <c r="D448" t="s">
        <v>1323</v>
      </c>
    </row>
    <row r="449" spans="1:4" x14ac:dyDescent="0.25">
      <c r="A449" t="str">
        <f>"038817969"</f>
        <v>038817969</v>
      </c>
      <c r="B449" t="s">
        <v>1324</v>
      </c>
      <c r="C449" t="s">
        <v>1325</v>
      </c>
      <c r="D449" t="s">
        <v>1326</v>
      </c>
    </row>
    <row r="450" spans="1:4" x14ac:dyDescent="0.25">
      <c r="A450" t="str">
        <f>"03922824X"</f>
        <v>03922824X</v>
      </c>
      <c r="B450" t="s">
        <v>1327</v>
      </c>
      <c r="C450" t="s">
        <v>1328</v>
      </c>
      <c r="D450" t="s">
        <v>1329</v>
      </c>
    </row>
    <row r="451" spans="1:4" x14ac:dyDescent="0.25">
      <c r="A451" t="str">
        <f>"03744719X"</f>
        <v>03744719X</v>
      </c>
      <c r="B451" t="s">
        <v>1330</v>
      </c>
      <c r="C451" t="s">
        <v>1331</v>
      </c>
      <c r="D451" t="s">
        <v>1332</v>
      </c>
    </row>
    <row r="452" spans="1:4" x14ac:dyDescent="0.25">
      <c r="A452" t="str">
        <f>"038435233"</f>
        <v>038435233</v>
      </c>
      <c r="B452" t="s">
        <v>1333</v>
      </c>
      <c r="C452" t="s">
        <v>1334</v>
      </c>
      <c r="D452" t="s">
        <v>1335</v>
      </c>
    </row>
    <row r="453" spans="1:4" x14ac:dyDescent="0.25">
      <c r="A453" t="str">
        <f>"219784485"</f>
        <v>219784485</v>
      </c>
      <c r="B453" t="s">
        <v>1336</v>
      </c>
      <c r="C453" t="s">
        <v>1337</v>
      </c>
      <c r="D453" t="s">
        <v>1338</v>
      </c>
    </row>
    <row r="454" spans="1:4" x14ac:dyDescent="0.25">
      <c r="A454" t="str">
        <f>"037469126"</f>
        <v>037469126</v>
      </c>
      <c r="B454" t="s">
        <v>1339</v>
      </c>
      <c r="C454" t="s">
        <v>1340</v>
      </c>
      <c r="D454" t="s">
        <v>1341</v>
      </c>
    </row>
    <row r="455" spans="1:4" x14ac:dyDescent="0.25">
      <c r="A455" t="str">
        <f>"140129707"</f>
        <v>140129707</v>
      </c>
      <c r="B455" t="s">
        <v>1342</v>
      </c>
      <c r="C455" t="s">
        <v>1343</v>
      </c>
      <c r="D455" t="s">
        <v>1344</v>
      </c>
    </row>
    <row r="456" spans="1:4" x14ac:dyDescent="0.25">
      <c r="A456" t="str">
        <f>"039932397"</f>
        <v>039932397</v>
      </c>
      <c r="B456" t="s">
        <v>1345</v>
      </c>
      <c r="C456" t="s">
        <v>1346</v>
      </c>
      <c r="D456" t="s">
        <v>1347</v>
      </c>
    </row>
    <row r="457" spans="1:4" x14ac:dyDescent="0.25">
      <c r="A457" t="str">
        <f>"036878111"</f>
        <v>036878111</v>
      </c>
      <c r="B457" t="s">
        <v>1348</v>
      </c>
      <c r="C457" t="s">
        <v>1349</v>
      </c>
      <c r="D457" t="s">
        <v>1350</v>
      </c>
    </row>
    <row r="458" spans="1:4" x14ac:dyDescent="0.25">
      <c r="A458" t="str">
        <f>"040477797"</f>
        <v>040477797</v>
      </c>
      <c r="B458" t="s">
        <v>1351</v>
      </c>
      <c r="C458" t="s">
        <v>1352</v>
      </c>
      <c r="D458" t="s">
        <v>1353</v>
      </c>
    </row>
    <row r="459" spans="1:4" x14ac:dyDescent="0.25">
      <c r="A459" t="str">
        <f>"137229828"</f>
        <v>137229828</v>
      </c>
      <c r="B459" t="s">
        <v>1354</v>
      </c>
      <c r="C459" t="s">
        <v>1355</v>
      </c>
      <c r="D459" t="s">
        <v>1356</v>
      </c>
    </row>
    <row r="460" spans="1:4" x14ac:dyDescent="0.25">
      <c r="A460" t="str">
        <f>"038217465"</f>
        <v>038217465</v>
      </c>
      <c r="B460" t="s">
        <v>1357</v>
      </c>
      <c r="C460" t="s">
        <v>1358</v>
      </c>
      <c r="D460" t="s">
        <v>1359</v>
      </c>
    </row>
    <row r="461" spans="1:4" x14ac:dyDescent="0.25">
      <c r="A461" t="str">
        <f>"074088831"</f>
        <v>074088831</v>
      </c>
      <c r="B461" t="s">
        <v>1360</v>
      </c>
      <c r="C461" t="s">
        <v>1361</v>
      </c>
      <c r="D461" t="s">
        <v>1362</v>
      </c>
    </row>
    <row r="462" spans="1:4" x14ac:dyDescent="0.25">
      <c r="A462" t="str">
        <f>"133135926"</f>
        <v>133135926</v>
      </c>
      <c r="B462" t="s">
        <v>1363</v>
      </c>
      <c r="C462" t="s">
        <v>1364</v>
      </c>
      <c r="D462" t="s">
        <v>1365</v>
      </c>
    </row>
    <row r="463" spans="1:4" x14ac:dyDescent="0.25">
      <c r="A463" t="str">
        <f>"03984949X"</f>
        <v>03984949X</v>
      </c>
      <c r="B463" t="s">
        <v>1366</v>
      </c>
      <c r="C463" t="s">
        <v>1367</v>
      </c>
      <c r="D463" t="s">
        <v>1368</v>
      </c>
    </row>
    <row r="464" spans="1:4" x14ac:dyDescent="0.25">
      <c r="A464" t="str">
        <f>"037687069"</f>
        <v>037687069</v>
      </c>
      <c r="B464" t="s">
        <v>1369</v>
      </c>
      <c r="C464" t="s">
        <v>1370</v>
      </c>
      <c r="D464" t="s">
        <v>1371</v>
      </c>
    </row>
    <row r="465" spans="1:4" x14ac:dyDescent="0.25">
      <c r="A465" t="str">
        <f>"039985245"</f>
        <v>039985245</v>
      </c>
      <c r="B465" t="s">
        <v>1372</v>
      </c>
      <c r="C465" t="s">
        <v>1373</v>
      </c>
      <c r="D465" t="s">
        <v>1374</v>
      </c>
    </row>
    <row r="466" spans="1:4" x14ac:dyDescent="0.25">
      <c r="A466" t="str">
        <f>"078948010"</f>
        <v>078948010</v>
      </c>
      <c r="B466" t="s">
        <v>1375</v>
      </c>
      <c r="C466" t="s">
        <v>1376</v>
      </c>
      <c r="D466" t="s">
        <v>1377</v>
      </c>
    </row>
    <row r="467" spans="1:4" x14ac:dyDescent="0.25">
      <c r="A467" t="str">
        <f>"112817424"</f>
        <v>112817424</v>
      </c>
      <c r="B467" t="s">
        <v>1378</v>
      </c>
      <c r="C467" t="s">
        <v>1379</v>
      </c>
      <c r="D467" t="s">
        <v>1380</v>
      </c>
    </row>
    <row r="468" spans="1:4" x14ac:dyDescent="0.25">
      <c r="A468" t="str">
        <f>"039620662"</f>
        <v>039620662</v>
      </c>
      <c r="B468" t="s">
        <v>1381</v>
      </c>
      <c r="C468" t="s">
        <v>1382</v>
      </c>
      <c r="D468" t="s">
        <v>1383</v>
      </c>
    </row>
    <row r="469" spans="1:4" x14ac:dyDescent="0.25">
      <c r="A469" t="str">
        <f>"038587386"</f>
        <v>038587386</v>
      </c>
      <c r="B469" t="s">
        <v>1384</v>
      </c>
      <c r="C469" t="s">
        <v>1385</v>
      </c>
      <c r="D469" t="s">
        <v>1386</v>
      </c>
    </row>
    <row r="470" spans="1:4" x14ac:dyDescent="0.25">
      <c r="A470" t="str">
        <f>"048716391"</f>
        <v>048716391</v>
      </c>
      <c r="B470" t="s">
        <v>1387</v>
      </c>
      <c r="C470" t="s">
        <v>1388</v>
      </c>
      <c r="D470" t="s">
        <v>1389</v>
      </c>
    </row>
    <row r="471" spans="1:4" x14ac:dyDescent="0.25">
      <c r="A471" t="str">
        <f>"03684621X"</f>
        <v>03684621X</v>
      </c>
      <c r="B471" t="s">
        <v>1390</v>
      </c>
      <c r="C471" t="s">
        <v>1391</v>
      </c>
      <c r="D471" t="s">
        <v>1392</v>
      </c>
    </row>
    <row r="472" spans="1:4" x14ac:dyDescent="0.25">
      <c r="A472" t="str">
        <f>"038768410"</f>
        <v>038768410</v>
      </c>
      <c r="B472" t="s">
        <v>1393</v>
      </c>
      <c r="C472" t="s">
        <v>1394</v>
      </c>
      <c r="D472" t="s">
        <v>1395</v>
      </c>
    </row>
    <row r="473" spans="1:4" x14ac:dyDescent="0.25">
      <c r="A473" t="str">
        <f>"116137983"</f>
        <v>116137983</v>
      </c>
      <c r="B473" t="s">
        <v>1396</v>
      </c>
      <c r="C473" t="s">
        <v>1397</v>
      </c>
      <c r="D473" t="s">
        <v>1398</v>
      </c>
    </row>
    <row r="474" spans="1:4" x14ac:dyDescent="0.25">
      <c r="A474" t="str">
        <f>"039741532"</f>
        <v>039741532</v>
      </c>
      <c r="B474" t="s">
        <v>1399</v>
      </c>
      <c r="C474" t="s">
        <v>1400</v>
      </c>
      <c r="D474" t="s">
        <v>1401</v>
      </c>
    </row>
    <row r="475" spans="1:4" x14ac:dyDescent="0.25">
      <c r="A475" t="str">
        <f>"198296754"</f>
        <v>198296754</v>
      </c>
      <c r="B475" t="s">
        <v>1402</v>
      </c>
      <c r="C475" t="s">
        <v>1403</v>
      </c>
      <c r="D475" t="s">
        <v>1404</v>
      </c>
    </row>
    <row r="476" spans="1:4" x14ac:dyDescent="0.25">
      <c r="A476" t="str">
        <f>"038818663"</f>
        <v>038818663</v>
      </c>
      <c r="B476" t="s">
        <v>1405</v>
      </c>
      <c r="C476" t="s">
        <v>1406</v>
      </c>
      <c r="D476" t="s">
        <v>1407</v>
      </c>
    </row>
    <row r="477" spans="1:4" x14ac:dyDescent="0.25">
      <c r="A477" t="str">
        <f>"05802994X"</f>
        <v>05802994X</v>
      </c>
      <c r="B477" t="s">
        <v>1408</v>
      </c>
      <c r="C477" t="s">
        <v>1409</v>
      </c>
      <c r="D477" t="s">
        <v>1410</v>
      </c>
    </row>
    <row r="478" spans="1:4" x14ac:dyDescent="0.25">
      <c r="A478" t="str">
        <f>"131339087"</f>
        <v>131339087</v>
      </c>
      <c r="B478" t="s">
        <v>1411</v>
      </c>
      <c r="C478" t="s">
        <v>1412</v>
      </c>
      <c r="D478" t="s">
        <v>1413</v>
      </c>
    </row>
    <row r="479" spans="1:4" x14ac:dyDescent="0.25">
      <c r="A479" t="str">
        <f>"037517058"</f>
        <v>037517058</v>
      </c>
      <c r="B479" t="s">
        <v>1414</v>
      </c>
      <c r="C479" t="s">
        <v>1415</v>
      </c>
      <c r="D479" t="s">
        <v>1416</v>
      </c>
    </row>
    <row r="480" spans="1:4" x14ac:dyDescent="0.25">
      <c r="A480" t="str">
        <f>"060795433"</f>
        <v>060795433</v>
      </c>
      <c r="B480" t="s">
        <v>1417</v>
      </c>
      <c r="C480" t="s">
        <v>1418</v>
      </c>
      <c r="D480" t="s">
        <v>1419</v>
      </c>
    </row>
    <row r="481" spans="1:4" x14ac:dyDescent="0.25">
      <c r="A481" t="str">
        <f>"037733184"</f>
        <v>037733184</v>
      </c>
      <c r="B481" t="s">
        <v>1420</v>
      </c>
      <c r="C481" t="s">
        <v>1421</v>
      </c>
      <c r="D481" t="s">
        <v>1422</v>
      </c>
    </row>
    <row r="482" spans="1:4" x14ac:dyDescent="0.25">
      <c r="A482" t="str">
        <f>"039399559"</f>
        <v>039399559</v>
      </c>
      <c r="B482" t="s">
        <v>1423</v>
      </c>
      <c r="C482" t="s">
        <v>1424</v>
      </c>
      <c r="D482" t="s">
        <v>1425</v>
      </c>
    </row>
    <row r="483" spans="1:4" x14ac:dyDescent="0.25">
      <c r="A483" t="str">
        <f>"039960498"</f>
        <v>039960498</v>
      </c>
      <c r="B483" t="s">
        <v>1426</v>
      </c>
      <c r="C483" t="s">
        <v>1427</v>
      </c>
      <c r="D483" t="s">
        <v>1428</v>
      </c>
    </row>
    <row r="484" spans="1:4" x14ac:dyDescent="0.25">
      <c r="A484" t="str">
        <f>"039581721"</f>
        <v>039581721</v>
      </c>
      <c r="B484" t="s">
        <v>1429</v>
      </c>
      <c r="C484" t="s">
        <v>1430</v>
      </c>
      <c r="D484" t="s">
        <v>1431</v>
      </c>
    </row>
    <row r="485" spans="1:4" x14ac:dyDescent="0.25">
      <c r="A485" t="str">
        <f>"039235564"</f>
        <v>039235564</v>
      </c>
      <c r="B485" t="s">
        <v>1432</v>
      </c>
      <c r="C485" t="s">
        <v>1433</v>
      </c>
      <c r="D485" t="s">
        <v>1434</v>
      </c>
    </row>
    <row r="486" spans="1:4" x14ac:dyDescent="0.25">
      <c r="A486" t="str">
        <f>"039563634"</f>
        <v>039563634</v>
      </c>
      <c r="B486" t="s">
        <v>1435</v>
      </c>
      <c r="C486" t="s">
        <v>1436</v>
      </c>
      <c r="D486" t="s">
        <v>1437</v>
      </c>
    </row>
    <row r="487" spans="1:4" x14ac:dyDescent="0.25">
      <c r="A487" t="str">
        <f>"039408418"</f>
        <v>039408418</v>
      </c>
      <c r="B487" t="s">
        <v>1438</v>
      </c>
      <c r="C487" t="s">
        <v>1439</v>
      </c>
      <c r="D487" t="s">
        <v>1440</v>
      </c>
    </row>
    <row r="488" spans="1:4" x14ac:dyDescent="0.25">
      <c r="A488" t="str">
        <f>"039717402"</f>
        <v>039717402</v>
      </c>
      <c r="B488" t="s">
        <v>1441</v>
      </c>
      <c r="C488" t="s">
        <v>1442</v>
      </c>
      <c r="D488" t="s">
        <v>1443</v>
      </c>
    </row>
    <row r="489" spans="1:4" x14ac:dyDescent="0.25">
      <c r="A489" t="str">
        <f>"044779410"</f>
        <v>044779410</v>
      </c>
      <c r="B489" t="s">
        <v>1444</v>
      </c>
      <c r="C489" t="s">
        <v>1445</v>
      </c>
      <c r="D489" t="s">
        <v>1446</v>
      </c>
    </row>
    <row r="490" spans="1:4" x14ac:dyDescent="0.25">
      <c r="A490" t="str">
        <f>"040159922"</f>
        <v>040159922</v>
      </c>
      <c r="B490" t="s">
        <v>1447</v>
      </c>
      <c r="C490" t="s">
        <v>1448</v>
      </c>
      <c r="D490" t="s">
        <v>1449</v>
      </c>
    </row>
    <row r="491" spans="1:4" x14ac:dyDescent="0.25">
      <c r="A491" t="str">
        <f>"073583421"</f>
        <v>073583421</v>
      </c>
      <c r="B491" t="s">
        <v>1450</v>
      </c>
      <c r="C491" t="s">
        <v>1451</v>
      </c>
      <c r="D491" t="s">
        <v>1452</v>
      </c>
    </row>
    <row r="492" spans="1:4" x14ac:dyDescent="0.25">
      <c r="A492" t="str">
        <f>"039579425"</f>
        <v>039579425</v>
      </c>
      <c r="B492" t="s">
        <v>1453</v>
      </c>
      <c r="C492" t="s">
        <v>1454</v>
      </c>
      <c r="D492" t="s">
        <v>1455</v>
      </c>
    </row>
    <row r="493" spans="1:4" x14ac:dyDescent="0.25">
      <c r="A493" t="str">
        <f>"040059405"</f>
        <v>040059405</v>
      </c>
      <c r="B493" t="s">
        <v>1456</v>
      </c>
      <c r="C493" t="s">
        <v>1457</v>
      </c>
      <c r="D493" t="s">
        <v>1458</v>
      </c>
    </row>
    <row r="494" spans="1:4" x14ac:dyDescent="0.25">
      <c r="A494" t="str">
        <f>"037808400"</f>
        <v>037808400</v>
      </c>
      <c r="B494" t="s">
        <v>1459</v>
      </c>
      <c r="C494" t="s">
        <v>1460</v>
      </c>
      <c r="D494" t="s">
        <v>1461</v>
      </c>
    </row>
    <row r="495" spans="1:4" x14ac:dyDescent="0.25">
      <c r="A495" t="str">
        <f>"038807955"</f>
        <v>038807955</v>
      </c>
      <c r="B495" t="s">
        <v>1462</v>
      </c>
      <c r="C495" t="s">
        <v>1463</v>
      </c>
      <c r="D495" t="s">
        <v>1464</v>
      </c>
    </row>
    <row r="496" spans="1:4" x14ac:dyDescent="0.25">
      <c r="A496" t="str">
        <f>"039524027"</f>
        <v>039524027</v>
      </c>
      <c r="B496" t="s">
        <v>1465</v>
      </c>
      <c r="C496" t="s">
        <v>1466</v>
      </c>
      <c r="D496" t="s">
        <v>1467</v>
      </c>
    </row>
    <row r="497" spans="1:4" x14ac:dyDescent="0.25">
      <c r="A497" t="str">
        <f>"001029754"</f>
        <v>001029754</v>
      </c>
      <c r="B497" t="s">
        <v>1468</v>
      </c>
      <c r="C497" t="s">
        <v>1469</v>
      </c>
      <c r="D497" t="s">
        <v>1470</v>
      </c>
    </row>
    <row r="498" spans="1:4" x14ac:dyDescent="0.25">
      <c r="A498" t="str">
        <f>"040082563"</f>
        <v>040082563</v>
      </c>
      <c r="B498" t="s">
        <v>1471</v>
      </c>
      <c r="C498" t="s">
        <v>1472</v>
      </c>
      <c r="D498" t="s">
        <v>1473</v>
      </c>
    </row>
    <row r="499" spans="1:4" x14ac:dyDescent="0.25">
      <c r="A499" t="str">
        <f>"145989232"</f>
        <v>145989232</v>
      </c>
      <c r="B499" t="s">
        <v>1474</v>
      </c>
      <c r="C499" t="s">
        <v>1475</v>
      </c>
      <c r="D499" t="s">
        <v>1476</v>
      </c>
    </row>
    <row r="500" spans="1:4" x14ac:dyDescent="0.25">
      <c r="A500" t="str">
        <f>"040004724"</f>
        <v>040004724</v>
      </c>
      <c r="B500" t="s">
        <v>1477</v>
      </c>
      <c r="C500" t="s">
        <v>1478</v>
      </c>
      <c r="D500" t="s">
        <v>1479</v>
      </c>
    </row>
    <row r="501" spans="1:4" x14ac:dyDescent="0.25">
      <c r="A501" t="str">
        <f>"03789028X"</f>
        <v>03789028X</v>
      </c>
      <c r="B501" t="s">
        <v>1480</v>
      </c>
      <c r="C501" t="s">
        <v>1481</v>
      </c>
      <c r="D501" t="s">
        <v>1482</v>
      </c>
    </row>
    <row r="502" spans="1:4" x14ac:dyDescent="0.25">
      <c r="A502" t="str">
        <f>"148982913"</f>
        <v>148982913</v>
      </c>
      <c r="B502" t="s">
        <v>1483</v>
      </c>
      <c r="C502" t="s">
        <v>1484</v>
      </c>
      <c r="D502" t="s">
        <v>1485</v>
      </c>
    </row>
    <row r="503" spans="1:4" x14ac:dyDescent="0.25">
      <c r="A503" t="str">
        <f>"060669241"</f>
        <v>060669241</v>
      </c>
      <c r="B503" t="s">
        <v>1486</v>
      </c>
      <c r="C503" t="s">
        <v>1487</v>
      </c>
      <c r="D503" t="s">
        <v>1488</v>
      </c>
    </row>
    <row r="504" spans="1:4" x14ac:dyDescent="0.25">
      <c r="A504" t="str">
        <f>"037449869"</f>
        <v>037449869</v>
      </c>
      <c r="B504" t="s">
        <v>1489</v>
      </c>
      <c r="C504" t="s">
        <v>1490</v>
      </c>
      <c r="D504" t="s">
        <v>1491</v>
      </c>
    </row>
    <row r="505" spans="1:4" x14ac:dyDescent="0.25">
      <c r="A505" t="str">
        <f>"040060640"</f>
        <v>040060640</v>
      </c>
      <c r="B505" t="s">
        <v>1492</v>
      </c>
      <c r="C505" t="s">
        <v>1493</v>
      </c>
      <c r="D505" t="s">
        <v>1494</v>
      </c>
    </row>
    <row r="506" spans="1:4" x14ac:dyDescent="0.25">
      <c r="A506" t="str">
        <f>"058921842"</f>
        <v>058921842</v>
      </c>
      <c r="B506" t="s">
        <v>1495</v>
      </c>
      <c r="C506" t="s">
        <v>1496</v>
      </c>
      <c r="D506" t="s">
        <v>1497</v>
      </c>
    </row>
    <row r="507" spans="1:4" x14ac:dyDescent="0.25">
      <c r="A507" t="str">
        <f>"039509508"</f>
        <v>039509508</v>
      </c>
      <c r="B507" t="s">
        <v>1498</v>
      </c>
      <c r="C507" t="s">
        <v>1499</v>
      </c>
      <c r="D507" t="s">
        <v>1500</v>
      </c>
    </row>
    <row r="508" spans="1:4" x14ac:dyDescent="0.25">
      <c r="A508" t="str">
        <f>"037450018"</f>
        <v>037450018</v>
      </c>
      <c r="B508" t="s">
        <v>1501</v>
      </c>
      <c r="C508" t="s">
        <v>1502</v>
      </c>
      <c r="D508" t="s">
        <v>1503</v>
      </c>
    </row>
    <row r="509" spans="1:4" x14ac:dyDescent="0.25">
      <c r="A509" t="str">
        <f>"013803522"</f>
        <v>013803522</v>
      </c>
      <c r="B509" t="s">
        <v>1504</v>
      </c>
      <c r="C509" t="s">
        <v>1505</v>
      </c>
      <c r="D509" t="s">
        <v>1506</v>
      </c>
    </row>
    <row r="510" spans="1:4" x14ac:dyDescent="0.25">
      <c r="A510" t="str">
        <f>"040473392"</f>
        <v>040473392</v>
      </c>
      <c r="B510" t="s">
        <v>1507</v>
      </c>
      <c r="C510" t="s">
        <v>1508</v>
      </c>
      <c r="D510" t="s">
        <v>1509</v>
      </c>
    </row>
    <row r="511" spans="1:4" x14ac:dyDescent="0.25">
      <c r="A511" t="str">
        <f>"037197436"</f>
        <v>037197436</v>
      </c>
      <c r="B511" t="s">
        <v>1510</v>
      </c>
      <c r="C511" t="s">
        <v>1511</v>
      </c>
      <c r="D511" t="s">
        <v>1512</v>
      </c>
    </row>
    <row r="512" spans="1:4" x14ac:dyDescent="0.25">
      <c r="A512" t="str">
        <f>"03881448X"</f>
        <v>03881448X</v>
      </c>
      <c r="B512" t="s">
        <v>1513</v>
      </c>
      <c r="C512" t="s">
        <v>1514</v>
      </c>
      <c r="D512" t="s">
        <v>1515</v>
      </c>
    </row>
    <row r="513" spans="1:4" x14ac:dyDescent="0.25">
      <c r="A513" t="str">
        <f>"039599574"</f>
        <v>039599574</v>
      </c>
      <c r="B513" t="s">
        <v>1516</v>
      </c>
      <c r="C513" t="s">
        <v>1517</v>
      </c>
      <c r="D513" t="s">
        <v>1518</v>
      </c>
    </row>
    <row r="514" spans="1:4" x14ac:dyDescent="0.25">
      <c r="A514" t="str">
        <f>"040445046"</f>
        <v>040445046</v>
      </c>
      <c r="B514" t="s">
        <v>1519</v>
      </c>
      <c r="C514" t="s">
        <v>1520</v>
      </c>
      <c r="D514" t="s">
        <v>1521</v>
      </c>
    </row>
    <row r="515" spans="1:4" x14ac:dyDescent="0.25">
      <c r="A515" t="str">
        <f>"242906311"</f>
        <v>242906311</v>
      </c>
      <c r="B515" t="s">
        <v>1522</v>
      </c>
      <c r="D515" t="s">
        <v>1523</v>
      </c>
    </row>
    <row r="516" spans="1:4" x14ac:dyDescent="0.25">
      <c r="A516" t="str">
        <f>"037971905"</f>
        <v>037971905</v>
      </c>
      <c r="B516" t="s">
        <v>1524</v>
      </c>
      <c r="C516" t="s">
        <v>1525</v>
      </c>
      <c r="D516" t="s">
        <v>1526</v>
      </c>
    </row>
    <row r="517" spans="1:4" x14ac:dyDescent="0.25">
      <c r="A517" t="str">
        <f>"039932850"</f>
        <v>039932850</v>
      </c>
      <c r="B517" t="s">
        <v>1527</v>
      </c>
      <c r="C517" t="s">
        <v>1528</v>
      </c>
      <c r="D517" t="s">
        <v>1529</v>
      </c>
    </row>
    <row r="518" spans="1:4" x14ac:dyDescent="0.25">
      <c r="A518" t="str">
        <f>"146431316"</f>
        <v>146431316</v>
      </c>
      <c r="B518" t="s">
        <v>1530</v>
      </c>
      <c r="C518" t="s">
        <v>1531</v>
      </c>
      <c r="D518" t="s">
        <v>1532</v>
      </c>
    </row>
    <row r="519" spans="1:4" x14ac:dyDescent="0.25">
      <c r="A519" t="str">
        <f>"156437864"</f>
        <v>156437864</v>
      </c>
      <c r="B519" t="s">
        <v>1533</v>
      </c>
      <c r="C519" t="s">
        <v>1534</v>
      </c>
      <c r="D519" t="s">
        <v>1535</v>
      </c>
    </row>
    <row r="520" spans="1:4" x14ac:dyDescent="0.25">
      <c r="A520" t="str">
        <f>"036763918"</f>
        <v>036763918</v>
      </c>
      <c r="B520" t="s">
        <v>1536</v>
      </c>
      <c r="C520" t="s">
        <v>1537</v>
      </c>
      <c r="D520" t="s">
        <v>1538</v>
      </c>
    </row>
    <row r="521" spans="1:4" x14ac:dyDescent="0.25">
      <c r="A521" t="str">
        <f>"04008101X"</f>
        <v>04008101X</v>
      </c>
      <c r="B521" t="s">
        <v>1539</v>
      </c>
      <c r="C521" t="s">
        <v>1540</v>
      </c>
      <c r="D521" t="s">
        <v>1541</v>
      </c>
    </row>
    <row r="522" spans="1:4" x14ac:dyDescent="0.25">
      <c r="A522" t="str">
        <f>"036976342"</f>
        <v>036976342</v>
      </c>
      <c r="B522" t="s">
        <v>1542</v>
      </c>
      <c r="C522" t="s">
        <v>1543</v>
      </c>
      <c r="D522" t="s">
        <v>1544</v>
      </c>
    </row>
    <row r="523" spans="1:4" x14ac:dyDescent="0.25">
      <c r="A523" t="str">
        <f>"01337088X"</f>
        <v>01337088X</v>
      </c>
      <c r="B523" t="s">
        <v>1545</v>
      </c>
      <c r="C523" t="s">
        <v>1546</v>
      </c>
      <c r="D523" t="s">
        <v>1547</v>
      </c>
    </row>
    <row r="524" spans="1:4" x14ac:dyDescent="0.25">
      <c r="A524" t="str">
        <f>"036315583"</f>
        <v>036315583</v>
      </c>
      <c r="B524" t="s">
        <v>1548</v>
      </c>
      <c r="C524" t="s">
        <v>1549</v>
      </c>
      <c r="D524" t="s">
        <v>1550</v>
      </c>
    </row>
    <row r="525" spans="1:4" x14ac:dyDescent="0.25">
      <c r="A525" t="str">
        <f>"057909695"</f>
        <v>057909695</v>
      </c>
      <c r="B525" t="s">
        <v>1551</v>
      </c>
      <c r="C525" t="s">
        <v>1552</v>
      </c>
      <c r="D525" t="s">
        <v>1553</v>
      </c>
    </row>
    <row r="526" spans="1:4" x14ac:dyDescent="0.25">
      <c r="A526" t="str">
        <f>"039236137"</f>
        <v>039236137</v>
      </c>
      <c r="B526" t="s">
        <v>1554</v>
      </c>
      <c r="C526" t="s">
        <v>1555</v>
      </c>
      <c r="D526" t="s">
        <v>1556</v>
      </c>
    </row>
    <row r="527" spans="1:4" x14ac:dyDescent="0.25">
      <c r="A527" t="str">
        <f>"038229420"</f>
        <v>038229420</v>
      </c>
      <c r="B527" t="s">
        <v>1557</v>
      </c>
      <c r="C527" t="s">
        <v>1558</v>
      </c>
      <c r="D527" t="s">
        <v>1559</v>
      </c>
    </row>
    <row r="528" spans="1:4" x14ac:dyDescent="0.25">
      <c r="A528" t="str">
        <f>"060293322"</f>
        <v>060293322</v>
      </c>
      <c r="B528" t="s">
        <v>1560</v>
      </c>
      <c r="C528" t="s">
        <v>1561</v>
      </c>
      <c r="D528" t="s">
        <v>1562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notices_060882304_1662996240018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RAUZY Emmanuelle</dc:creator>
  <cp:lastModifiedBy>BUNICE</cp:lastModifiedBy>
  <dcterms:created xsi:type="dcterms:W3CDTF">2022-09-12T16:35:36Z</dcterms:created>
  <dcterms:modified xsi:type="dcterms:W3CDTF">2022-09-12T16:36:42Z</dcterms:modified>
</cp:coreProperties>
</file>