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usenaarroyo/Desktop/Class_Repo/kickstarter-analysis/kickstarter challenge/"/>
    </mc:Choice>
  </mc:AlternateContent>
  <xr:revisionPtr revIDLastSave="0" documentId="13_ncr:1_{6769C9B8-CCF3-DE44-95C8-80CEEF21EB83}" xr6:coauthVersionLast="47" xr6:coauthVersionMax="47" xr10:uidLastSave="{00000000-0000-0000-0000-000000000000}"/>
  <bookViews>
    <workbookView xWindow="-120" yWindow="580" windowWidth="26760" windowHeight="15540" xr2:uid="{00000000-000D-0000-FFFF-FFFF00000000}"/>
  </bookViews>
  <sheets>
    <sheet name="Category Statistics" sheetId="2" r:id="rId1"/>
    <sheet name="Subcategory Statistics" sheetId="3" r:id="rId2"/>
    <sheet name="Theater Outcomes by Launch Date" sheetId="10" r:id="rId3"/>
    <sheet name="Outcomes Based on Goals" sheetId="12" r:id="rId4"/>
    <sheet name="Kickstarter" sheetId="1" r:id="rId5"/>
    <sheet name="Edinburgh Research" sheetId="5" r:id="rId6"/>
  </sheets>
  <definedNames>
    <definedName name="_xlnm._FilterDatabase" localSheetId="4" hidden="1">Kickstarter!$A$1:$V$1</definedName>
  </definedNames>
  <calcPr calcId="191029"/>
  <pivotCaches>
    <pivotCache cacheId="50" r:id="rId7"/>
    <pivotCache cacheId="5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B13" i="12"/>
  <c r="B12" i="12"/>
  <c r="B11" i="12"/>
  <c r="B10" i="12"/>
  <c r="B9" i="12"/>
  <c r="B8" i="12"/>
  <c r="B7" i="12"/>
  <c r="B6" i="12"/>
  <c r="B5" i="12"/>
  <c r="B4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E7" i="12" l="1"/>
  <c r="B3" i="12"/>
  <c r="E9" i="12"/>
  <c r="E8" i="12"/>
  <c r="E6" i="12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H6" i="12" l="1"/>
  <c r="H7" i="12"/>
  <c r="H8" i="12"/>
  <c r="H9" i="12"/>
  <c r="G6" i="12"/>
  <c r="G7" i="12"/>
  <c r="G8" i="12"/>
  <c r="G9" i="12"/>
  <c r="E2" i="12"/>
  <c r="G2" i="12" s="1"/>
  <c r="E10" i="12"/>
  <c r="G10" i="12" s="1"/>
  <c r="F6" i="12"/>
  <c r="E3" i="12"/>
  <c r="F3" i="12" s="1"/>
  <c r="E11" i="12"/>
  <c r="G11" i="12" s="1"/>
  <c r="F7" i="12"/>
  <c r="E4" i="12"/>
  <c r="H4" i="12" s="1"/>
  <c r="E12" i="12"/>
  <c r="F12" i="12" s="1"/>
  <c r="F8" i="12"/>
  <c r="E5" i="12"/>
  <c r="G5" i="12" s="1"/>
  <c r="E13" i="12"/>
  <c r="F13" i="12" s="1"/>
  <c r="F9" i="12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3206" i="1"/>
  <c r="P3192" i="1" a="1"/>
  <c r="P3192" i="1" s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2289" i="1"/>
  <c r="P2063" i="1"/>
  <c r="P1805" i="1"/>
  <c r="P275" i="1"/>
  <c r="P4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210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830" i="1"/>
  <c r="P1037" i="1"/>
  <c r="P1337" i="1"/>
  <c r="P1911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1803" i="1"/>
  <c r="P2108" i="1"/>
  <c r="P2929" i="1"/>
  <c r="P837" i="1"/>
  <c r="P1248" i="1"/>
  <c r="P1629" i="1"/>
  <c r="P198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85" i="1"/>
  <c r="P2487" i="1"/>
  <c r="P3537" i="1"/>
  <c r="P3282" i="1"/>
  <c r="P3467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942" i="1"/>
  <c r="P2281" i="1"/>
  <c r="P2095" i="1"/>
  <c r="P3392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2158" i="1"/>
  <c r="P982" i="1"/>
  <c r="P83" i="1"/>
  <c r="P678" i="1"/>
  <c r="P2634" i="1"/>
  <c r="P198" i="1"/>
  <c r="P1230" i="1"/>
  <c r="P3904" i="1"/>
  <c r="P610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1776" i="1"/>
  <c r="P1760" i="1"/>
  <c r="P1896" i="1"/>
  <c r="P2706" i="1"/>
  <c r="P2785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1169" i="1"/>
  <c r="P707" i="1"/>
  <c r="P2980" i="1"/>
  <c r="P2629" i="1"/>
  <c r="P3422" i="1"/>
  <c r="P2875" i="1"/>
  <c r="P3462" i="1"/>
  <c r="P2517" i="1"/>
  <c r="P2630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998" i="1"/>
  <c r="P2641" i="1"/>
  <c r="P4064" i="1"/>
  <c r="P3988" i="1"/>
  <c r="P1709" i="1"/>
  <c r="P1327" i="1"/>
  <c r="P2838" i="1"/>
  <c r="P3407" i="1"/>
  <c r="P706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931" i="1"/>
  <c r="P4003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148" i="1"/>
  <c r="P595" i="1"/>
  <c r="P2126" i="1"/>
  <c r="P2157" i="1"/>
  <c r="P505" i="1"/>
  <c r="P882" i="1"/>
  <c r="P234" i="1"/>
  <c r="P1737" i="1"/>
  <c r="P2751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749" i="1"/>
  <c r="P3857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86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735" i="1"/>
  <c r="P3743" i="1"/>
  <c r="P3745" i="1"/>
  <c r="P3746" i="1"/>
  <c r="P3865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4116" i="1"/>
  <c r="P4117" i="1"/>
  <c r="P4118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2" l="1"/>
  <c r="F11" i="12"/>
  <c r="H13" i="12"/>
  <c r="H5" i="12"/>
  <c r="F5" i="12"/>
  <c r="G12" i="12"/>
  <c r="F4" i="12"/>
  <c r="G4" i="12"/>
  <c r="H3" i="12"/>
  <c r="F2" i="12"/>
  <c r="H12" i="12"/>
  <c r="G13" i="12"/>
  <c r="G3" i="12"/>
  <c r="H10" i="12"/>
  <c r="F10" i="12"/>
  <c r="H2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<sst xmlns="http://schemas.openxmlformats.org/spreadsheetml/2006/main" count="33011" uniqueCount="8403">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</sst>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1-1B4D-BCF3-4AAE79762F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1-1B4D-BCF3-4AAE79762F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A1-1B4D-BCF3-4AAE79762F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A1-1B4D-BCF3-4AAE79762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7399904"/>
        <c:axId val="1266898672"/>
      </c:barChart>
      <c:catAx>
        <c:axId val="126739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98672"/>
        <c:crosses val="autoZero"/>
        <c:auto val="1"/>
        <c:lblAlgn val="ctr"/>
        <c:lblOffset val="100"/>
        <c:noMultiLvlLbl val="0"/>
      </c:catAx>
      <c:valAx>
        <c:axId val="12668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9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2643-9C5F-5D52245880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10-2643-9C5F-5D52245880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10-2643-9C5F-5D522458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0651200"/>
        <c:axId val="780617376"/>
      </c:barChart>
      <c:catAx>
        <c:axId val="78065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617376"/>
        <c:crosses val="autoZero"/>
        <c:auto val="1"/>
        <c:lblAlgn val="ctr"/>
        <c:lblOffset val="100"/>
        <c:noMultiLvlLbl val="0"/>
      </c:catAx>
      <c:valAx>
        <c:axId val="78061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65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C-B346-B135-BAA26E9A7B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C-B346-B135-BAA26E9A7B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BC-B346-B135-BAA26E9A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674255"/>
        <c:axId val="1390381807"/>
      </c:lineChart>
      <c:catAx>
        <c:axId val="13896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81807"/>
        <c:crosses val="autoZero"/>
        <c:auto val="1"/>
        <c:lblAlgn val="ctr"/>
        <c:lblOffset val="100"/>
        <c:noMultiLvlLbl val="0"/>
      </c:catAx>
      <c:valAx>
        <c:axId val="139038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6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7-6045-B3D4-CDFF03487F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7-6045-B3D4-CDFF03487F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7-6045-B3D4-CDFF0348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905119"/>
        <c:axId val="1488694911"/>
      </c:lineChart>
      <c:catAx>
        <c:axId val="14809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694911"/>
        <c:crosses val="autoZero"/>
        <c:auto val="1"/>
        <c:lblAlgn val="ctr"/>
        <c:lblOffset val="100"/>
        <c:noMultiLvlLbl val="0"/>
      </c:catAx>
      <c:valAx>
        <c:axId val="148869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0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158750</xdr:rowOff>
    </xdr:from>
    <xdr:to>
      <xdr:col>14</xdr:col>
      <xdr:colOff>685800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4EB63-AE9B-4C4D-9470-6D54173AF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0</xdr:rowOff>
    </xdr:from>
    <xdr:to>
      <xdr:col>18</xdr:col>
      <xdr:colOff>647700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414FE-048B-3240-B437-743AB26AB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6</xdr:row>
      <xdr:rowOff>31750</xdr:rowOff>
    </xdr:from>
    <xdr:to>
      <xdr:col>14</xdr:col>
      <xdr:colOff>38100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52A4D-3BD9-F94A-8961-4A5E37163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13</xdr:row>
      <xdr:rowOff>114300</xdr:rowOff>
    </xdr:from>
    <xdr:to>
      <xdr:col>13</xdr:col>
      <xdr:colOff>292100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8D2A6-B325-4649-944E-9BE7BBC56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935483449073" createdVersion="7" refreshedVersion="7" minRefreshableVersion="3" recordCount="4117" xr:uid="{0A558A7B-BEF8-2542-BCBD-BD03BA194F8C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8.642516550928" createdVersion="7" refreshedVersion="7" minRefreshableVersion="3" recordCount="4117" xr:uid="{0F972889-F532-9F43-A39C-7C1FDA3A658F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26BAB-CC3C-B74B-AC25-E2A683927953}" name="PivotTable2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78EDC-42E1-404F-9D66-B593A0B0EBCA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C9E35-A68D-7748-98CF-FFA1FF135DB7}" name="PivotTable5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FBE0-C62D-6949-B0F4-C587ACA4BD1B}">
  <dimension ref="A1:F6"/>
  <sheetViews>
    <sheetView tabSelected="1"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200D3-08BC-A541-8327-D13AFFD31314}">
  <dimension ref="A1:E7"/>
  <sheetViews>
    <sheetView topLeftCell="E1" workbookViewId="0">
      <selection activeCell="T23" sqref="T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A4C87-B445-DA49-AEF9-1283A68DCD16}">
  <dimension ref="A1:E18"/>
  <sheetViews>
    <sheetView workbookViewId="0">
      <selection activeCell="G34" sqref="G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8383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3480-4243-9F40-A53C-32240C8E9B42}">
  <dimension ref="A1:H13"/>
  <sheetViews>
    <sheetView workbookViewId="0">
      <selection activeCell="B5" sqref="B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6640625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 Kickstarter!$D:$D, "&lt;1000", Kickstarter!$F:$F, "successful", Kickstarter!$R:$R, "plays")</f>
        <v>141</v>
      </c>
      <c r="C2">
        <f>COUNTIFS( Kickstarter!$D:$D, "&lt;1000", Kickstarter!$F:$F, "failed", Kickstarter!$R:$R, "plays")</f>
        <v>45</v>
      </c>
      <c r="D2">
        <f>COUNTIFS( Kickstarter!$D:$D, "&lt;1000",Kickstarter!$F:$F, "canceled",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8392</v>
      </c>
      <c r="B3">
        <f>COUNTIFS( Kickstarter!$D:$D, "&gt;=1000", Kickstarter!$D:$D, "&lt;=4999", Kickstarter!$F:$F, "successful", Kickstarter!$R:$R, "plays")</f>
        <v>388</v>
      </c>
      <c r="C3">
        <f>COUNTIFS( Kickstarter!$D:$D, "&gt;=1000", Kickstarter!$D:$D, "&lt;=4999", Kickstarter!$F:$F, "failed", Kickstarter!$R:$R, "plays")</f>
        <v>146</v>
      </c>
      <c r="D3">
        <f>COUNTIFS( Kickstarter!$D:$D, "&gt;=1000", Kickstarter!$D:$D, "&lt;=4999", Kickstarter!$F:$F, "canceled", Kickstarter!$R:$R, "plays")</f>
        <v>0</v>
      </c>
      <c r="E3">
        <f>SUM(B3:D3)</f>
        <v>534</v>
      </c>
      <c r="F3" s="17">
        <f>B3/E3</f>
        <v>0.72659176029962547</v>
      </c>
      <c r="G3" s="17">
        <f>C3/E3</f>
        <v>0.27340823970037453</v>
      </c>
      <c r="H3" s="17">
        <f>D3/E3</f>
        <v>0</v>
      </c>
    </row>
    <row r="4" spans="1:8" x14ac:dyDescent="0.2">
      <c r="A4" t="s">
        <v>8393</v>
      </c>
      <c r="B4">
        <f>COUNTIFS( Kickstarter!$D:$D, "&gt;=5000", Kickstarter!$D:$D, "&lt;=9999", Kickstarter!$F:$F, "successful", Kickstarter!$R:$R, "plays")</f>
        <v>93</v>
      </c>
      <c r="C4">
        <f>COUNTIFS( Kickstarter!$D:$D, "&gt;=5000", Kickstarter!$D:$D, "&lt;=9999", Kickstarter!$F:$F, "failed", Kickstarter!$R:$R, "plays")</f>
        <v>76</v>
      </c>
      <c r="D4">
        <f>COUNTIFS( Kickstarter!$D:$D, "&gt;=5000", Kickstarter!$D:$D, "&lt;=9999", Kickstarter!$F:$F, "canceled", Kickstarter!$R:$R, "plays")</f>
        <v>0</v>
      </c>
      <c r="E4">
        <f t="shared" ref="E4:E13" si="0">SUM(B4:D4)</f>
        <v>169</v>
      </c>
      <c r="F4" s="17">
        <f t="shared" ref="F4:F13" si="1">B4/E4</f>
        <v>0.55029585798816572</v>
      </c>
      <c r="G4" s="17">
        <f t="shared" ref="G4:G13" si="2">C4/E4</f>
        <v>0.44970414201183434</v>
      </c>
      <c r="H4" s="17">
        <f t="shared" ref="H4:H13" si="3">D4/E4</f>
        <v>0</v>
      </c>
    </row>
    <row r="5" spans="1:8" x14ac:dyDescent="0.2">
      <c r="A5" t="s">
        <v>8394</v>
      </c>
      <c r="B5">
        <f>COUNTIFS( Kickstarter!$D:$D, "&gt;=10000", Kickstarter!$D:$D, "&lt;=14999", Kickstarter!$F:$F, "successful", Kickstarter!$R:$R, "plays")</f>
        <v>39</v>
      </c>
      <c r="C5">
        <f>COUNTIFS( Kickstarter!$D:$D, "&gt;=10000", Kickstarter!$D:$D, "&lt;=14999", Kickstarter!$F:$F, "failed", Kickstarter!$R:$R, "plays")</f>
        <v>33</v>
      </c>
      <c r="D5">
        <f>COUNTIFS( Kickstarter!$D:$D, "&gt;=10000", Kickstarter!$D:$D, 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8395</v>
      </c>
      <c r="B6">
        <f>COUNTIFS( Kickstarter!$D:$D, "&gt;=15000", Kickstarter!$D:$D, "&lt;=19999", Kickstarter!$F:$F, "successful", Kickstarter!$R:$R, "plays")</f>
        <v>12</v>
      </c>
      <c r="C6">
        <f>COUNTIFS( Kickstarter!$D:$D, "&gt;=15000", Kickstarter!$D:$D, "&lt;=19999", Kickstarter!$F:$F, "failed", Kickstarter!$R:$R, "plays")</f>
        <v>12</v>
      </c>
      <c r="D6">
        <f>COUNTIFS( Kickstarter!$D:$D, "&gt;=15000", Kickstarter!$D:$D, "&lt;=19999", Kickstarter!$F:$F, "canceled",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8396</v>
      </c>
      <c r="B7">
        <f>COUNTIFS( Kickstarter!$D:$D, "&gt;=20000", Kickstarter!$D:$D, "&lt;=24999", Kickstarter!$F:$F, "successful", Kickstarter!$R:$R, "plays")</f>
        <v>9</v>
      </c>
      <c r="C7">
        <f>COUNTIFS( Kickstarter!$D:$D, "&gt;=20000", Kickstarter!$D:$D, "&lt;=24999", Kickstarter!$F:$F, "failed", Kickstarter!$R:$R, "plays")</f>
        <v>11</v>
      </c>
      <c r="D7">
        <f>COUNTIFS( Kickstarter!$D:$D, "&gt;=20000", Kickstarter!$D:$D, "&lt;=24999",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8397</v>
      </c>
      <c r="B8">
        <f>COUNTIFS( Kickstarter!$D:$D, "&gt;=25000", Kickstarter!$D:$D, "&lt;=29999", Kickstarter!$F:$F, "successful", Kickstarter!$R:$R, "plays")</f>
        <v>1</v>
      </c>
      <c r="C8">
        <f>COUNTIFS( Kickstarter!$D:$D, "&gt;=25000", Kickstarter!$D:$D, "&lt;=29999", Kickstarter!$F:$F, "failed", Kickstarter!$R:$R, "plays")</f>
        <v>4</v>
      </c>
      <c r="D8">
        <f>COUNTIFS( Kickstarter!$D:$D, "&gt;=25000", Kickstarter!$D:$D, 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8398</v>
      </c>
      <c r="B9">
        <f>COUNTIFS( Kickstarter!$D:$D, "&gt;=30000", Kickstarter!$D:$D, "&lt;=34999", Kickstarter!$F:$F, "successful", Kickstarter!$R:$R, "plays")</f>
        <v>3</v>
      </c>
      <c r="C9">
        <f>COUNTIFS( Kickstarter!$D:$D, "&gt;=30000", Kickstarter!$D:$D, "&lt;=34999", Kickstarter!$F:$F, "failed", Kickstarter!$R:$R, "plays")</f>
        <v>8</v>
      </c>
      <c r="D9">
        <f>COUNTIFS( Kickstarter!$D:$D, "&gt;=30000", Kickstarter!$D:$D, 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8399</v>
      </c>
      <c r="B10">
        <f>COUNTIFS( Kickstarter!$D:$D, "&gt;=35000", Kickstarter!$D:$D, "&lt;=39999", Kickstarter!$F:$F, "successful", Kickstarter!$R:$R, "plays")</f>
        <v>4</v>
      </c>
      <c r="C10">
        <f>COUNTIFS( Kickstarter!$D:$D, "&gt;=35000", Kickstarter!$D:$D, "&lt;=39999", Kickstarter!$F:$F, "failed", Kickstarter!$R:$R, "plays")</f>
        <v>2</v>
      </c>
      <c r="D10">
        <f>COUNTIFS( Kickstarter!$D:$D, "&gt;=35000", Kickstarter!$D:$D, 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8400</v>
      </c>
      <c r="B11">
        <f>COUNTIFS( Kickstarter!$D:$D, "&gt;=40000", Kickstarter!$D:$D, "&lt;=44999", Kickstarter!$F:$F, "successful", Kickstarter!$R:$R, "plays")</f>
        <v>2</v>
      </c>
      <c r="C11">
        <f>COUNTIFS( Kickstarter!$D:$D, "&gt;=40000", Kickstarter!$D:$D, "&lt;=44999", Kickstarter!$F:$F, "failed", Kickstarter!$R:$R, "plays")</f>
        <v>1</v>
      </c>
      <c r="D11">
        <f>COUNTIFS( Kickstarter!$D:$D, "&gt;=40000", Kickstarter!$D:$D, 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8401</v>
      </c>
      <c r="B12">
        <f>COUNTIFS( Kickstarter!$D:$D, "&gt;=45000", Kickstarter!$D:$D, "&lt;=49999", Kickstarter!$F:$F, "successful", Kickstarter!$R:$R, "plays")</f>
        <v>0</v>
      </c>
      <c r="C12">
        <f>COUNTIFS( Kickstarter!$D:$D, "&gt;=45000", Kickstarter!$D:$D, "&lt;=49999", Kickstarter!$F:$F, "failed", Kickstarter!$R:$R, "plays")</f>
        <v>1</v>
      </c>
      <c r="D12">
        <f>COUNTIFS( Kickstarter!$D:$D, "&gt;=45000", Kickstarter!$D:$D, "&lt;=49999", Kickstarter!$F:$F, "canceled",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8402</v>
      </c>
      <c r="B13">
        <f>COUNTIFS( Kickstarter!$D:$D, "&gt;50000", Kickstarter!$F:$F, "successful", Kickstarter!$R:$R, "plays")</f>
        <v>2</v>
      </c>
      <c r="C13">
        <f>COUNTIFS( Kickstarter!$D:$D, "&gt;50000", Kickstarter!$F:$F, "failed", Kickstarter!$R:$R, "plays")</f>
        <v>10</v>
      </c>
      <c r="D13">
        <f>COUNTIFS( Kickstarter!$D:$D, "&gt;=50000", Kickstarter!$F:$F, "canceled", Kickstarter!$R:$R,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A2" zoomScale="110" zoomScaleNormal="110" workbookViewId="0">
      <selection activeCell="S2" sqref="S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9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 0)</f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 0)</f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 0)</f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 0)</f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 0)</f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 0)</f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 0)</f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 0)</f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 0)</f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 0)</f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 0)</f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 0)</f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 0)</f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 0)</f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 0)</f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 0)</f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 0)</f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 0)</f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 0)</f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 0)</f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 0)</f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 0)</f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 0)</f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 0)</f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 0)</f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 0)</f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 0)</f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 0)</f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 0)</f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 0)</f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 0)</f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 0)</f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 0)</f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 0)</f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 0)</f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 0)</f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 0)</f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 0)</f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 0)</f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 0)</f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 0)</f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 0)</f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 0)</f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 0)</f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 0)</f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 0)</f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 0)</f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 0)</f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191" si="246">IFERROR(ROUND(E3138/L3138,2), 0)</f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 cm="1">
        <f t="array" ref="P3192">IFERROR(ROUND(E3192/L3192,2), N/A)</f>
        <v>#NAME?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ref="P3193:P3256" si="250">IFERROR(ROUND(E3193/L3193,2), 0)</f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ref="P3257:P3320" si="255">IFERROR(ROUND(E3257/L3257,2), 0)</f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ref="P3321:P3384" si="260">IFERROR(ROUND(E3321/L3321,2), 0)</f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ref="P3385:P3448" si="265">IFERROR(ROUND(E3385/L3385,2), 0)</f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ref="P3449:P3512" si="270">IFERROR(ROUND(E3449/L3449,2), 0)</f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ref="P3513:P3576" si="275">IFERROR(ROUND(E3513/L3513,2), 0)</f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ref="P3577:P3640" si="280">IFERROR(ROUND(E3577/L3577,2), 0)</f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ref="P3641:P3704" si="285">IFERROR(ROUND(E3641/L3641,2), 0)</f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ref="P3705:P3768" si="290">IFERROR(ROUND(E3705/L3705,2), 0)</f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ref="P3769:P3832" si="295">IFERROR(ROUND(E3769/L3769,2), 0)</f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ref="P3833:P3896" si="300">IFERROR(ROUND(E3833/L3833,2), 0)</f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ref="P3897:P3960" si="305">IFERROR(ROUND(E3897/L3897,2), 0)</f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ref="P3961:P4024" si="310">IFERROR(ROUND(E3961/L3961,2), 0)</f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ref="P4025:P4088" si="315">IFERROR(ROUND(E4025/L4025,2), 0)</f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ref="P4089:P4118" si="320">IFERROR(ROUND(E4089/L4089,2), 0)</f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8" si="322">(((J4099/60)/60)/24)+DATE(1970,1,1)</f>
        <v>42344.824502314819</v>
      </c>
      <c r="T4099" s="15">
        <f t="shared" ref="T4099:T4118" si="323">(((I4099/60)/60)/24)+DATE(1970,1,1)</f>
        <v>42400.996527777781</v>
      </c>
      <c r="U4099">
        <f t="shared" ref="U4099:U4118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>
        <f t="shared" si="320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P4117">
        <f t="shared" si="320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  <row r="4118" spans="1:21" x14ac:dyDescent="0.2">
      <c r="P4118">
        <f t="shared" si="320"/>
        <v>0</v>
      </c>
      <c r="S4118" s="15">
        <f t="shared" si="322"/>
        <v>25569</v>
      </c>
      <c r="T4118" s="15">
        <f t="shared" si="323"/>
        <v>25569</v>
      </c>
      <c r="U4118">
        <f t="shared" si="324"/>
        <v>1970</v>
      </c>
    </row>
  </sheetData>
  <autoFilter ref="A1:V1" xr:uid="{00000000-0001-0000-0000-000000000000}"/>
  <sortState xmlns:xlrd2="http://schemas.microsoft.com/office/spreadsheetml/2017/richdata2" ref="A2:P4119">
    <sortCondition ref="A1:A4119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6DF7-1D72-A241-8BE1-14A0DEB8D76C}">
  <dimension ref="A1:F6"/>
  <sheetViews>
    <sheetView workbookViewId="0">
      <selection activeCell="B11" sqref="B1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VLOOKUP(A2,Kickstarter!B:E,4,FALSE)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VLOOKUP(A3,Kickstarter!B:E,4,FALSE)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VLOOKUP(A4,Kickstarter!B:E,4,FALSE)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VLOOKUP(A5,Kickstarter!B:E,4,FALSE)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VLOOKUP(A6,Kickstarter!B:E,4,FALSE)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2021-10-30T17:09:47Z</dcterms:modified>
</cp:coreProperties>
</file>