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berkeakkaya/"/>
    </mc:Choice>
  </mc:AlternateContent>
  <xr:revisionPtr revIDLastSave="0" documentId="13_ncr:1_{23C83276-DC0F-F84F-810E-2B433F794F9A}" xr6:coauthVersionLast="47" xr6:coauthVersionMax="47" xr10:uidLastSave="{00000000-0000-0000-0000-000000000000}"/>
  <bookViews>
    <workbookView xWindow="0" yWindow="500" windowWidth="25600" windowHeight="13300" xr2:uid="{00000000-000D-0000-FFFF-FFFF00000000}"/>
  </bookViews>
  <sheets>
    <sheet name="Sayfa1" sheetId="5" r:id="rId1"/>
    <sheet name="Araba Örneği" sheetId="1" r:id="rId2"/>
    <sheet name="Wireless Speaker Seçimi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1" l="1"/>
  <c r="J97" i="1"/>
  <c r="K97" i="1"/>
  <c r="L97" i="1"/>
  <c r="M97" i="1"/>
  <c r="N97" i="1"/>
  <c r="O97" i="1"/>
  <c r="H97" i="1"/>
  <c r="O93" i="1"/>
  <c r="N93" i="1"/>
  <c r="N95" i="1" s="1"/>
  <c r="M93" i="1"/>
  <c r="I96" i="1"/>
  <c r="J96" i="1"/>
  <c r="K96" i="1"/>
  <c r="L96" i="1"/>
  <c r="M96" i="1"/>
  <c r="N96" i="1"/>
  <c r="O96" i="1"/>
  <c r="H96" i="1"/>
  <c r="I95" i="1"/>
  <c r="J95" i="1"/>
  <c r="K95" i="1"/>
  <c r="L95" i="1"/>
  <c r="M95" i="1"/>
  <c r="M98" i="1" s="1"/>
  <c r="O95" i="1"/>
  <c r="I94" i="1"/>
  <c r="J94" i="1"/>
  <c r="K94" i="1"/>
  <c r="L94" i="1"/>
  <c r="M94" i="1"/>
  <c r="N94" i="1"/>
  <c r="O94" i="1"/>
  <c r="H94" i="1"/>
  <c r="L93" i="1"/>
  <c r="K93" i="1"/>
  <c r="J93" i="1"/>
  <c r="I93" i="1"/>
  <c r="H93" i="1"/>
  <c r="H75" i="4"/>
  <c r="H76" i="4"/>
  <c r="E61" i="4"/>
  <c r="H78" i="4"/>
  <c r="C61" i="4"/>
  <c r="C51" i="4"/>
  <c r="C40" i="4"/>
  <c r="N98" i="1" l="1"/>
  <c r="O98" i="1"/>
  <c r="G33" i="4"/>
  <c r="F33" i="4"/>
  <c r="E33" i="4"/>
  <c r="D33" i="4"/>
  <c r="C33" i="4"/>
  <c r="G32" i="4"/>
  <c r="F32" i="4"/>
  <c r="E32" i="4"/>
  <c r="D32" i="4"/>
  <c r="C32" i="4"/>
  <c r="E76" i="1"/>
  <c r="H77" i="1"/>
  <c r="C86" i="1"/>
  <c r="D76" i="1"/>
  <c r="C77" i="1"/>
  <c r="C76" i="1"/>
  <c r="C49" i="1"/>
  <c r="F44" i="4" l="1"/>
  <c r="F55" i="4" s="1"/>
  <c r="G42" i="4"/>
  <c r="G53" i="4" s="1"/>
  <c r="D41" i="4"/>
  <c r="D52" i="4" s="1"/>
  <c r="E43" i="4"/>
  <c r="E54" i="4" s="1"/>
  <c r="F42" i="4"/>
  <c r="F53" i="4" s="1"/>
  <c r="G41" i="4"/>
  <c r="G52" i="4" s="1"/>
  <c r="C41" i="4"/>
  <c r="C52" i="4" s="1"/>
  <c r="C42" i="4"/>
  <c r="C53" i="4" s="1"/>
  <c r="C43" i="4"/>
  <c r="C54" i="4" s="1"/>
  <c r="C44" i="4"/>
  <c r="C55" i="4" s="1"/>
  <c r="D40" i="4"/>
  <c r="D51" i="4" s="1"/>
  <c r="D44" i="4"/>
  <c r="D55" i="4" s="1"/>
  <c r="E40" i="4"/>
  <c r="E51" i="4" s="1"/>
  <c r="E44" i="4"/>
  <c r="E55" i="4" s="1"/>
  <c r="F43" i="4"/>
  <c r="F54" i="4" s="1"/>
  <c r="G43" i="4"/>
  <c r="G54" i="4" s="1"/>
  <c r="D42" i="4"/>
  <c r="D53" i="4" s="1"/>
  <c r="E41" i="4"/>
  <c r="E52" i="4" s="1"/>
  <c r="F41" i="4"/>
  <c r="F52" i="4" s="1"/>
  <c r="G40" i="4"/>
  <c r="G51" i="4" s="1"/>
  <c r="G44" i="4"/>
  <c r="G55" i="4" s="1"/>
  <c r="D43" i="4"/>
  <c r="D54" i="4" s="1"/>
  <c r="E42" i="4"/>
  <c r="E53" i="4" s="1"/>
  <c r="F40" i="4"/>
  <c r="F51" i="4" s="1"/>
  <c r="E36" i="2"/>
  <c r="E37" i="2"/>
  <c r="F37" i="2"/>
  <c r="E38" i="2"/>
  <c r="E39" i="2"/>
  <c r="F39" i="2"/>
  <c r="H39" i="2"/>
  <c r="E22" i="2"/>
  <c r="E34" i="2" s="1"/>
  <c r="F22" i="2"/>
  <c r="F34" i="2" s="1"/>
  <c r="H22" i="2"/>
  <c r="H34" i="2" s="1"/>
  <c r="I22" i="2"/>
  <c r="I34" i="2" s="1"/>
  <c r="E23" i="2"/>
  <c r="E35" i="2" s="1"/>
  <c r="F23" i="2"/>
  <c r="F35" i="2" s="1"/>
  <c r="H23" i="2"/>
  <c r="H35" i="2" s="1"/>
  <c r="I23" i="2"/>
  <c r="I35" i="2" s="1"/>
  <c r="E24" i="2"/>
  <c r="F24" i="2"/>
  <c r="F36" i="2" s="1"/>
  <c r="H24" i="2"/>
  <c r="H36" i="2" s="1"/>
  <c r="I24" i="2"/>
  <c r="I36" i="2" s="1"/>
  <c r="E25" i="2"/>
  <c r="F25" i="2"/>
  <c r="H25" i="2"/>
  <c r="H37" i="2" s="1"/>
  <c r="I25" i="2"/>
  <c r="I37" i="2" s="1"/>
  <c r="E26" i="2"/>
  <c r="F26" i="2"/>
  <c r="F38" i="2" s="1"/>
  <c r="H26" i="2"/>
  <c r="H38" i="2" s="1"/>
  <c r="I26" i="2"/>
  <c r="I38" i="2" s="1"/>
  <c r="E27" i="2"/>
  <c r="F27" i="2"/>
  <c r="H27" i="2"/>
  <c r="I27" i="2"/>
  <c r="I39" i="2" s="1"/>
  <c r="E28" i="2"/>
  <c r="E40" i="2" s="1"/>
  <c r="F28" i="2"/>
  <c r="F40" i="2" s="1"/>
  <c r="H28" i="2"/>
  <c r="H40" i="2" s="1"/>
  <c r="I28" i="2"/>
  <c r="I40" i="2" s="1"/>
  <c r="H21" i="2"/>
  <c r="H33" i="2" s="1"/>
  <c r="H16" i="2"/>
  <c r="D16" i="2"/>
  <c r="E16" i="2"/>
  <c r="F16" i="2"/>
  <c r="F21" i="2" s="1"/>
  <c r="F33" i="2" s="1"/>
  <c r="C16" i="2"/>
  <c r="G16" i="2"/>
  <c r="I16" i="2"/>
  <c r="B16" i="2"/>
  <c r="H15" i="2"/>
  <c r="F15" i="2"/>
  <c r="E15" i="2"/>
  <c r="E21" i="2" s="1"/>
  <c r="E33" i="2" s="1"/>
  <c r="D15" i="2"/>
  <c r="D21" i="2" s="1"/>
  <c r="D33" i="2" s="1"/>
  <c r="C15" i="2"/>
  <c r="C21" i="2" s="1"/>
  <c r="C33" i="2" s="1"/>
  <c r="G15" i="2"/>
  <c r="G23" i="2" s="1"/>
  <c r="G35" i="2" s="1"/>
  <c r="I15" i="2"/>
  <c r="I21" i="2" s="1"/>
  <c r="I33" i="2" s="1"/>
  <c r="B15" i="2"/>
  <c r="B22" i="2" s="1"/>
  <c r="B34" i="2" s="1"/>
  <c r="D65" i="4" l="1"/>
  <c r="C65" i="4"/>
  <c r="D64" i="4"/>
  <c r="I64" i="4" s="1"/>
  <c r="C64" i="4"/>
  <c r="D63" i="4"/>
  <c r="I63" i="4" s="1"/>
  <c r="C63" i="4"/>
  <c r="D62" i="4"/>
  <c r="C62" i="4"/>
  <c r="D61" i="4"/>
  <c r="B21" i="2"/>
  <c r="B33" i="2" s="1"/>
  <c r="G28" i="2"/>
  <c r="G40" i="2" s="1"/>
  <c r="G26" i="2"/>
  <c r="G38" i="2" s="1"/>
  <c r="G24" i="2"/>
  <c r="G36" i="2" s="1"/>
  <c r="G22" i="2"/>
  <c r="G34" i="2" s="1"/>
  <c r="G21" i="2"/>
  <c r="G33" i="2" s="1"/>
  <c r="D28" i="2"/>
  <c r="D40" i="2" s="1"/>
  <c r="D27" i="2"/>
  <c r="D39" i="2" s="1"/>
  <c r="D26" i="2"/>
  <c r="D38" i="2" s="1"/>
  <c r="D25" i="2"/>
  <c r="D37" i="2" s="1"/>
  <c r="D24" i="2"/>
  <c r="D36" i="2" s="1"/>
  <c r="D23" i="2"/>
  <c r="D35" i="2" s="1"/>
  <c r="D22" i="2"/>
  <c r="D34" i="2" s="1"/>
  <c r="G25" i="2"/>
  <c r="G37" i="2" s="1"/>
  <c r="C28" i="2"/>
  <c r="C40" i="2" s="1"/>
  <c r="C27" i="2"/>
  <c r="C39" i="2" s="1"/>
  <c r="C26" i="2"/>
  <c r="C38" i="2" s="1"/>
  <c r="C25" i="2"/>
  <c r="C37" i="2" s="1"/>
  <c r="C24" i="2"/>
  <c r="C36" i="2" s="1"/>
  <c r="C23" i="2"/>
  <c r="C35" i="2" s="1"/>
  <c r="C22" i="2"/>
  <c r="C34" i="2" s="1"/>
  <c r="C47" i="2" s="1"/>
  <c r="G27" i="2"/>
  <c r="G39" i="2" s="1"/>
  <c r="B28" i="2"/>
  <c r="B40" i="2" s="1"/>
  <c r="B27" i="2"/>
  <c r="B39" i="2" s="1"/>
  <c r="B26" i="2"/>
  <c r="B38" i="2" s="1"/>
  <c r="B25" i="2"/>
  <c r="B37" i="2" s="1"/>
  <c r="B24" i="2"/>
  <c r="B36" i="2" s="1"/>
  <c r="B23" i="2"/>
  <c r="B35" i="2" s="1"/>
  <c r="I65" i="4" l="1"/>
  <c r="H62" i="4"/>
  <c r="H64" i="4"/>
  <c r="H65" i="4"/>
  <c r="C69" i="4"/>
  <c r="C68" i="4"/>
  <c r="H61" i="4"/>
  <c r="C70" i="4"/>
  <c r="I61" i="4"/>
  <c r="C71" i="4"/>
  <c r="I62" i="4"/>
  <c r="H63" i="4"/>
  <c r="C50" i="2"/>
  <c r="B50" i="2"/>
  <c r="C48" i="2"/>
  <c r="B48" i="2"/>
  <c r="C49" i="2"/>
  <c r="B49" i="2"/>
  <c r="C46" i="2"/>
  <c r="B46" i="2"/>
  <c r="B47" i="2"/>
  <c r="B51" i="2"/>
  <c r="C51" i="2"/>
  <c r="B52" i="2"/>
  <c r="C52" i="2"/>
  <c r="C53" i="2"/>
  <c r="B53" i="2"/>
  <c r="E63" i="4" l="1"/>
  <c r="E64" i="4"/>
  <c r="E65" i="4"/>
  <c r="E62" i="4"/>
  <c r="B56" i="2"/>
  <c r="B57" i="2"/>
  <c r="B59" i="2"/>
  <c r="B58" i="2"/>
  <c r="D42" i="1"/>
  <c r="E42" i="1"/>
  <c r="F42" i="1"/>
  <c r="G42" i="1"/>
  <c r="H42" i="1"/>
  <c r="I42" i="1"/>
  <c r="J42" i="1"/>
  <c r="C42" i="1"/>
  <c r="D41" i="1"/>
  <c r="D49" i="1" s="1"/>
  <c r="E41" i="1"/>
  <c r="E50" i="1" s="1"/>
  <c r="E64" i="1" s="1"/>
  <c r="F41" i="1"/>
  <c r="G41" i="1"/>
  <c r="H41" i="1"/>
  <c r="H50" i="1" s="1"/>
  <c r="H64" i="1" s="1"/>
  <c r="I41" i="1"/>
  <c r="I50" i="1" s="1"/>
  <c r="I64" i="1" s="1"/>
  <c r="J41" i="1"/>
  <c r="C41" i="1"/>
  <c r="J63" i="4" l="1"/>
  <c r="J62" i="4"/>
  <c r="J65" i="4"/>
  <c r="J61" i="4"/>
  <c r="H77" i="4"/>
  <c r="J64" i="4"/>
  <c r="F50" i="1"/>
  <c r="F64" i="1" s="1"/>
  <c r="C50" i="1"/>
  <c r="C64" i="1" s="1"/>
  <c r="C63" i="1"/>
  <c r="J49" i="1"/>
  <c r="J63" i="1" s="1"/>
  <c r="J50" i="1"/>
  <c r="J64" i="1" s="1"/>
  <c r="G49" i="1"/>
  <c r="G63" i="1" s="1"/>
  <c r="J52" i="1"/>
  <c r="J66" i="1" s="1"/>
  <c r="D50" i="1"/>
  <c r="D64" i="1" s="1"/>
  <c r="J56" i="1"/>
  <c r="J70" i="1" s="1"/>
  <c r="J54" i="1"/>
  <c r="J68" i="1" s="1"/>
  <c r="H49" i="1"/>
  <c r="H63" i="1" s="1"/>
  <c r="J53" i="1"/>
  <c r="J67" i="1" s="1"/>
  <c r="I56" i="1"/>
  <c r="I70" i="1" s="1"/>
  <c r="I52" i="1"/>
  <c r="I66" i="1" s="1"/>
  <c r="I53" i="1"/>
  <c r="I67" i="1" s="1"/>
  <c r="G50" i="1"/>
  <c r="G64" i="1" s="1"/>
  <c r="J55" i="1"/>
  <c r="J69" i="1" s="1"/>
  <c r="J51" i="1"/>
  <c r="J65" i="1" s="1"/>
  <c r="I55" i="1"/>
  <c r="I69" i="1" s="1"/>
  <c r="I51" i="1"/>
  <c r="I65" i="1" s="1"/>
  <c r="I49" i="1"/>
  <c r="I63" i="1" s="1"/>
  <c r="I54" i="1"/>
  <c r="I68" i="1" s="1"/>
  <c r="F49" i="1"/>
  <c r="F63" i="1" s="1"/>
  <c r="H56" i="1"/>
  <c r="H70" i="1" s="1"/>
  <c r="H55" i="1"/>
  <c r="H69" i="1" s="1"/>
  <c r="H54" i="1"/>
  <c r="H68" i="1" s="1"/>
  <c r="H53" i="1"/>
  <c r="H67" i="1" s="1"/>
  <c r="H52" i="1"/>
  <c r="H66" i="1" s="1"/>
  <c r="H51" i="1"/>
  <c r="H65" i="1" s="1"/>
  <c r="E49" i="1"/>
  <c r="E63" i="1" s="1"/>
  <c r="G56" i="1"/>
  <c r="G70" i="1" s="1"/>
  <c r="G55" i="1"/>
  <c r="G69" i="1" s="1"/>
  <c r="G54" i="1"/>
  <c r="G68" i="1" s="1"/>
  <c r="G53" i="1"/>
  <c r="G67" i="1" s="1"/>
  <c r="G52" i="1"/>
  <c r="G66" i="1" s="1"/>
  <c r="G51" i="1"/>
  <c r="G65" i="1" s="1"/>
  <c r="D63" i="1"/>
  <c r="F56" i="1"/>
  <c r="F70" i="1" s="1"/>
  <c r="F55" i="1"/>
  <c r="F69" i="1" s="1"/>
  <c r="F54" i="1"/>
  <c r="F68" i="1" s="1"/>
  <c r="F53" i="1"/>
  <c r="F67" i="1" s="1"/>
  <c r="F52" i="1"/>
  <c r="F66" i="1" s="1"/>
  <c r="F51" i="1"/>
  <c r="F65" i="1" s="1"/>
  <c r="E56" i="1"/>
  <c r="E70" i="1" s="1"/>
  <c r="E55" i="1"/>
  <c r="E69" i="1" s="1"/>
  <c r="E54" i="1"/>
  <c r="E68" i="1" s="1"/>
  <c r="E53" i="1"/>
  <c r="E67" i="1" s="1"/>
  <c r="E52" i="1"/>
  <c r="E66" i="1" s="1"/>
  <c r="E51" i="1"/>
  <c r="E65" i="1" s="1"/>
  <c r="D56" i="1"/>
  <c r="D70" i="1" s="1"/>
  <c r="D55" i="1"/>
  <c r="D69" i="1" s="1"/>
  <c r="D54" i="1"/>
  <c r="D68" i="1" s="1"/>
  <c r="D53" i="1"/>
  <c r="D67" i="1" s="1"/>
  <c r="D52" i="1"/>
  <c r="D66" i="1" s="1"/>
  <c r="D51" i="1"/>
  <c r="D65" i="1" s="1"/>
  <c r="C56" i="1"/>
  <c r="C70" i="1" s="1"/>
  <c r="C55" i="1"/>
  <c r="C69" i="1" s="1"/>
  <c r="C54" i="1"/>
  <c r="C68" i="1" s="1"/>
  <c r="C53" i="1"/>
  <c r="C67" i="1" s="1"/>
  <c r="C52" i="1"/>
  <c r="C66" i="1" s="1"/>
  <c r="C51" i="1"/>
  <c r="C65" i="1" s="1"/>
  <c r="D77" i="1" l="1"/>
  <c r="D82" i="1"/>
  <c r="C82" i="1"/>
  <c r="D81" i="1"/>
  <c r="C81" i="1"/>
  <c r="D83" i="1"/>
  <c r="C83" i="1"/>
  <c r="D78" i="1"/>
  <c r="C78" i="1"/>
  <c r="C80" i="1"/>
  <c r="D80" i="1"/>
  <c r="D79" i="1"/>
  <c r="C79" i="1"/>
  <c r="H78" i="1" l="1"/>
  <c r="I82" i="1"/>
  <c r="I77" i="1"/>
  <c r="I83" i="1"/>
  <c r="H79" i="1"/>
  <c r="H81" i="1"/>
  <c r="I78" i="1"/>
  <c r="I79" i="1"/>
  <c r="I81" i="1"/>
  <c r="I80" i="1"/>
  <c r="H76" i="1"/>
  <c r="H80" i="1"/>
  <c r="I76" i="1"/>
  <c r="H82" i="1"/>
  <c r="H83" i="1"/>
  <c r="C87" i="1"/>
  <c r="C88" i="1"/>
  <c r="C89" i="1"/>
  <c r="E79" i="1" l="1"/>
  <c r="E81" i="1"/>
  <c r="E77" i="1"/>
  <c r="E80" i="1"/>
  <c r="E83" i="1"/>
  <c r="E82" i="1"/>
  <c r="E78" i="1"/>
  <c r="J76" i="1" l="1"/>
  <c r="H95" i="1"/>
  <c r="J77" i="1"/>
  <c r="J79" i="1"/>
  <c r="J78" i="1"/>
  <c r="J82" i="1"/>
  <c r="J80" i="1"/>
  <c r="J83" i="1"/>
  <c r="J81" i="1"/>
</calcChain>
</file>

<file path=xl/sharedStrings.xml><?xml version="1.0" encoding="utf-8"?>
<sst xmlns="http://schemas.openxmlformats.org/spreadsheetml/2006/main" count="413" uniqueCount="82">
  <si>
    <t>Ort Yakıt Tüketimi (lt)</t>
  </si>
  <si>
    <t>Maks Hız (km/s)</t>
  </si>
  <si>
    <t>Boş Ağırlık (kg)</t>
  </si>
  <si>
    <t>Silindir Hacmi (cm³)</t>
  </si>
  <si>
    <t>Güç (HP)</t>
  </si>
  <si>
    <r>
      <t>CO</t>
    </r>
    <r>
      <rPr>
        <vertAlign val="subscript"/>
        <sz val="9"/>
        <color theme="1"/>
        <rFont val="Times New Roman"/>
        <family val="1"/>
        <charset val="162"/>
      </rPr>
      <t>2</t>
    </r>
  </si>
  <si>
    <t>Emisyonu (g/km)</t>
  </si>
  <si>
    <t>Bagaj Kapasitesi (lt)</t>
  </si>
  <si>
    <t>Fiyat (1000 TL)</t>
  </si>
  <si>
    <t>Giulietta</t>
  </si>
  <si>
    <t xml:space="preserve">A3 </t>
  </si>
  <si>
    <t xml:space="preserve">M3 </t>
  </si>
  <si>
    <t xml:space="preserve">A250 </t>
  </si>
  <si>
    <t xml:space="preserve">Mini </t>
  </si>
  <si>
    <t>BRS</t>
  </si>
  <si>
    <t>Golf</t>
  </si>
  <si>
    <t>V 40</t>
  </si>
  <si>
    <t>KARAR PROBLEMİ</t>
  </si>
  <si>
    <t>Kriter Özellikleri ve Ağırlıkların Eklendiği Veri Seti</t>
  </si>
  <si>
    <r>
      <t>Ağırlıklar (</t>
    </r>
    <r>
      <rPr>
        <i/>
        <sz val="10"/>
        <color theme="1"/>
        <rFont val="Times New Roman"/>
        <family val="1"/>
        <charset val="162"/>
      </rPr>
      <t>wᵢ</t>
    </r>
    <r>
      <rPr>
        <sz val="10"/>
        <color theme="1"/>
        <rFont val="Times New Roman"/>
        <family val="1"/>
        <charset val="162"/>
      </rPr>
      <t>)</t>
    </r>
  </si>
  <si>
    <t>X</t>
  </si>
  <si>
    <t>K1</t>
  </si>
  <si>
    <t>K2</t>
  </si>
  <si>
    <t>K3</t>
  </si>
  <si>
    <t>K4</t>
  </si>
  <si>
    <t>K5</t>
  </si>
  <si>
    <t>K6</t>
  </si>
  <si>
    <t>K7</t>
  </si>
  <si>
    <t>K8</t>
  </si>
  <si>
    <t>min</t>
  </si>
  <si>
    <t>max</t>
  </si>
  <si>
    <t>A3</t>
  </si>
  <si>
    <t>M3</t>
  </si>
  <si>
    <t>A250</t>
  </si>
  <si>
    <t>Mini</t>
  </si>
  <si>
    <t>wᵢ</t>
  </si>
  <si>
    <t>En iyi ve en kötü kriter değerlerinin belirlenmesi</t>
  </si>
  <si>
    <t>R</t>
  </si>
  <si>
    <r>
      <t>S</t>
    </r>
    <r>
      <rPr>
        <b/>
        <sz val="6"/>
        <color theme="1"/>
        <rFont val="Times New Roman"/>
        <family val="1"/>
        <charset val="162"/>
      </rPr>
      <t>i</t>
    </r>
  </si>
  <si>
    <r>
      <t>R</t>
    </r>
    <r>
      <rPr>
        <b/>
        <sz val="6"/>
        <color theme="1"/>
        <rFont val="Times New Roman"/>
        <family val="1"/>
        <charset val="162"/>
      </rPr>
      <t>i</t>
    </r>
  </si>
  <si>
    <t>Qi (q=0,50)</t>
  </si>
  <si>
    <t>S*</t>
  </si>
  <si>
    <t>S-</t>
  </si>
  <si>
    <t>R*</t>
  </si>
  <si>
    <t>R-</t>
  </si>
  <si>
    <r>
      <t>Q(P</t>
    </r>
    <r>
      <rPr>
        <sz val="6"/>
        <color theme="1"/>
        <rFont val="Times New Roman"/>
        <family val="1"/>
        <charset val="162"/>
      </rPr>
      <t>2</t>
    </r>
    <r>
      <rPr>
        <sz val="10"/>
        <color theme="1"/>
        <rFont val="Times New Roman"/>
        <family val="1"/>
        <charset val="162"/>
      </rPr>
      <t>)</t>
    </r>
  </si>
  <si>
    <r>
      <t>Q(P</t>
    </r>
    <r>
      <rPr>
        <sz val="6"/>
        <color theme="1"/>
        <rFont val="Times New Roman"/>
        <family val="1"/>
        <charset val="162"/>
      </rPr>
      <t>1</t>
    </r>
    <r>
      <rPr>
        <sz val="10"/>
        <color theme="1"/>
        <rFont val="Times New Roman"/>
        <family val="1"/>
        <charset val="162"/>
      </rPr>
      <t>)</t>
    </r>
  </si>
  <si>
    <r>
      <t>Q(P</t>
    </r>
    <r>
      <rPr>
        <sz val="6"/>
        <color theme="1"/>
        <rFont val="Times New Roman"/>
        <family val="1"/>
        <charset val="162"/>
      </rPr>
      <t>2</t>
    </r>
    <r>
      <rPr>
        <sz val="10"/>
        <color theme="1"/>
        <rFont val="Times New Roman"/>
        <family val="1"/>
        <charset val="162"/>
      </rPr>
      <t>)-Q(P</t>
    </r>
    <r>
      <rPr>
        <sz val="6"/>
        <color theme="1"/>
        <rFont val="Times New Roman"/>
        <family val="1"/>
        <charset val="162"/>
      </rPr>
      <t>1</t>
    </r>
    <r>
      <rPr>
        <sz val="10"/>
        <color theme="1"/>
        <rFont val="Times New Roman"/>
        <family val="1"/>
        <charset val="162"/>
      </rPr>
      <t>)</t>
    </r>
  </si>
  <si>
    <t>DQ</t>
  </si>
  <si>
    <t>Koşul-1</t>
  </si>
  <si>
    <t>Koşul-2</t>
  </si>
  <si>
    <t>Kabul Edilebilir Avantaj Koşulu</t>
  </si>
  <si>
    <t>Kabul Edilebilir İstikrar Koşulu</t>
  </si>
  <si>
    <t>Normalizasyon matrisi</t>
  </si>
  <si>
    <t>Ağırlıklandırılmış Normalizasyon matrisi</t>
  </si>
  <si>
    <t>HAYIR</t>
  </si>
  <si>
    <t>EVET</t>
  </si>
  <si>
    <t>V</t>
  </si>
  <si>
    <t>Bowers &amp; Wilkins Formation Wedge</t>
  </si>
  <si>
    <t>Harman Kardon Citation 200</t>
  </si>
  <si>
    <t>Sonos Five</t>
  </si>
  <si>
    <t>Bowers &amp; Wilkins Zeppelin</t>
  </si>
  <si>
    <t>Bang &amp; Olufsen Beosound Balance</t>
  </si>
  <si>
    <t>Price</t>
  </si>
  <si>
    <t>Overall</t>
  </si>
  <si>
    <t>Relaxing</t>
  </si>
  <si>
    <t>Party</t>
  </si>
  <si>
    <t>Movie</t>
  </si>
  <si>
    <t>Si</t>
  </si>
  <si>
    <t>Ri</t>
  </si>
  <si>
    <t>Q(P2)</t>
  </si>
  <si>
    <t>Q(P1)</t>
  </si>
  <si>
    <t>Q(P2)-Q(P1)</t>
  </si>
  <si>
    <t>Qi (q=0,25)</t>
  </si>
  <si>
    <r>
      <t>Ağırlıklar (</t>
    </r>
    <r>
      <rPr>
        <b/>
        <i/>
        <sz val="11"/>
        <color theme="1"/>
        <rFont val="Calibri"/>
        <family val="2"/>
      </rPr>
      <t>wᵢ</t>
    </r>
    <r>
      <rPr>
        <b/>
        <sz val="11"/>
        <color theme="1"/>
        <rFont val="Calibri"/>
        <family val="2"/>
      </rPr>
      <t>)</t>
    </r>
  </si>
  <si>
    <t>Max_Hiz</t>
  </si>
  <si>
    <t>Agirlik</t>
  </si>
  <si>
    <t>Yakit</t>
  </si>
  <si>
    <t>Silindir_Hacmi</t>
  </si>
  <si>
    <t>HP</t>
  </si>
  <si>
    <t>Bagaj</t>
  </si>
  <si>
    <t>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</si>
</sst>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00_-;\-* #,##0.00000_-;_-* &quot;-&quot;??_-;_-@_-"/>
    <numFmt numFmtId="167" formatCode="0.0000"/>
  </numFmts>
  <fonts count="30" x14ac:knownFonts="1"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vertAlign val="subscript"/>
      <sz val="9"/>
      <color theme="1"/>
      <name val="Times New Roman"/>
      <family val="1"/>
      <charset val="162"/>
    </font>
    <font>
      <i/>
      <sz val="10"/>
      <color theme="1"/>
      <name val="Times New Roman"/>
      <family val="1"/>
      <charset val="162"/>
    </font>
    <font>
      <b/>
      <i/>
      <sz val="16"/>
      <color theme="1"/>
      <name val="Times New Roman"/>
      <family val="1"/>
      <charset val="162"/>
    </font>
    <font>
      <i/>
      <sz val="11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6"/>
      <color theme="1"/>
      <name val="Times New Roman"/>
      <family val="1"/>
      <charset val="162"/>
    </font>
    <font>
      <sz val="6"/>
      <color theme="1"/>
      <name val="Times New Roman"/>
      <family val="1"/>
      <charset val="162"/>
    </font>
    <font>
      <i/>
      <sz val="10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i/>
      <sz val="16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color rgb="FFFF0000"/>
      <name val="Times New Roman"/>
      <family val="1"/>
      <charset val="16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21252F"/>
      <name val="Calibri"/>
      <family val="2"/>
    </font>
    <font>
      <sz val="11"/>
      <color rgb="FF323745"/>
      <name val="Calibri"/>
      <family val="2"/>
    </font>
    <font>
      <sz val="11"/>
      <color rgb="FF334862"/>
      <name val="Calibri"/>
      <family val="2"/>
    </font>
    <font>
      <b/>
      <i/>
      <sz val="11"/>
      <color theme="1"/>
      <name val="Calibri"/>
      <family val="2"/>
    </font>
    <font>
      <i/>
      <sz val="11"/>
      <color rgb="FF21252F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indexed="64"/>
      </top>
      <bottom/>
      <diagonal/>
    </border>
    <border>
      <left style="medium">
        <color rgb="FFD9D9D9"/>
      </left>
      <right style="medium">
        <color rgb="FFD9D9D9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rgb="FFD9D9D9"/>
      </left>
      <right/>
      <top/>
      <bottom style="medium">
        <color rgb="FFD9D9D9"/>
      </bottom>
      <diagonal/>
    </border>
    <border>
      <left style="medium">
        <color rgb="FFD9D9D9"/>
      </left>
      <right/>
      <top/>
      <bottom/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0" fillId="0" borderId="3" xfId="0" applyBorder="1"/>
    <xf numFmtId="0" fontId="0" fillId="0" borderId="20" xfId="0" applyBorder="1"/>
    <xf numFmtId="0" fontId="0" fillId="0" borderId="0" xfId="0" applyBorder="1"/>
    <xf numFmtId="164" fontId="1" fillId="0" borderId="2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16" fillId="0" borderId="0" xfId="0" applyFont="1"/>
    <xf numFmtId="9" fontId="17" fillId="0" borderId="0" xfId="0" applyNumberFormat="1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0" fontId="13" fillId="0" borderId="0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8" fillId="3" borderId="0" xfId="0" applyFont="1" applyFill="1"/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 vertical="center" wrapText="1"/>
    </xf>
    <xf numFmtId="0" fontId="19" fillId="3" borderId="0" xfId="0" applyFont="1" applyFill="1"/>
    <xf numFmtId="0" fontId="18" fillId="3" borderId="0" xfId="0" applyFont="1" applyFill="1" applyBorder="1" applyAlignment="1">
      <alignment horizontal="center" vertical="center"/>
    </xf>
    <xf numFmtId="0" fontId="21" fillId="3" borderId="0" xfId="0" applyFont="1" applyFill="1"/>
    <xf numFmtId="0" fontId="22" fillId="3" borderId="0" xfId="0" applyFont="1" applyFill="1"/>
    <xf numFmtId="9" fontId="18" fillId="3" borderId="0" xfId="0" applyNumberFormat="1" applyFont="1" applyFill="1" applyAlignment="1">
      <alignment horizontal="center" vertical="center"/>
    </xf>
    <xf numFmtId="9" fontId="18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18" fillId="3" borderId="1" xfId="0" applyFont="1" applyFill="1" applyBorder="1" applyAlignment="1">
      <alignment horizontal="center" vertical="center" wrapText="1"/>
    </xf>
    <xf numFmtId="0" fontId="25" fillId="3" borderId="0" xfId="0" applyFont="1" applyFill="1"/>
    <xf numFmtId="0" fontId="18" fillId="3" borderId="2" xfId="0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7" fontId="25" fillId="3" borderId="0" xfId="0" applyNumberFormat="1" applyFont="1" applyFill="1"/>
    <xf numFmtId="9" fontId="26" fillId="3" borderId="0" xfId="0" applyNumberFormat="1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18" fillId="3" borderId="3" xfId="0" applyFont="1" applyFill="1" applyBorder="1"/>
    <xf numFmtId="0" fontId="18" fillId="3" borderId="3" xfId="0" applyFont="1" applyFill="1" applyBorder="1" applyAlignment="1">
      <alignment horizontal="center"/>
    </xf>
    <xf numFmtId="2" fontId="18" fillId="3" borderId="12" xfId="0" applyNumberFormat="1" applyFont="1" applyFill="1" applyBorder="1" applyAlignment="1">
      <alignment horizontal="center" vertical="center"/>
    </xf>
    <xf numFmtId="164" fontId="18" fillId="3" borderId="22" xfId="0" applyNumberFormat="1" applyFont="1" applyFill="1" applyBorder="1" applyAlignment="1">
      <alignment horizontal="center" vertical="center"/>
    </xf>
    <xf numFmtId="0" fontId="18" fillId="3" borderId="20" xfId="0" applyFont="1" applyFill="1" applyBorder="1"/>
    <xf numFmtId="0" fontId="18" fillId="3" borderId="0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 vertical="center"/>
    </xf>
    <xf numFmtId="164" fontId="18" fillId="3" borderId="8" xfId="0" applyNumberFormat="1" applyFont="1" applyFill="1" applyBorder="1" applyAlignment="1">
      <alignment horizontal="center" vertical="center"/>
    </xf>
    <xf numFmtId="167" fontId="18" fillId="3" borderId="0" xfId="0" applyNumberFormat="1" applyFont="1" applyFill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24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7" fillId="3" borderId="13" xfId="0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28" fillId="3" borderId="18" xfId="0" applyFont="1" applyFill="1" applyBorder="1" applyAlignment="1">
      <alignment horizontal="left" vertical="center"/>
    </xf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0" fillId="3" borderId="0" xfId="0" applyFill="1" applyAlignment="1"/>
    <xf numFmtId="0" fontId="1" fillId="3" borderId="0" xfId="0" applyFont="1" applyFill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0" fontId="6" fillId="3" borderId="0" xfId="0" applyFont="1" applyFill="1"/>
    <xf numFmtId="0" fontId="4" fillId="3" borderId="4" xfId="0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5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3" fillId="3" borderId="0" xfId="0" applyFont="1" applyFill="1"/>
    <xf numFmtId="0" fontId="10" fillId="3" borderId="13" xfId="0" applyFont="1" applyFill="1" applyBorder="1" applyAlignment="1">
      <alignment horizontal="center" vertical="center"/>
    </xf>
    <xf numFmtId="9" fontId="11" fillId="3" borderId="1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 applyBorder="1"/>
    <xf numFmtId="2" fontId="1" fillId="3" borderId="12" xfId="0" applyNumberFormat="1" applyFont="1" applyFill="1" applyBorder="1" applyAlignment="1">
      <alignment horizontal="center" vertical="center"/>
    </xf>
    <xf numFmtId="0" fontId="0" fillId="3" borderId="20" xfId="0" applyFill="1" applyBorder="1"/>
    <xf numFmtId="164" fontId="1" fillId="3" borderId="22" xfId="0" applyNumberFormat="1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7" fontId="18" fillId="3" borderId="8" xfId="0" applyNumberFormat="1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24" fillId="3" borderId="0" xfId="0" applyFont="1" applyFill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7" fillId="3" borderId="6" xfId="0" applyFont="1" applyFill="1" applyBorder="1" applyAlignment="1">
      <alignment horizontal="left" vertical="center"/>
    </xf>
    <xf numFmtId="0" fontId="27" fillId="3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40</xdr:row>
          <xdr:rowOff>0</xdr:rowOff>
        </xdr:from>
        <xdr:to>
          <xdr:col>1</xdr:col>
          <xdr:colOff>190500</xdr:colOff>
          <xdr:row>41</xdr:row>
          <xdr:rowOff>63500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40</xdr:row>
          <xdr:rowOff>190500</xdr:rowOff>
        </xdr:from>
        <xdr:to>
          <xdr:col>1</xdr:col>
          <xdr:colOff>215900</xdr:colOff>
          <xdr:row>42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503767</xdr:colOff>
      <xdr:row>1</xdr:row>
      <xdr:rowOff>50800</xdr:rowOff>
    </xdr:from>
    <xdr:to>
      <xdr:col>20</xdr:col>
      <xdr:colOff>112305</xdr:colOff>
      <xdr:row>18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2867" y="254000"/>
          <a:ext cx="6339538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</xdr:col>
          <xdr:colOff>190500</xdr:colOff>
          <xdr:row>32</xdr:row>
          <xdr:rowOff>63500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190500</xdr:rowOff>
        </xdr:from>
        <xdr:to>
          <xdr:col>1</xdr:col>
          <xdr:colOff>215900</xdr:colOff>
          <xdr:row>33</xdr:row>
          <xdr:rowOff>38100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0</xdr:col>
          <xdr:colOff>190500</xdr:colOff>
          <xdr:row>15</xdr:row>
          <xdr:rowOff>63500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190500</xdr:rowOff>
        </xdr:from>
        <xdr:to>
          <xdr:col>0</xdr:col>
          <xdr:colOff>254000</xdr:colOff>
          <xdr:row>16</xdr:row>
          <xdr:rowOff>190500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505044</xdr:colOff>
      <xdr:row>42</xdr:row>
      <xdr:rowOff>163853</xdr:rowOff>
    </xdr:from>
    <xdr:to>
      <xdr:col>9</xdr:col>
      <xdr:colOff>60219</xdr:colOff>
      <xdr:row>45</xdr:row>
      <xdr:rowOff>123101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259" t="39540" r="30581" b="47865"/>
        <a:stretch/>
      </xdr:blipFill>
      <xdr:spPr>
        <a:xfrm>
          <a:off x="3138914" y="8595549"/>
          <a:ext cx="2619740" cy="563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C1C2-8678-E845-BD49-B7254B5B7770}">
  <dimension ref="A1:I9"/>
  <sheetViews>
    <sheetView tabSelected="1" workbookViewId="0">
      <selection activeCell="G2" sqref="G2"/>
    </sheetView>
  </sheetViews>
  <sheetFormatPr baseColWidth="10" defaultRowHeight="15" x14ac:dyDescent="0.2"/>
  <sheetData>
    <row r="1" spans="1:9" ht="27" thickBot="1" x14ac:dyDescent="0.25">
      <c r="A1" s="140"/>
      <c r="B1" s="139" t="s">
        <v>77</v>
      </c>
      <c r="C1" s="139" t="s">
        <v>75</v>
      </c>
      <c r="D1" s="139" t="s">
        <v>76</v>
      </c>
      <c r="E1" s="139" t="s">
        <v>78</v>
      </c>
      <c r="F1" s="139" t="s">
        <v>79</v>
      </c>
      <c r="G1" s="138" t="s">
        <v>5</v>
      </c>
      <c r="H1" s="139" t="s">
        <v>80</v>
      </c>
      <c r="I1" s="139" t="s">
        <v>81</v>
      </c>
    </row>
    <row r="2" spans="1:9" x14ac:dyDescent="0.2">
      <c r="A2" s="138" t="s">
        <v>9</v>
      </c>
      <c r="B2" s="86">
        <v>5.2</v>
      </c>
      <c r="C2" s="86">
        <v>218</v>
      </c>
      <c r="D2" s="87">
        <v>1310</v>
      </c>
      <c r="E2" s="87">
        <v>1368</v>
      </c>
      <c r="F2" s="86">
        <v>170</v>
      </c>
      <c r="G2" s="86">
        <v>121</v>
      </c>
      <c r="H2" s="86">
        <v>350</v>
      </c>
      <c r="I2" s="86">
        <v>74.385000000000005</v>
      </c>
    </row>
    <row r="3" spans="1:9" x14ac:dyDescent="0.2">
      <c r="A3" s="86" t="s">
        <v>10</v>
      </c>
      <c r="B3" s="86">
        <v>4.7</v>
      </c>
      <c r="C3" s="86">
        <v>213</v>
      </c>
      <c r="D3" s="87">
        <v>1310</v>
      </c>
      <c r="E3" s="87">
        <v>1395</v>
      </c>
      <c r="F3" s="86">
        <v>140</v>
      </c>
      <c r="G3" s="86">
        <v>110</v>
      </c>
      <c r="H3" s="86">
        <v>380</v>
      </c>
      <c r="I3" s="86">
        <v>86.522999999999996</v>
      </c>
    </row>
    <row r="4" spans="1:9" x14ac:dyDescent="0.2">
      <c r="A4" s="86" t="s">
        <v>11</v>
      </c>
      <c r="B4" s="86">
        <v>11.5</v>
      </c>
      <c r="C4" s="86">
        <v>250</v>
      </c>
      <c r="D4" s="87">
        <v>1480</v>
      </c>
      <c r="E4" s="87">
        <v>1586</v>
      </c>
      <c r="F4" s="86">
        <v>420</v>
      </c>
      <c r="G4" s="86">
        <v>269</v>
      </c>
      <c r="H4" s="86">
        <v>350</v>
      </c>
      <c r="I4" s="86">
        <v>102.705</v>
      </c>
    </row>
    <row r="5" spans="1:9" x14ac:dyDescent="0.2">
      <c r="A5" s="86" t="s">
        <v>12</v>
      </c>
      <c r="B5" s="86">
        <v>6.4</v>
      </c>
      <c r="C5" s="86">
        <v>240</v>
      </c>
      <c r="D5" s="87">
        <v>1445</v>
      </c>
      <c r="E5" s="87">
        <v>1991</v>
      </c>
      <c r="F5" s="86">
        <v>211</v>
      </c>
      <c r="G5" s="86">
        <v>148</v>
      </c>
      <c r="H5" s="86">
        <v>341</v>
      </c>
      <c r="I5" s="86">
        <v>145.19999999999999</v>
      </c>
    </row>
    <row r="6" spans="1:9" x14ac:dyDescent="0.2">
      <c r="A6" s="86" t="s">
        <v>13</v>
      </c>
      <c r="B6" s="86">
        <v>6.4</v>
      </c>
      <c r="C6" s="86">
        <v>225</v>
      </c>
      <c r="D6" s="87">
        <v>1305</v>
      </c>
      <c r="E6" s="87">
        <v>1598</v>
      </c>
      <c r="F6" s="86">
        <v>260</v>
      </c>
      <c r="G6" s="86">
        <v>149</v>
      </c>
      <c r="H6" s="86">
        <v>170</v>
      </c>
      <c r="I6" s="86">
        <v>84.399000000000001</v>
      </c>
    </row>
    <row r="7" spans="1:9" x14ac:dyDescent="0.2">
      <c r="A7" s="86" t="s">
        <v>14</v>
      </c>
      <c r="B7" s="86">
        <v>7.8</v>
      </c>
      <c r="C7" s="86">
        <v>226</v>
      </c>
      <c r="D7" s="87">
        <v>1256</v>
      </c>
      <c r="E7" s="87">
        <v>1998</v>
      </c>
      <c r="F7" s="86">
        <v>200</v>
      </c>
      <c r="G7" s="86">
        <v>181</v>
      </c>
      <c r="H7" s="86">
        <v>243</v>
      </c>
      <c r="I7" s="86">
        <v>121.803</v>
      </c>
    </row>
    <row r="8" spans="1:9" x14ac:dyDescent="0.2">
      <c r="A8" s="86" t="s">
        <v>15</v>
      </c>
      <c r="B8" s="86">
        <v>5.2</v>
      </c>
      <c r="C8" s="86">
        <v>203</v>
      </c>
      <c r="D8" s="87">
        <v>1249</v>
      </c>
      <c r="E8" s="87">
        <v>1395</v>
      </c>
      <c r="F8" s="86">
        <v>122</v>
      </c>
      <c r="G8" s="86">
        <v>116</v>
      </c>
      <c r="H8" s="86">
        <v>380</v>
      </c>
      <c r="I8" s="86">
        <v>61</v>
      </c>
    </row>
    <row r="9" spans="1:9" ht="16" thickBot="1" x14ac:dyDescent="0.25">
      <c r="A9" s="88" t="s">
        <v>16</v>
      </c>
      <c r="B9" s="88">
        <v>5.3</v>
      </c>
      <c r="C9" s="88">
        <v>210</v>
      </c>
      <c r="D9" s="89">
        <v>1474</v>
      </c>
      <c r="E9" s="89">
        <v>1596</v>
      </c>
      <c r="F9" s="88">
        <v>150</v>
      </c>
      <c r="G9" s="88">
        <v>99</v>
      </c>
      <c r="H9" s="88">
        <v>324</v>
      </c>
      <c r="I9" s="88">
        <v>81.709999999999994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9"/>
  <sheetViews>
    <sheetView zoomScaleNormal="100" workbookViewId="0">
      <selection activeCell="J4" sqref="J4"/>
    </sheetView>
  </sheetViews>
  <sheetFormatPr baseColWidth="10" defaultColWidth="8.83203125" defaultRowHeight="15" x14ac:dyDescent="0.2"/>
  <cols>
    <col min="1" max="1" width="4.5" style="83" customWidth="1"/>
    <col min="2" max="2" width="11.6640625" style="83" customWidth="1"/>
    <col min="3" max="9" width="8.83203125" style="83"/>
    <col min="10" max="10" width="10.83203125" style="83" bestFit="1" customWidth="1"/>
    <col min="11" max="16384" width="8.83203125" style="83"/>
  </cols>
  <sheetData>
    <row r="1" spans="2:10" ht="16" thickBot="1" x14ac:dyDescent="0.25">
      <c r="B1" s="83" t="s">
        <v>17</v>
      </c>
    </row>
    <row r="2" spans="2:10" x14ac:dyDescent="0.2">
      <c r="B2" s="143"/>
      <c r="C2" s="141" t="s">
        <v>0</v>
      </c>
      <c r="D2" s="141" t="s">
        <v>1</v>
      </c>
      <c r="E2" s="141" t="s">
        <v>2</v>
      </c>
      <c r="F2" s="141" t="s">
        <v>3</v>
      </c>
      <c r="G2" s="141" t="s">
        <v>4</v>
      </c>
      <c r="H2" s="84" t="s">
        <v>5</v>
      </c>
      <c r="I2" s="141" t="s">
        <v>7</v>
      </c>
      <c r="J2" s="141" t="s">
        <v>8</v>
      </c>
    </row>
    <row r="3" spans="2:10" ht="27" thickBot="1" x14ac:dyDescent="0.25">
      <c r="B3" s="144"/>
      <c r="C3" s="142"/>
      <c r="D3" s="142"/>
      <c r="E3" s="142"/>
      <c r="F3" s="142"/>
      <c r="G3" s="142"/>
      <c r="H3" s="85" t="s">
        <v>6</v>
      </c>
      <c r="I3" s="142"/>
      <c r="J3" s="142"/>
    </row>
    <row r="4" spans="2:10" x14ac:dyDescent="0.2">
      <c r="B4" s="84" t="s">
        <v>9</v>
      </c>
      <c r="C4" s="86">
        <v>5.2</v>
      </c>
      <c r="D4" s="86">
        <v>218</v>
      </c>
      <c r="E4" s="87">
        <v>1310</v>
      </c>
      <c r="F4" s="87">
        <v>1368</v>
      </c>
      <c r="G4" s="86">
        <v>170</v>
      </c>
      <c r="H4" s="86">
        <v>121</v>
      </c>
      <c r="I4" s="86">
        <v>350</v>
      </c>
      <c r="J4" s="86">
        <v>74.385000000000005</v>
      </c>
    </row>
    <row r="5" spans="2:10" x14ac:dyDescent="0.2">
      <c r="B5" s="86" t="s">
        <v>10</v>
      </c>
      <c r="C5" s="86">
        <v>4.7</v>
      </c>
      <c r="D5" s="86">
        <v>213</v>
      </c>
      <c r="E5" s="87">
        <v>1310</v>
      </c>
      <c r="F5" s="87">
        <v>1395</v>
      </c>
      <c r="G5" s="86">
        <v>140</v>
      </c>
      <c r="H5" s="86">
        <v>110</v>
      </c>
      <c r="I5" s="86">
        <v>380</v>
      </c>
      <c r="J5" s="86">
        <v>86.522999999999996</v>
      </c>
    </row>
    <row r="6" spans="2:10" x14ac:dyDescent="0.2">
      <c r="B6" s="86" t="s">
        <v>11</v>
      </c>
      <c r="C6" s="86">
        <v>11.5</v>
      </c>
      <c r="D6" s="86">
        <v>250</v>
      </c>
      <c r="E6" s="87">
        <v>1480</v>
      </c>
      <c r="F6" s="87">
        <v>1586</v>
      </c>
      <c r="G6" s="86">
        <v>420</v>
      </c>
      <c r="H6" s="86">
        <v>269</v>
      </c>
      <c r="I6" s="86">
        <v>350</v>
      </c>
      <c r="J6" s="86">
        <v>102.705</v>
      </c>
    </row>
    <row r="7" spans="2:10" x14ac:dyDescent="0.2">
      <c r="B7" s="86" t="s">
        <v>12</v>
      </c>
      <c r="C7" s="86">
        <v>6.4</v>
      </c>
      <c r="D7" s="86">
        <v>240</v>
      </c>
      <c r="E7" s="87">
        <v>1445</v>
      </c>
      <c r="F7" s="87">
        <v>1991</v>
      </c>
      <c r="G7" s="86">
        <v>211</v>
      </c>
      <c r="H7" s="86">
        <v>148</v>
      </c>
      <c r="I7" s="86">
        <v>341</v>
      </c>
      <c r="J7" s="86">
        <v>145.19999999999999</v>
      </c>
    </row>
    <row r="8" spans="2:10" x14ac:dyDescent="0.2">
      <c r="B8" s="86" t="s">
        <v>13</v>
      </c>
      <c r="C8" s="86">
        <v>6.4</v>
      </c>
      <c r="D8" s="86">
        <v>225</v>
      </c>
      <c r="E8" s="87">
        <v>1305</v>
      </c>
      <c r="F8" s="87">
        <v>1598</v>
      </c>
      <c r="G8" s="86">
        <v>260</v>
      </c>
      <c r="H8" s="86">
        <v>149</v>
      </c>
      <c r="I8" s="86">
        <v>170</v>
      </c>
      <c r="J8" s="86">
        <v>84.399000000000001</v>
      </c>
    </row>
    <row r="9" spans="2:10" x14ac:dyDescent="0.2">
      <c r="B9" s="86" t="s">
        <v>14</v>
      </c>
      <c r="C9" s="86">
        <v>7.8</v>
      </c>
      <c r="D9" s="86">
        <v>226</v>
      </c>
      <c r="E9" s="87">
        <v>1256</v>
      </c>
      <c r="F9" s="87">
        <v>1998</v>
      </c>
      <c r="G9" s="86">
        <v>200</v>
      </c>
      <c r="H9" s="86">
        <v>181</v>
      </c>
      <c r="I9" s="86">
        <v>243</v>
      </c>
      <c r="J9" s="86">
        <v>121.803</v>
      </c>
    </row>
    <row r="10" spans="2:10" x14ac:dyDescent="0.2">
      <c r="B10" s="86" t="s">
        <v>15</v>
      </c>
      <c r="C10" s="86">
        <v>5.2</v>
      </c>
      <c r="D10" s="86">
        <v>203</v>
      </c>
      <c r="E10" s="87">
        <v>1249</v>
      </c>
      <c r="F10" s="87">
        <v>1395</v>
      </c>
      <c r="G10" s="86">
        <v>122</v>
      </c>
      <c r="H10" s="86">
        <v>116</v>
      </c>
      <c r="I10" s="86">
        <v>380</v>
      </c>
      <c r="J10" s="86">
        <v>61</v>
      </c>
    </row>
    <row r="11" spans="2:10" ht="16" thickBot="1" x14ac:dyDescent="0.25">
      <c r="B11" s="88" t="s">
        <v>16</v>
      </c>
      <c r="C11" s="88">
        <v>5.3</v>
      </c>
      <c r="D11" s="88">
        <v>210</v>
      </c>
      <c r="E11" s="89">
        <v>1474</v>
      </c>
      <c r="F11" s="89">
        <v>1596</v>
      </c>
      <c r="G11" s="88">
        <v>150</v>
      </c>
      <c r="H11" s="88">
        <v>99</v>
      </c>
      <c r="I11" s="88">
        <v>324</v>
      </c>
      <c r="J11" s="88">
        <v>81.709999999999994</v>
      </c>
    </row>
    <row r="13" spans="2:10" ht="16" thickBot="1" x14ac:dyDescent="0.25"/>
    <row r="14" spans="2:10" x14ac:dyDescent="0.2">
      <c r="C14" s="141" t="s">
        <v>0</v>
      </c>
      <c r="D14" s="141" t="s">
        <v>1</v>
      </c>
      <c r="E14" s="141" t="s">
        <v>2</v>
      </c>
      <c r="F14" s="141" t="s">
        <v>3</v>
      </c>
      <c r="G14" s="141" t="s">
        <v>4</v>
      </c>
      <c r="H14" s="84" t="s">
        <v>5</v>
      </c>
      <c r="I14" s="141" t="s">
        <v>7</v>
      </c>
      <c r="J14" s="141" t="s">
        <v>8</v>
      </c>
    </row>
    <row r="15" spans="2:10" ht="27" thickBot="1" x14ac:dyDescent="0.25">
      <c r="B15" s="90" t="s">
        <v>18</v>
      </c>
      <c r="C15" s="142"/>
      <c r="D15" s="142"/>
      <c r="E15" s="142"/>
      <c r="F15" s="142"/>
      <c r="G15" s="142"/>
      <c r="H15" s="85" t="s">
        <v>6</v>
      </c>
      <c r="I15" s="142"/>
      <c r="J15" s="142"/>
    </row>
    <row r="17" spans="2:10" ht="16" thickBot="1" x14ac:dyDescent="0.25">
      <c r="B17" s="91" t="s">
        <v>19</v>
      </c>
      <c r="C17" s="92">
        <v>0.15</v>
      </c>
      <c r="D17" s="92">
        <v>0.18</v>
      </c>
      <c r="E17" s="92">
        <v>0.11</v>
      </c>
      <c r="F17" s="92">
        <v>0.09</v>
      </c>
      <c r="G17" s="92">
        <v>0.12</v>
      </c>
      <c r="H17" s="92">
        <v>0.13</v>
      </c>
      <c r="I17" s="92">
        <v>0.08</v>
      </c>
      <c r="J17" s="92">
        <v>0.14000000000000001</v>
      </c>
    </row>
    <row r="18" spans="2:10" ht="16" thickBot="1" x14ac:dyDescent="0.25">
      <c r="B18" s="152" t="s">
        <v>20</v>
      </c>
      <c r="C18" s="93" t="s">
        <v>21</v>
      </c>
      <c r="D18" s="93" t="s">
        <v>22</v>
      </c>
      <c r="E18" s="93" t="s">
        <v>23</v>
      </c>
      <c r="F18" s="93" t="s">
        <v>24</v>
      </c>
      <c r="G18" s="93" t="s">
        <v>25</v>
      </c>
      <c r="H18" s="93" t="s">
        <v>26</v>
      </c>
      <c r="I18" s="93" t="s">
        <v>27</v>
      </c>
      <c r="J18" s="93" t="s">
        <v>28</v>
      </c>
    </row>
    <row r="19" spans="2:10" ht="16" thickBot="1" x14ac:dyDescent="0.25">
      <c r="B19" s="153"/>
      <c r="C19" s="94" t="s">
        <v>29</v>
      </c>
      <c r="D19" s="94" t="s">
        <v>30</v>
      </c>
      <c r="E19" s="94" t="s">
        <v>30</v>
      </c>
      <c r="F19" s="94" t="s">
        <v>30</v>
      </c>
      <c r="G19" s="94" t="s">
        <v>30</v>
      </c>
      <c r="H19" s="94" t="s">
        <v>29</v>
      </c>
      <c r="I19" s="94" t="s">
        <v>30</v>
      </c>
      <c r="J19" s="94" t="s">
        <v>29</v>
      </c>
    </row>
    <row r="20" spans="2:10" x14ac:dyDescent="0.2">
      <c r="B20" s="91" t="s">
        <v>9</v>
      </c>
      <c r="C20" s="91">
        <v>5.2</v>
      </c>
      <c r="D20" s="91">
        <v>218</v>
      </c>
      <c r="E20" s="95">
        <v>1310</v>
      </c>
      <c r="F20" s="95">
        <v>1368</v>
      </c>
      <c r="G20" s="91">
        <v>170</v>
      </c>
      <c r="H20" s="91">
        <v>121</v>
      </c>
      <c r="I20" s="91">
        <v>350</v>
      </c>
      <c r="J20" s="96">
        <v>74385</v>
      </c>
    </row>
    <row r="21" spans="2:10" x14ac:dyDescent="0.2">
      <c r="B21" s="91" t="s">
        <v>31</v>
      </c>
      <c r="C21" s="91">
        <v>4.7</v>
      </c>
      <c r="D21" s="91">
        <v>213</v>
      </c>
      <c r="E21" s="95">
        <v>1310</v>
      </c>
      <c r="F21" s="95">
        <v>1395</v>
      </c>
      <c r="G21" s="91">
        <v>140</v>
      </c>
      <c r="H21" s="91">
        <v>110</v>
      </c>
      <c r="I21" s="91">
        <v>380</v>
      </c>
      <c r="J21" s="96">
        <v>86523</v>
      </c>
    </row>
    <row r="22" spans="2:10" x14ac:dyDescent="0.2">
      <c r="B22" s="91" t="s">
        <v>32</v>
      </c>
      <c r="C22" s="91">
        <v>5.8</v>
      </c>
      <c r="D22" s="91">
        <v>210</v>
      </c>
      <c r="E22" s="95">
        <v>1480</v>
      </c>
      <c r="F22" s="95">
        <v>1586</v>
      </c>
      <c r="G22" s="91">
        <v>136</v>
      </c>
      <c r="H22" s="91">
        <v>134</v>
      </c>
      <c r="I22" s="91">
        <v>480</v>
      </c>
      <c r="J22" s="96">
        <v>102705</v>
      </c>
    </row>
    <row r="23" spans="2:10" x14ac:dyDescent="0.2">
      <c r="B23" s="91" t="s">
        <v>33</v>
      </c>
      <c r="C23" s="91">
        <v>6.4</v>
      </c>
      <c r="D23" s="91">
        <v>240</v>
      </c>
      <c r="E23" s="95">
        <v>1445</v>
      </c>
      <c r="F23" s="95">
        <v>1991</v>
      </c>
      <c r="G23" s="91">
        <v>211</v>
      </c>
      <c r="H23" s="91">
        <v>148</v>
      </c>
      <c r="I23" s="91">
        <v>341</v>
      </c>
      <c r="J23" s="96">
        <v>145200</v>
      </c>
    </row>
    <row r="24" spans="2:10" x14ac:dyDescent="0.2">
      <c r="B24" s="91" t="s">
        <v>34</v>
      </c>
      <c r="C24" s="91">
        <v>6.4</v>
      </c>
      <c r="D24" s="91">
        <v>225</v>
      </c>
      <c r="E24" s="95">
        <v>1305</v>
      </c>
      <c r="F24" s="95">
        <v>1598</v>
      </c>
      <c r="G24" s="91">
        <v>260</v>
      </c>
      <c r="H24" s="91">
        <v>149</v>
      </c>
      <c r="I24" s="91">
        <v>170</v>
      </c>
      <c r="J24" s="96">
        <v>84399</v>
      </c>
    </row>
    <row r="25" spans="2:10" x14ac:dyDescent="0.2">
      <c r="B25" s="91" t="s">
        <v>14</v>
      </c>
      <c r="C25" s="91">
        <v>7.8</v>
      </c>
      <c r="D25" s="91">
        <v>226</v>
      </c>
      <c r="E25" s="95">
        <v>1256</v>
      </c>
      <c r="F25" s="95">
        <v>1998</v>
      </c>
      <c r="G25" s="91">
        <v>200</v>
      </c>
      <c r="H25" s="91">
        <v>181</v>
      </c>
      <c r="I25" s="91">
        <v>243</v>
      </c>
      <c r="J25" s="96">
        <v>121803</v>
      </c>
    </row>
    <row r="26" spans="2:10" x14ac:dyDescent="0.2">
      <c r="B26" s="91" t="s">
        <v>15</v>
      </c>
      <c r="C26" s="91">
        <v>5.2</v>
      </c>
      <c r="D26" s="91">
        <v>203</v>
      </c>
      <c r="E26" s="95">
        <v>1249</v>
      </c>
      <c r="F26" s="95">
        <v>1395</v>
      </c>
      <c r="G26" s="91">
        <v>122</v>
      </c>
      <c r="H26" s="91">
        <v>116</v>
      </c>
      <c r="I26" s="91">
        <v>380</v>
      </c>
      <c r="J26" s="96">
        <v>61000</v>
      </c>
    </row>
    <row r="27" spans="2:10" ht="16" thickBot="1" x14ac:dyDescent="0.25">
      <c r="B27" s="97" t="s">
        <v>16</v>
      </c>
      <c r="C27" s="97">
        <v>5.3</v>
      </c>
      <c r="D27" s="97">
        <v>210</v>
      </c>
      <c r="E27" s="98">
        <v>1474</v>
      </c>
      <c r="F27" s="98">
        <v>1596</v>
      </c>
      <c r="G27" s="97">
        <v>150</v>
      </c>
      <c r="H27" s="97">
        <v>99</v>
      </c>
      <c r="I27" s="97">
        <v>324</v>
      </c>
      <c r="J27" s="99">
        <v>81710</v>
      </c>
    </row>
    <row r="29" spans="2:10" x14ac:dyDescent="0.2">
      <c r="B29" s="100" t="s">
        <v>36</v>
      </c>
    </row>
    <row r="30" spans="2:10" ht="16" thickBot="1" x14ac:dyDescent="0.25">
      <c r="B30" s="101" t="s">
        <v>35</v>
      </c>
      <c r="C30" s="102">
        <v>0.15</v>
      </c>
      <c r="D30" s="102">
        <v>0.18</v>
      </c>
      <c r="E30" s="102">
        <v>0.11</v>
      </c>
      <c r="F30" s="102">
        <v>0.09</v>
      </c>
      <c r="G30" s="102">
        <v>0.12</v>
      </c>
      <c r="H30" s="102">
        <v>0.13</v>
      </c>
      <c r="I30" s="102">
        <v>0.08</v>
      </c>
      <c r="J30" s="102">
        <v>0.14000000000000001</v>
      </c>
    </row>
    <row r="31" spans="2:10" ht="16" thickBot="1" x14ac:dyDescent="0.25">
      <c r="B31" s="154" t="s">
        <v>20</v>
      </c>
      <c r="C31" s="103" t="s">
        <v>21</v>
      </c>
      <c r="D31" s="103" t="s">
        <v>22</v>
      </c>
      <c r="E31" s="103" t="s">
        <v>23</v>
      </c>
      <c r="F31" s="103" t="s">
        <v>24</v>
      </c>
      <c r="G31" s="103" t="s">
        <v>25</v>
      </c>
      <c r="H31" s="103" t="s">
        <v>26</v>
      </c>
      <c r="I31" s="103" t="s">
        <v>27</v>
      </c>
      <c r="J31" s="103" t="s">
        <v>28</v>
      </c>
    </row>
    <row r="32" spans="2:10" ht="16" thickBot="1" x14ac:dyDescent="0.25">
      <c r="B32" s="155"/>
      <c r="C32" s="104" t="s">
        <v>29</v>
      </c>
      <c r="D32" s="104" t="s">
        <v>30</v>
      </c>
      <c r="E32" s="104" t="s">
        <v>30</v>
      </c>
      <c r="F32" s="104" t="s">
        <v>30</v>
      </c>
      <c r="G32" s="104" t="s">
        <v>30</v>
      </c>
      <c r="H32" s="104" t="s">
        <v>29</v>
      </c>
      <c r="I32" s="104" t="s">
        <v>30</v>
      </c>
      <c r="J32" s="104" t="s">
        <v>29</v>
      </c>
    </row>
    <row r="33" spans="2:10" ht="16" thickBot="1" x14ac:dyDescent="0.25">
      <c r="B33" s="105" t="s">
        <v>9</v>
      </c>
      <c r="C33" s="105">
        <v>5.2</v>
      </c>
      <c r="D33" s="105">
        <v>218</v>
      </c>
      <c r="E33" s="106">
        <v>1310</v>
      </c>
      <c r="F33" s="106">
        <v>1368</v>
      </c>
      <c r="G33" s="105">
        <v>170</v>
      </c>
      <c r="H33" s="105">
        <v>121</v>
      </c>
      <c r="I33" s="105">
        <v>350</v>
      </c>
      <c r="J33" s="106">
        <v>74385</v>
      </c>
    </row>
    <row r="34" spans="2:10" ht="16" thickBot="1" x14ac:dyDescent="0.25">
      <c r="B34" s="105" t="s">
        <v>31</v>
      </c>
      <c r="C34" s="105">
        <v>4.7</v>
      </c>
      <c r="D34" s="105">
        <v>213</v>
      </c>
      <c r="E34" s="106">
        <v>1310</v>
      </c>
      <c r="F34" s="106">
        <v>1395</v>
      </c>
      <c r="G34" s="105">
        <v>140</v>
      </c>
      <c r="H34" s="105">
        <v>110</v>
      </c>
      <c r="I34" s="105">
        <v>380</v>
      </c>
      <c r="J34" s="106">
        <v>86523</v>
      </c>
    </row>
    <row r="35" spans="2:10" ht="16" thickBot="1" x14ac:dyDescent="0.25">
      <c r="B35" s="105" t="s">
        <v>32</v>
      </c>
      <c r="C35" s="105">
        <v>5.8</v>
      </c>
      <c r="D35" s="105">
        <v>210</v>
      </c>
      <c r="E35" s="106">
        <v>1480</v>
      </c>
      <c r="F35" s="106">
        <v>1586</v>
      </c>
      <c r="G35" s="105">
        <v>136</v>
      </c>
      <c r="H35" s="105">
        <v>134</v>
      </c>
      <c r="I35" s="105">
        <v>480</v>
      </c>
      <c r="J35" s="106">
        <v>102705</v>
      </c>
    </row>
    <row r="36" spans="2:10" ht="16" thickBot="1" x14ac:dyDescent="0.25">
      <c r="B36" s="105" t="s">
        <v>33</v>
      </c>
      <c r="C36" s="105">
        <v>6.4</v>
      </c>
      <c r="D36" s="105">
        <v>240</v>
      </c>
      <c r="E36" s="106">
        <v>1445</v>
      </c>
      <c r="F36" s="106">
        <v>1991</v>
      </c>
      <c r="G36" s="105">
        <v>211</v>
      </c>
      <c r="H36" s="105">
        <v>148</v>
      </c>
      <c r="I36" s="105">
        <v>341</v>
      </c>
      <c r="J36" s="106">
        <v>145200</v>
      </c>
    </row>
    <row r="37" spans="2:10" ht="16" thickBot="1" x14ac:dyDescent="0.25">
      <c r="B37" s="105" t="s">
        <v>34</v>
      </c>
      <c r="C37" s="105">
        <v>6.4</v>
      </c>
      <c r="D37" s="105">
        <v>225</v>
      </c>
      <c r="E37" s="106">
        <v>1305</v>
      </c>
      <c r="F37" s="106">
        <v>1598</v>
      </c>
      <c r="G37" s="105">
        <v>260</v>
      </c>
      <c r="H37" s="105">
        <v>149</v>
      </c>
      <c r="I37" s="105">
        <v>170</v>
      </c>
      <c r="J37" s="106">
        <v>84399</v>
      </c>
    </row>
    <row r="38" spans="2:10" ht="16" thickBot="1" x14ac:dyDescent="0.25">
      <c r="B38" s="105" t="s">
        <v>14</v>
      </c>
      <c r="C38" s="105">
        <v>7.8</v>
      </c>
      <c r="D38" s="105">
        <v>226</v>
      </c>
      <c r="E38" s="106">
        <v>1256</v>
      </c>
      <c r="F38" s="106">
        <v>1998</v>
      </c>
      <c r="G38" s="105">
        <v>200</v>
      </c>
      <c r="H38" s="105">
        <v>181</v>
      </c>
      <c r="I38" s="105">
        <v>243</v>
      </c>
      <c r="J38" s="106">
        <v>121803</v>
      </c>
    </row>
    <row r="39" spans="2:10" ht="16" thickBot="1" x14ac:dyDescent="0.25">
      <c r="B39" s="105" t="s">
        <v>15</v>
      </c>
      <c r="C39" s="105">
        <v>5.2</v>
      </c>
      <c r="D39" s="105">
        <v>203</v>
      </c>
      <c r="E39" s="106">
        <v>1249</v>
      </c>
      <c r="F39" s="106">
        <v>1395</v>
      </c>
      <c r="G39" s="105">
        <v>122</v>
      </c>
      <c r="H39" s="105">
        <v>116</v>
      </c>
      <c r="I39" s="105">
        <v>380</v>
      </c>
      <c r="J39" s="106">
        <v>61000</v>
      </c>
    </row>
    <row r="40" spans="2:10" ht="16" thickBot="1" x14ac:dyDescent="0.25">
      <c r="B40" s="104" t="s">
        <v>16</v>
      </c>
      <c r="C40" s="104">
        <v>5.3</v>
      </c>
      <c r="D40" s="104">
        <v>210</v>
      </c>
      <c r="E40" s="107">
        <v>1474</v>
      </c>
      <c r="F40" s="107">
        <v>1596</v>
      </c>
      <c r="G40" s="104">
        <v>150</v>
      </c>
      <c r="H40" s="104">
        <v>99</v>
      </c>
      <c r="I40" s="104">
        <v>324</v>
      </c>
      <c r="J40" s="107">
        <v>81710</v>
      </c>
    </row>
    <row r="41" spans="2:10" ht="16" thickBot="1" x14ac:dyDescent="0.25">
      <c r="B41" s="108"/>
      <c r="C41" s="109">
        <f>IF(C32="min",MIN(C33:C40),MAX(C33:C40))</f>
        <v>4.7</v>
      </c>
      <c r="D41" s="109">
        <f t="shared" ref="D41:J41" si="0">IF(D32="min",MIN(D33:D40),MAX(D33:D40))</f>
        <v>240</v>
      </c>
      <c r="E41" s="109">
        <f t="shared" si="0"/>
        <v>1480</v>
      </c>
      <c r="F41" s="109">
        <f t="shared" si="0"/>
        <v>1998</v>
      </c>
      <c r="G41" s="109">
        <f t="shared" si="0"/>
        <v>260</v>
      </c>
      <c r="H41" s="109">
        <f t="shared" si="0"/>
        <v>99</v>
      </c>
      <c r="I41" s="109">
        <f t="shared" si="0"/>
        <v>480</v>
      </c>
      <c r="J41" s="109">
        <f t="shared" si="0"/>
        <v>61000</v>
      </c>
    </row>
    <row r="42" spans="2:10" ht="16" thickBot="1" x14ac:dyDescent="0.25">
      <c r="B42" s="110"/>
      <c r="C42" s="111">
        <f>IF(C32="min",MAX(C33:C40),MIN(C33:C40))</f>
        <v>7.8</v>
      </c>
      <c r="D42" s="111">
        <f t="shared" ref="D42:J42" si="1">IF(D32="min",MAX(D33:D40),MIN(D33:D40))</f>
        <v>203</v>
      </c>
      <c r="E42" s="111">
        <f t="shared" si="1"/>
        <v>1249</v>
      </c>
      <c r="F42" s="111">
        <f t="shared" si="1"/>
        <v>1368</v>
      </c>
      <c r="G42" s="111">
        <f t="shared" si="1"/>
        <v>122</v>
      </c>
      <c r="H42" s="111">
        <f t="shared" si="1"/>
        <v>181</v>
      </c>
      <c r="I42" s="111">
        <f t="shared" si="1"/>
        <v>170</v>
      </c>
      <c r="J42" s="111">
        <f t="shared" si="1"/>
        <v>145200</v>
      </c>
    </row>
    <row r="45" spans="2:10" ht="16" thickBot="1" x14ac:dyDescent="0.25">
      <c r="B45" s="112" t="s">
        <v>53</v>
      </c>
    </row>
    <row r="46" spans="2:10" ht="16" thickBot="1" x14ac:dyDescent="0.25">
      <c r="B46" s="113" t="s">
        <v>35</v>
      </c>
      <c r="C46" s="114">
        <v>0.15</v>
      </c>
      <c r="D46" s="114">
        <v>0.18</v>
      </c>
      <c r="E46" s="114">
        <v>0.11</v>
      </c>
      <c r="F46" s="114">
        <v>0.09</v>
      </c>
      <c r="G46" s="114">
        <v>0.12</v>
      </c>
      <c r="H46" s="114">
        <v>0.13</v>
      </c>
      <c r="I46" s="114">
        <v>0.08</v>
      </c>
      <c r="J46" s="114">
        <v>0.14000000000000001</v>
      </c>
    </row>
    <row r="47" spans="2:10" ht="16" thickBot="1" x14ac:dyDescent="0.25">
      <c r="B47" s="148" t="s">
        <v>37</v>
      </c>
      <c r="C47" s="115" t="s">
        <v>21</v>
      </c>
      <c r="D47" s="115" t="s">
        <v>22</v>
      </c>
      <c r="E47" s="115" t="s">
        <v>23</v>
      </c>
      <c r="F47" s="115" t="s">
        <v>24</v>
      </c>
      <c r="G47" s="115" t="s">
        <v>25</v>
      </c>
      <c r="H47" s="115" t="s">
        <v>26</v>
      </c>
      <c r="I47" s="115" t="s">
        <v>27</v>
      </c>
      <c r="J47" s="115" t="s">
        <v>28</v>
      </c>
    </row>
    <row r="48" spans="2:10" ht="16" thickBot="1" x14ac:dyDescent="0.25">
      <c r="B48" s="149"/>
      <c r="C48" s="116" t="s">
        <v>29</v>
      </c>
      <c r="D48" s="116" t="s">
        <v>30</v>
      </c>
      <c r="E48" s="116" t="s">
        <v>30</v>
      </c>
      <c r="F48" s="116" t="s">
        <v>30</v>
      </c>
      <c r="G48" s="116" t="s">
        <v>30</v>
      </c>
      <c r="H48" s="116" t="s">
        <v>29</v>
      </c>
      <c r="I48" s="116" t="s">
        <v>30</v>
      </c>
      <c r="J48" s="116" t="s">
        <v>29</v>
      </c>
    </row>
    <row r="49" spans="2:10" ht="16" thickBot="1" x14ac:dyDescent="0.25">
      <c r="B49" s="117" t="s">
        <v>9</v>
      </c>
      <c r="C49" s="118">
        <f>(C$41-C33)/(C$41-C$42)</f>
        <v>0.16129032258064518</v>
      </c>
      <c r="D49" s="118">
        <f>(D$41-D33)/(D$41-D$42)</f>
        <v>0.59459459459459463</v>
      </c>
      <c r="E49" s="118">
        <f t="shared" ref="E49:I49" si="2">(E$41-E33)/(E$41-E$42)</f>
        <v>0.73593073593073588</v>
      </c>
      <c r="F49" s="118">
        <f t="shared" si="2"/>
        <v>1</v>
      </c>
      <c r="G49" s="118">
        <f>(G$41-G33)/(G$41-G$42)</f>
        <v>0.65217391304347827</v>
      </c>
      <c r="H49" s="118">
        <f t="shared" si="2"/>
        <v>0.26829268292682928</v>
      </c>
      <c r="I49" s="118">
        <f t="shared" si="2"/>
        <v>0.41935483870967744</v>
      </c>
      <c r="J49" s="118">
        <f>(J$41-J33)/(J$41-J$42)</f>
        <v>0.15896674584323039</v>
      </c>
    </row>
    <row r="50" spans="2:10" ht="16" thickBot="1" x14ac:dyDescent="0.25">
      <c r="B50" s="117" t="s">
        <v>10</v>
      </c>
      <c r="C50" s="118">
        <f t="shared" ref="C50:J50" si="3">(C$41-C34)/(C$41-C$42)</f>
        <v>0</v>
      </c>
      <c r="D50" s="118">
        <f t="shared" si="3"/>
        <v>0.72972972972972971</v>
      </c>
      <c r="E50" s="118">
        <f t="shared" si="3"/>
        <v>0.73593073593073588</v>
      </c>
      <c r="F50" s="118">
        <f t="shared" si="3"/>
        <v>0.95714285714285718</v>
      </c>
      <c r="G50" s="118">
        <f t="shared" si="3"/>
        <v>0.86956521739130432</v>
      </c>
      <c r="H50" s="118">
        <f t="shared" si="3"/>
        <v>0.13414634146341464</v>
      </c>
      <c r="I50" s="118">
        <f t="shared" si="3"/>
        <v>0.32258064516129031</v>
      </c>
      <c r="J50" s="118">
        <f t="shared" si="3"/>
        <v>0.30312351543942995</v>
      </c>
    </row>
    <row r="51" spans="2:10" ht="16" thickBot="1" x14ac:dyDescent="0.25">
      <c r="B51" s="117" t="s">
        <v>11</v>
      </c>
      <c r="C51" s="118">
        <f t="shared" ref="C51:J51" si="4">(C$41-C35)/(C$41-C$42)</f>
        <v>0.35483870967741926</v>
      </c>
      <c r="D51" s="118">
        <f t="shared" si="4"/>
        <v>0.81081081081081086</v>
      </c>
      <c r="E51" s="118">
        <f t="shared" si="4"/>
        <v>0</v>
      </c>
      <c r="F51" s="118">
        <f t="shared" si="4"/>
        <v>0.65396825396825398</v>
      </c>
      <c r="G51" s="118">
        <f t="shared" si="4"/>
        <v>0.89855072463768115</v>
      </c>
      <c r="H51" s="118">
        <f t="shared" si="4"/>
        <v>0.42682926829268292</v>
      </c>
      <c r="I51" s="118">
        <f t="shared" si="4"/>
        <v>0</v>
      </c>
      <c r="J51" s="118">
        <f t="shared" si="4"/>
        <v>0.4953087885985748</v>
      </c>
    </row>
    <row r="52" spans="2:10" ht="16" thickBot="1" x14ac:dyDescent="0.25">
      <c r="B52" s="117" t="s">
        <v>12</v>
      </c>
      <c r="C52" s="118">
        <f t="shared" ref="C52:J52" si="5">(C$41-C36)/(C$41-C$42)</f>
        <v>0.54838709677419362</v>
      </c>
      <c r="D52" s="118">
        <f t="shared" si="5"/>
        <v>0</v>
      </c>
      <c r="E52" s="118">
        <f t="shared" si="5"/>
        <v>0.15151515151515152</v>
      </c>
      <c r="F52" s="118">
        <f t="shared" si="5"/>
        <v>1.1111111111111112E-2</v>
      </c>
      <c r="G52" s="118">
        <f t="shared" si="5"/>
        <v>0.35507246376811596</v>
      </c>
      <c r="H52" s="118">
        <f t="shared" si="5"/>
        <v>0.59756097560975607</v>
      </c>
      <c r="I52" s="118">
        <f t="shared" si="5"/>
        <v>0.44838709677419353</v>
      </c>
      <c r="J52" s="118">
        <f t="shared" si="5"/>
        <v>1</v>
      </c>
    </row>
    <row r="53" spans="2:10" ht="16" thickBot="1" x14ac:dyDescent="0.25">
      <c r="B53" s="117" t="s">
        <v>13</v>
      </c>
      <c r="C53" s="118">
        <f t="shared" ref="C53:J53" si="6">(C$41-C37)/(C$41-C$42)</f>
        <v>0.54838709677419362</v>
      </c>
      <c r="D53" s="118">
        <f t="shared" si="6"/>
        <v>0.40540540540540543</v>
      </c>
      <c r="E53" s="118">
        <f t="shared" si="6"/>
        <v>0.75757575757575757</v>
      </c>
      <c r="F53" s="118">
        <f t="shared" si="6"/>
        <v>0.63492063492063489</v>
      </c>
      <c r="G53" s="118">
        <f t="shared" si="6"/>
        <v>0</v>
      </c>
      <c r="H53" s="118">
        <f t="shared" si="6"/>
        <v>0.6097560975609756</v>
      </c>
      <c r="I53" s="118">
        <f t="shared" si="6"/>
        <v>1</v>
      </c>
      <c r="J53" s="118">
        <f t="shared" si="6"/>
        <v>0.27789786223277912</v>
      </c>
    </row>
    <row r="54" spans="2:10" x14ac:dyDescent="0.2">
      <c r="B54" s="119" t="s">
        <v>14</v>
      </c>
      <c r="C54" s="120">
        <f t="shared" ref="C54:J54" si="7">(C$41-C38)/(C$41-C$42)</f>
        <v>1</v>
      </c>
      <c r="D54" s="120">
        <f t="shared" si="7"/>
        <v>0.3783783783783784</v>
      </c>
      <c r="E54" s="120">
        <f t="shared" si="7"/>
        <v>0.96969696969696972</v>
      </c>
      <c r="F54" s="120">
        <f t="shared" si="7"/>
        <v>0</v>
      </c>
      <c r="G54" s="120">
        <f t="shared" si="7"/>
        <v>0.43478260869565216</v>
      </c>
      <c r="H54" s="120">
        <f t="shared" si="7"/>
        <v>1</v>
      </c>
      <c r="I54" s="120">
        <f t="shared" si="7"/>
        <v>0.76451612903225807</v>
      </c>
      <c r="J54" s="120">
        <f t="shared" si="7"/>
        <v>0.72212589073634204</v>
      </c>
    </row>
    <row r="55" spans="2:10" x14ac:dyDescent="0.2">
      <c r="B55" s="121" t="s">
        <v>15</v>
      </c>
      <c r="C55" s="121">
        <f t="shared" ref="C55:J55" si="8">(C$41-C39)/(C$41-C$42)</f>
        <v>0.16129032258064518</v>
      </c>
      <c r="D55" s="121">
        <f t="shared" si="8"/>
        <v>1</v>
      </c>
      <c r="E55" s="121">
        <f t="shared" si="8"/>
        <v>1</v>
      </c>
      <c r="F55" s="121">
        <f t="shared" si="8"/>
        <v>0.95714285714285718</v>
      </c>
      <c r="G55" s="121">
        <f t="shared" si="8"/>
        <v>1</v>
      </c>
      <c r="H55" s="121">
        <f t="shared" si="8"/>
        <v>0.2073170731707317</v>
      </c>
      <c r="I55" s="121">
        <f t="shared" si="8"/>
        <v>0.32258064516129031</v>
      </c>
      <c r="J55" s="121">
        <f t="shared" si="8"/>
        <v>0</v>
      </c>
    </row>
    <row r="56" spans="2:10" ht="16" thickBot="1" x14ac:dyDescent="0.25">
      <c r="B56" s="122" t="s">
        <v>16</v>
      </c>
      <c r="C56" s="116">
        <f t="shared" ref="C56:J56" si="9">(C$41-C40)/(C$41-C$42)</f>
        <v>0.1935483870967741</v>
      </c>
      <c r="D56" s="116">
        <f t="shared" si="9"/>
        <v>0.81081081081081086</v>
      </c>
      <c r="E56" s="116">
        <f t="shared" si="9"/>
        <v>2.5974025974025976E-2</v>
      </c>
      <c r="F56" s="116">
        <f t="shared" si="9"/>
        <v>0.63809523809523805</v>
      </c>
      <c r="G56" s="116">
        <f t="shared" si="9"/>
        <v>0.79710144927536231</v>
      </c>
      <c r="H56" s="116">
        <f t="shared" si="9"/>
        <v>0</v>
      </c>
      <c r="I56" s="116">
        <f t="shared" si="9"/>
        <v>0.50322580645161286</v>
      </c>
      <c r="J56" s="116">
        <f t="shared" si="9"/>
        <v>0.24596199524940618</v>
      </c>
    </row>
    <row r="59" spans="2:10" ht="16" thickBot="1" x14ac:dyDescent="0.25">
      <c r="B59" s="112" t="s">
        <v>54</v>
      </c>
    </row>
    <row r="60" spans="2:10" ht="16" thickBot="1" x14ac:dyDescent="0.25">
      <c r="B60" s="113" t="s">
        <v>35</v>
      </c>
      <c r="C60" s="114">
        <v>0.15</v>
      </c>
      <c r="D60" s="114">
        <v>0.18</v>
      </c>
      <c r="E60" s="114">
        <v>0.11</v>
      </c>
      <c r="F60" s="114">
        <v>0.09</v>
      </c>
      <c r="G60" s="114">
        <v>0.12</v>
      </c>
      <c r="H60" s="114">
        <v>0.13</v>
      </c>
      <c r="I60" s="114">
        <v>0.08</v>
      </c>
      <c r="J60" s="114">
        <v>0.14000000000000001</v>
      </c>
    </row>
    <row r="61" spans="2:10" ht="16" thickBot="1" x14ac:dyDescent="0.25">
      <c r="B61" s="148" t="s">
        <v>37</v>
      </c>
      <c r="C61" s="115" t="s">
        <v>21</v>
      </c>
      <c r="D61" s="115" t="s">
        <v>22</v>
      </c>
      <c r="E61" s="115" t="s">
        <v>23</v>
      </c>
      <c r="F61" s="115" t="s">
        <v>24</v>
      </c>
      <c r="G61" s="115" t="s">
        <v>25</v>
      </c>
      <c r="H61" s="115" t="s">
        <v>26</v>
      </c>
      <c r="I61" s="115" t="s">
        <v>27</v>
      </c>
      <c r="J61" s="115" t="s">
        <v>28</v>
      </c>
    </row>
    <row r="62" spans="2:10" ht="16" thickBot="1" x14ac:dyDescent="0.25">
      <c r="B62" s="149"/>
      <c r="C62" s="116" t="s">
        <v>29</v>
      </c>
      <c r="D62" s="116" t="s">
        <v>30</v>
      </c>
      <c r="E62" s="116" t="s">
        <v>30</v>
      </c>
      <c r="F62" s="116" t="s">
        <v>30</v>
      </c>
      <c r="G62" s="116" t="s">
        <v>30</v>
      </c>
      <c r="H62" s="116" t="s">
        <v>29</v>
      </c>
      <c r="I62" s="116" t="s">
        <v>30</v>
      </c>
      <c r="J62" s="116" t="s">
        <v>29</v>
      </c>
    </row>
    <row r="63" spans="2:10" ht="16" thickBot="1" x14ac:dyDescent="0.25">
      <c r="B63" s="117" t="s">
        <v>9</v>
      </c>
      <c r="C63" s="118">
        <f>C49*C$46</f>
        <v>2.4193548387096777E-2</v>
      </c>
      <c r="D63" s="118">
        <f t="shared" ref="D63:J63" si="10">D49*D$46</f>
        <v>0.10702702702702703</v>
      </c>
      <c r="E63" s="118">
        <f t="shared" si="10"/>
        <v>8.0952380952380942E-2</v>
      </c>
      <c r="F63" s="118">
        <f t="shared" si="10"/>
        <v>0.09</v>
      </c>
      <c r="G63" s="118">
        <f t="shared" si="10"/>
        <v>7.8260869565217384E-2</v>
      </c>
      <c r="H63" s="118">
        <f t="shared" si="10"/>
        <v>3.4878048780487808E-2</v>
      </c>
      <c r="I63" s="118">
        <f t="shared" si="10"/>
        <v>3.3548387096774199E-2</v>
      </c>
      <c r="J63" s="118">
        <f t="shared" si="10"/>
        <v>2.2255344418052256E-2</v>
      </c>
    </row>
    <row r="64" spans="2:10" ht="16" thickBot="1" x14ac:dyDescent="0.25">
      <c r="B64" s="117" t="s">
        <v>10</v>
      </c>
      <c r="C64" s="118">
        <f t="shared" ref="C64:J64" si="11">C50*C$46</f>
        <v>0</v>
      </c>
      <c r="D64" s="118">
        <f t="shared" si="11"/>
        <v>0.13135135135135134</v>
      </c>
      <c r="E64" s="118">
        <f t="shared" si="11"/>
        <v>8.0952380952380942E-2</v>
      </c>
      <c r="F64" s="118">
        <f t="shared" si="11"/>
        <v>8.6142857142857146E-2</v>
      </c>
      <c r="G64" s="118">
        <f t="shared" si="11"/>
        <v>0.10434782608695652</v>
      </c>
      <c r="H64" s="118">
        <f t="shared" si="11"/>
        <v>1.7439024390243904E-2</v>
      </c>
      <c r="I64" s="118">
        <f t="shared" si="11"/>
        <v>2.5806451612903226E-2</v>
      </c>
      <c r="J64" s="118">
        <f t="shared" si="11"/>
        <v>4.2437292161520195E-2</v>
      </c>
    </row>
    <row r="65" spans="2:10" ht="16" thickBot="1" x14ac:dyDescent="0.25">
      <c r="B65" s="117" t="s">
        <v>11</v>
      </c>
      <c r="C65" s="118">
        <f t="shared" ref="C65:J65" si="12">C51*C$46</f>
        <v>5.3225806451612886E-2</v>
      </c>
      <c r="D65" s="118">
        <f t="shared" si="12"/>
        <v>0.14594594594594595</v>
      </c>
      <c r="E65" s="118">
        <f t="shared" si="12"/>
        <v>0</v>
      </c>
      <c r="F65" s="118">
        <f t="shared" si="12"/>
        <v>5.8857142857142858E-2</v>
      </c>
      <c r="G65" s="118">
        <f t="shared" si="12"/>
        <v>0.10782608695652174</v>
      </c>
      <c r="H65" s="118">
        <f t="shared" si="12"/>
        <v>5.5487804878048781E-2</v>
      </c>
      <c r="I65" s="118">
        <f t="shared" si="12"/>
        <v>0</v>
      </c>
      <c r="J65" s="118">
        <f t="shared" si="12"/>
        <v>6.9343230403800485E-2</v>
      </c>
    </row>
    <row r="66" spans="2:10" ht="16" thickBot="1" x14ac:dyDescent="0.25">
      <c r="B66" s="117" t="s">
        <v>12</v>
      </c>
      <c r="C66" s="118">
        <f t="shared" ref="C66:J66" si="13">C52*C$46</f>
        <v>8.2258064516129034E-2</v>
      </c>
      <c r="D66" s="118">
        <f t="shared" si="13"/>
        <v>0</v>
      </c>
      <c r="E66" s="118">
        <f t="shared" si="13"/>
        <v>1.6666666666666666E-2</v>
      </c>
      <c r="F66" s="118">
        <f t="shared" si="13"/>
        <v>1E-3</v>
      </c>
      <c r="G66" s="118">
        <f t="shared" si="13"/>
        <v>4.2608695652173914E-2</v>
      </c>
      <c r="H66" s="118">
        <f t="shared" si="13"/>
        <v>7.7682926829268292E-2</v>
      </c>
      <c r="I66" s="118">
        <f t="shared" si="13"/>
        <v>3.5870967741935482E-2</v>
      </c>
      <c r="J66" s="118">
        <f t="shared" si="13"/>
        <v>0.14000000000000001</v>
      </c>
    </row>
    <row r="67" spans="2:10" ht="16" thickBot="1" x14ac:dyDescent="0.25">
      <c r="B67" s="117" t="s">
        <v>13</v>
      </c>
      <c r="C67" s="118">
        <f t="shared" ref="C67:J67" si="14">C53*C$46</f>
        <v>8.2258064516129034E-2</v>
      </c>
      <c r="D67" s="118">
        <f t="shared" si="14"/>
        <v>7.2972972972972977E-2</v>
      </c>
      <c r="E67" s="118">
        <f t="shared" si="14"/>
        <v>8.3333333333333329E-2</v>
      </c>
      <c r="F67" s="118">
        <f t="shared" si="14"/>
        <v>5.7142857142857134E-2</v>
      </c>
      <c r="G67" s="118">
        <f t="shared" si="14"/>
        <v>0</v>
      </c>
      <c r="H67" s="118">
        <f t="shared" si="14"/>
        <v>7.926829268292683E-2</v>
      </c>
      <c r="I67" s="118">
        <f t="shared" si="14"/>
        <v>0.08</v>
      </c>
      <c r="J67" s="118">
        <f t="shared" si="14"/>
        <v>3.8905700712589079E-2</v>
      </c>
    </row>
    <row r="68" spans="2:10" ht="16" thickBot="1" x14ac:dyDescent="0.25">
      <c r="B68" s="119" t="s">
        <v>14</v>
      </c>
      <c r="C68" s="118">
        <f t="shared" ref="C68:J68" si="15">C54*C$46</f>
        <v>0.15</v>
      </c>
      <c r="D68" s="118">
        <f t="shared" si="15"/>
        <v>6.8108108108108106E-2</v>
      </c>
      <c r="E68" s="118">
        <f t="shared" si="15"/>
        <v>0.10666666666666667</v>
      </c>
      <c r="F68" s="118">
        <f t="shared" si="15"/>
        <v>0</v>
      </c>
      <c r="G68" s="118">
        <f t="shared" si="15"/>
        <v>5.2173913043478258E-2</v>
      </c>
      <c r="H68" s="118">
        <f t="shared" si="15"/>
        <v>0.13</v>
      </c>
      <c r="I68" s="118">
        <f t="shared" si="15"/>
        <v>6.116129032258065E-2</v>
      </c>
      <c r="J68" s="118">
        <f t="shared" si="15"/>
        <v>0.10109762470308789</v>
      </c>
    </row>
    <row r="69" spans="2:10" ht="16" thickBot="1" x14ac:dyDescent="0.25">
      <c r="B69" s="121" t="s">
        <v>15</v>
      </c>
      <c r="C69" s="118">
        <f t="shared" ref="C69:J69" si="16">C55*C$46</f>
        <v>2.4193548387096777E-2</v>
      </c>
      <c r="D69" s="118">
        <f t="shared" si="16"/>
        <v>0.18</v>
      </c>
      <c r="E69" s="118">
        <f t="shared" si="16"/>
        <v>0.11</v>
      </c>
      <c r="F69" s="118">
        <f t="shared" si="16"/>
        <v>8.6142857142857146E-2</v>
      </c>
      <c r="G69" s="118">
        <f t="shared" si="16"/>
        <v>0.12</v>
      </c>
      <c r="H69" s="118">
        <f t="shared" si="16"/>
        <v>2.6951219512195122E-2</v>
      </c>
      <c r="I69" s="118">
        <f t="shared" si="16"/>
        <v>2.5806451612903226E-2</v>
      </c>
      <c r="J69" s="118">
        <f t="shared" si="16"/>
        <v>0</v>
      </c>
    </row>
    <row r="70" spans="2:10" ht="16" thickBot="1" x14ac:dyDescent="0.25">
      <c r="B70" s="122" t="s">
        <v>16</v>
      </c>
      <c r="C70" s="116">
        <f t="shared" ref="C70:J70" si="17">C56*C$46</f>
        <v>2.9032258064516113E-2</v>
      </c>
      <c r="D70" s="116">
        <f t="shared" si="17"/>
        <v>0.14594594594594595</v>
      </c>
      <c r="E70" s="116">
        <f t="shared" si="17"/>
        <v>2.8571428571428571E-3</v>
      </c>
      <c r="F70" s="116">
        <f t="shared" si="17"/>
        <v>5.7428571428571419E-2</v>
      </c>
      <c r="G70" s="116">
        <f t="shared" si="17"/>
        <v>9.5652173913043467E-2</v>
      </c>
      <c r="H70" s="116">
        <f t="shared" si="17"/>
        <v>0</v>
      </c>
      <c r="I70" s="116">
        <f t="shared" si="17"/>
        <v>4.0258064516129032E-2</v>
      </c>
      <c r="J70" s="116">
        <f t="shared" si="17"/>
        <v>3.4434679334916868E-2</v>
      </c>
    </row>
    <row r="73" spans="2:10" ht="16" thickBot="1" x14ac:dyDescent="0.25">
      <c r="C73" s="123"/>
      <c r="D73" s="123"/>
      <c r="E73" s="124" t="s">
        <v>57</v>
      </c>
    </row>
    <row r="74" spans="2:10" ht="16" thickBot="1" x14ac:dyDescent="0.25">
      <c r="B74" s="125"/>
      <c r="C74" s="150" t="s">
        <v>38</v>
      </c>
      <c r="D74" s="150" t="s">
        <v>39</v>
      </c>
      <c r="E74" s="126">
        <v>0.5</v>
      </c>
      <c r="G74" s="125"/>
      <c r="H74" s="150" t="s">
        <v>38</v>
      </c>
      <c r="I74" s="150" t="s">
        <v>39</v>
      </c>
      <c r="J74" s="126">
        <v>0.5</v>
      </c>
    </row>
    <row r="75" spans="2:10" ht="17" thickTop="1" thickBot="1" x14ac:dyDescent="0.25">
      <c r="B75" s="127"/>
      <c r="C75" s="151"/>
      <c r="D75" s="151"/>
      <c r="E75" s="128" t="s">
        <v>40</v>
      </c>
      <c r="G75" s="127"/>
      <c r="H75" s="151"/>
      <c r="I75" s="151"/>
      <c r="J75" s="128" t="s">
        <v>40</v>
      </c>
    </row>
    <row r="76" spans="2:10" ht="16" thickBot="1" x14ac:dyDescent="0.25">
      <c r="B76" s="117" t="s">
        <v>9</v>
      </c>
      <c r="C76" s="83">
        <f>SUM(C63:J63)</f>
        <v>0.47111560622703647</v>
      </c>
      <c r="D76" s="83">
        <f>MAX(C63:J63)</f>
        <v>0.10702702702702703</v>
      </c>
      <c r="E76" s="83">
        <f>($E$74*($C76-$C$86)/($C$87-$C$86))+((1-$E$74)*($D76-$C$88)/($C$89-$C$88))</f>
        <v>0.25990751218423175</v>
      </c>
      <c r="G76" s="129" t="s">
        <v>9</v>
      </c>
      <c r="H76" s="130">
        <f>RANK(C76,$C$76:$C$83,1)</f>
        <v>3</v>
      </c>
      <c r="I76" s="130">
        <f>RANK(D76,$D$76:$D$83,1)</f>
        <v>2</v>
      </c>
      <c r="J76" s="130">
        <f>RANK(E76,$E$76:$E$83,1)</f>
        <v>2</v>
      </c>
    </row>
    <row r="77" spans="2:10" ht="16" thickBot="1" x14ac:dyDescent="0.25">
      <c r="B77" s="117" t="s">
        <v>10</v>
      </c>
      <c r="C77" s="83">
        <f>SUM(C64:J64)</f>
        <v>0.4884771836982133</v>
      </c>
      <c r="D77" s="83">
        <f t="shared" ref="D77:D83" si="18">MAX(C64:J64)</f>
        <v>0.13135135135135134</v>
      </c>
      <c r="E77" s="83">
        <f t="shared" ref="E77:E83" si="19">($E$74*($C77-$C$86)/($C$87-$C$86))+((1-$E$74)*($D77-$C$88)/($C$89-$C$88))</f>
        <v>0.41750674011507172</v>
      </c>
      <c r="G77" s="129" t="s">
        <v>10</v>
      </c>
      <c r="H77" s="130">
        <f>RANK(C77,$C$76:$C$83,1)</f>
        <v>4</v>
      </c>
      <c r="I77" s="130">
        <f t="shared" ref="I77:I83" si="20">RANK(D77,$D$76:$D$83,1)</f>
        <v>3</v>
      </c>
      <c r="J77" s="130">
        <f>RANK(E77,$E$76:$E$83,1)</f>
        <v>5</v>
      </c>
    </row>
    <row r="78" spans="2:10" ht="16" thickBot="1" x14ac:dyDescent="0.25">
      <c r="B78" s="117" t="s">
        <v>11</v>
      </c>
      <c r="C78" s="83">
        <f t="shared" ref="C78:C83" si="21">SUM(C65:J65)</f>
        <v>0.49068601749307272</v>
      </c>
      <c r="D78" s="83">
        <f t="shared" si="18"/>
        <v>0.14594594594594595</v>
      </c>
      <c r="E78" s="83">
        <f t="shared" si="19"/>
        <v>0.49703972402177388</v>
      </c>
      <c r="G78" s="129" t="s">
        <v>11</v>
      </c>
      <c r="H78" s="130">
        <f t="shared" ref="H78:H83" si="22">RANK(C78,$C$76:$C$83,1)</f>
        <v>5</v>
      </c>
      <c r="I78" s="130">
        <f t="shared" si="20"/>
        <v>5</v>
      </c>
      <c r="J78" s="130">
        <f t="shared" ref="J78:J83" si="23">RANK(E78,$E$76:$E$83,1)</f>
        <v>6</v>
      </c>
    </row>
    <row r="79" spans="2:10" ht="16" thickBot="1" x14ac:dyDescent="0.25">
      <c r="B79" s="117" t="s">
        <v>12</v>
      </c>
      <c r="C79" s="83">
        <f t="shared" si="21"/>
        <v>0.39608732140617342</v>
      </c>
      <c r="D79" s="83">
        <f t="shared" si="18"/>
        <v>0.14000000000000001</v>
      </c>
      <c r="E79" s="83">
        <f t="shared" si="19"/>
        <v>0.29310344827586216</v>
      </c>
      <c r="G79" s="129" t="s">
        <v>12</v>
      </c>
      <c r="H79" s="130">
        <f t="shared" si="22"/>
        <v>1</v>
      </c>
      <c r="I79" s="130">
        <f t="shared" si="20"/>
        <v>4</v>
      </c>
      <c r="J79" s="130">
        <f t="shared" si="23"/>
        <v>3</v>
      </c>
    </row>
    <row r="80" spans="2:10" ht="16" thickBot="1" x14ac:dyDescent="0.25">
      <c r="B80" s="117" t="s">
        <v>13</v>
      </c>
      <c r="C80" s="83">
        <f t="shared" si="21"/>
        <v>0.49388122136080842</v>
      </c>
      <c r="D80" s="83">
        <f t="shared" si="18"/>
        <v>8.3333333333333329E-2</v>
      </c>
      <c r="E80" s="83">
        <f t="shared" si="19"/>
        <v>0.17903082744319193</v>
      </c>
      <c r="G80" s="129" t="s">
        <v>13</v>
      </c>
      <c r="H80" s="130">
        <f t="shared" si="22"/>
        <v>6</v>
      </c>
      <c r="I80" s="130">
        <f t="shared" si="20"/>
        <v>1</v>
      </c>
      <c r="J80" s="130">
        <f t="shared" si="23"/>
        <v>1</v>
      </c>
    </row>
    <row r="81" spans="2:15" x14ac:dyDescent="0.2">
      <c r="B81" s="119" t="s">
        <v>14</v>
      </c>
      <c r="C81" s="83">
        <f t="shared" si="21"/>
        <v>0.66920760284392156</v>
      </c>
      <c r="D81" s="83">
        <f t="shared" si="18"/>
        <v>0.15</v>
      </c>
      <c r="E81" s="83">
        <f t="shared" si="19"/>
        <v>0.84482758620689657</v>
      </c>
      <c r="G81" s="131" t="s">
        <v>14</v>
      </c>
      <c r="H81" s="130">
        <f t="shared" si="22"/>
        <v>8</v>
      </c>
      <c r="I81" s="130">
        <f t="shared" si="20"/>
        <v>7</v>
      </c>
      <c r="J81" s="130">
        <f t="shared" si="23"/>
        <v>8</v>
      </c>
    </row>
    <row r="82" spans="2:15" x14ac:dyDescent="0.2">
      <c r="B82" s="121" t="s">
        <v>15</v>
      </c>
      <c r="C82" s="83">
        <f t="shared" si="21"/>
        <v>0.5730940766550523</v>
      </c>
      <c r="D82" s="83">
        <f t="shared" si="18"/>
        <v>0.18</v>
      </c>
      <c r="E82" s="83">
        <f t="shared" si="19"/>
        <v>0.82404542481628873</v>
      </c>
      <c r="G82" s="121" t="s">
        <v>15</v>
      </c>
      <c r="H82" s="130">
        <f t="shared" si="22"/>
        <v>7</v>
      </c>
      <c r="I82" s="130">
        <f t="shared" si="20"/>
        <v>8</v>
      </c>
      <c r="J82" s="130">
        <f t="shared" si="23"/>
        <v>7</v>
      </c>
    </row>
    <row r="83" spans="2:15" ht="16" thickBot="1" x14ac:dyDescent="0.25">
      <c r="B83" s="122" t="s">
        <v>16</v>
      </c>
      <c r="C83" s="123">
        <f t="shared" si="21"/>
        <v>0.40560883606026565</v>
      </c>
      <c r="D83" s="123">
        <f t="shared" si="18"/>
        <v>0.14594594594594595</v>
      </c>
      <c r="E83" s="123">
        <f t="shared" si="19"/>
        <v>0.34128933268329953</v>
      </c>
      <c r="G83" s="132" t="s">
        <v>16</v>
      </c>
      <c r="H83" s="124">
        <f t="shared" si="22"/>
        <v>2</v>
      </c>
      <c r="I83" s="124">
        <f t="shared" si="20"/>
        <v>5</v>
      </c>
      <c r="J83" s="124">
        <f t="shared" si="23"/>
        <v>4</v>
      </c>
    </row>
    <row r="86" spans="2:15" x14ac:dyDescent="0.2">
      <c r="B86" s="133" t="s">
        <v>41</v>
      </c>
      <c r="C86" s="83">
        <f>MIN(C76:C83)</f>
        <v>0.39608732140617342</v>
      </c>
    </row>
    <row r="87" spans="2:15" x14ac:dyDescent="0.2">
      <c r="B87" s="133" t="s">
        <v>42</v>
      </c>
      <c r="C87" s="83">
        <f>MAX(C76:C83)</f>
        <v>0.66920760284392156</v>
      </c>
    </row>
    <row r="88" spans="2:15" x14ac:dyDescent="0.2">
      <c r="B88" s="133" t="s">
        <v>43</v>
      </c>
      <c r="C88" s="83">
        <f>MIN(D76:D83)</f>
        <v>8.3333333333333329E-2</v>
      </c>
    </row>
    <row r="89" spans="2:15" x14ac:dyDescent="0.2">
      <c r="B89" s="133" t="s">
        <v>44</v>
      </c>
      <c r="C89" s="83">
        <f>MAX(D76:D83)</f>
        <v>0.18</v>
      </c>
    </row>
    <row r="92" spans="2:15" ht="16" thickBot="1" x14ac:dyDescent="0.25">
      <c r="H92" s="129" t="s">
        <v>9</v>
      </c>
      <c r="I92" s="129" t="s">
        <v>10</v>
      </c>
      <c r="J92" s="129" t="s">
        <v>11</v>
      </c>
      <c r="K92" s="137" t="s">
        <v>12</v>
      </c>
      <c r="L92" s="137" t="s">
        <v>13</v>
      </c>
      <c r="M92" s="131" t="s">
        <v>14</v>
      </c>
      <c r="N92" s="121" t="s">
        <v>15</v>
      </c>
      <c r="O92" s="132" t="s">
        <v>16</v>
      </c>
    </row>
    <row r="93" spans="2:15" ht="17" thickTop="1" thickBot="1" x14ac:dyDescent="0.25">
      <c r="G93" s="134" t="s">
        <v>45</v>
      </c>
      <c r="H93" s="134">
        <f>E76</f>
        <v>0.25990751218423175</v>
      </c>
      <c r="I93" s="134">
        <f>E77</f>
        <v>0.41750674011507172</v>
      </c>
      <c r="J93" s="134">
        <f>E78</f>
        <v>0.49703972402177388</v>
      </c>
      <c r="K93" s="134">
        <f>E79</f>
        <v>0.29310344827586216</v>
      </c>
      <c r="L93" s="134">
        <f>E80</f>
        <v>0.17903082744319193</v>
      </c>
      <c r="M93" s="134">
        <f>E81</f>
        <v>0.84482758620689657</v>
      </c>
      <c r="N93" s="134">
        <f>E82</f>
        <v>0.82404542481628873</v>
      </c>
      <c r="O93" s="134">
        <f>E83</f>
        <v>0.34128933268329953</v>
      </c>
    </row>
    <row r="94" spans="2:15" ht="17" thickTop="1" thickBot="1" x14ac:dyDescent="0.25">
      <c r="G94" s="134" t="s">
        <v>46</v>
      </c>
      <c r="H94" s="135">
        <f>MIN($E$76:$E$83)</f>
        <v>0.17903082744319193</v>
      </c>
      <c r="I94" s="135">
        <f t="shared" ref="I94:O94" si="24">MIN($E$76:$E$83)</f>
        <v>0.17903082744319193</v>
      </c>
      <c r="J94" s="135">
        <f t="shared" si="24"/>
        <v>0.17903082744319193</v>
      </c>
      <c r="K94" s="135">
        <f t="shared" si="24"/>
        <v>0.17903082744319193</v>
      </c>
      <c r="L94" s="135">
        <f t="shared" si="24"/>
        <v>0.17903082744319193</v>
      </c>
      <c r="M94" s="135">
        <f t="shared" si="24"/>
        <v>0.17903082744319193</v>
      </c>
      <c r="N94" s="135">
        <f t="shared" si="24"/>
        <v>0.17903082744319193</v>
      </c>
      <c r="O94" s="135">
        <f t="shared" si="24"/>
        <v>0.17903082744319193</v>
      </c>
    </row>
    <row r="95" spans="2:15" ht="17" thickTop="1" thickBot="1" x14ac:dyDescent="0.25">
      <c r="G95" s="134" t="s">
        <v>47</v>
      </c>
      <c r="H95" s="135">
        <f>H93-H94</f>
        <v>8.0876684741039817E-2</v>
      </c>
      <c r="I95" s="135">
        <f t="shared" ref="I95:O95" si="25">I93-I94</f>
        <v>0.23847591267187979</v>
      </c>
      <c r="J95" s="135">
        <f t="shared" si="25"/>
        <v>0.31800889657858195</v>
      </c>
      <c r="K95" s="135">
        <f t="shared" si="25"/>
        <v>0.11407262083267022</v>
      </c>
      <c r="L95" s="135">
        <f t="shared" si="25"/>
        <v>0</v>
      </c>
      <c r="M95" s="135">
        <f t="shared" si="25"/>
        <v>0.66579675876370459</v>
      </c>
      <c r="N95" s="135">
        <f t="shared" si="25"/>
        <v>0.64501459737309674</v>
      </c>
      <c r="O95" s="135">
        <f t="shared" si="25"/>
        <v>0.1622585052401076</v>
      </c>
    </row>
    <row r="96" spans="2:15" ht="17" thickTop="1" thickBot="1" x14ac:dyDescent="0.25">
      <c r="G96" s="134" t="s">
        <v>48</v>
      </c>
      <c r="H96" s="135">
        <f>1/(8-1)</f>
        <v>0.14285714285714285</v>
      </c>
      <c r="I96" s="135">
        <f t="shared" ref="I96:O96" si="26">1/(8-1)</f>
        <v>0.14285714285714285</v>
      </c>
      <c r="J96" s="135">
        <f t="shared" si="26"/>
        <v>0.14285714285714285</v>
      </c>
      <c r="K96" s="135">
        <f t="shared" si="26"/>
        <v>0.14285714285714285</v>
      </c>
      <c r="L96" s="135">
        <f t="shared" si="26"/>
        <v>0.14285714285714285</v>
      </c>
      <c r="M96" s="135">
        <f t="shared" si="26"/>
        <v>0.14285714285714285</v>
      </c>
      <c r="N96" s="135">
        <f t="shared" si="26"/>
        <v>0.14285714285714285</v>
      </c>
      <c r="O96" s="135">
        <f t="shared" si="26"/>
        <v>0.14285714285714285</v>
      </c>
    </row>
    <row r="97" spans="2:15" ht="17" thickTop="1" thickBot="1" x14ac:dyDescent="0.25">
      <c r="B97" s="145" t="s">
        <v>51</v>
      </c>
      <c r="C97" s="146"/>
      <c r="D97" s="146"/>
      <c r="E97" s="146"/>
      <c r="F97" s="147"/>
      <c r="G97" s="134" t="s">
        <v>49</v>
      </c>
      <c r="H97" s="134" t="str">
        <f>IF(H95&gt;=H96,"DOĞRU","YANLIŞ")</f>
        <v>YANLIŞ</v>
      </c>
      <c r="I97" s="134" t="str">
        <f t="shared" ref="I97:O97" si="27">IF(I95&gt;=I96,"DOĞRU","YANLIŞ")</f>
        <v>DOĞRU</v>
      </c>
      <c r="J97" s="134" t="str">
        <f t="shared" si="27"/>
        <v>DOĞRU</v>
      </c>
      <c r="K97" s="134" t="str">
        <f t="shared" si="27"/>
        <v>YANLIŞ</v>
      </c>
      <c r="L97" s="134" t="str">
        <f t="shared" si="27"/>
        <v>YANLIŞ</v>
      </c>
      <c r="M97" s="134" t="str">
        <f t="shared" si="27"/>
        <v>DOĞRU</v>
      </c>
      <c r="N97" s="134" t="str">
        <f t="shared" si="27"/>
        <v>DOĞRU</v>
      </c>
      <c r="O97" s="134" t="str">
        <f t="shared" si="27"/>
        <v>DOĞRU</v>
      </c>
    </row>
    <row r="98" spans="2:15" ht="17" thickTop="1" thickBot="1" x14ac:dyDescent="0.25">
      <c r="B98" s="145" t="s">
        <v>52</v>
      </c>
      <c r="C98" s="146"/>
      <c r="D98" s="146"/>
      <c r="E98" s="146"/>
      <c r="F98" s="147"/>
      <c r="G98" s="134" t="s">
        <v>50</v>
      </c>
      <c r="H98" s="134" t="b">
        <v>0</v>
      </c>
      <c r="I98" s="134" t="b">
        <v>0</v>
      </c>
      <c r="J98" s="134" t="b">
        <v>0</v>
      </c>
      <c r="K98" s="134" t="b">
        <v>1</v>
      </c>
      <c r="L98" s="134" t="b">
        <v>1</v>
      </c>
      <c r="M98" s="134" t="str">
        <f t="shared" ref="M98" si="28">IF(M96&gt;=M97,"DOĞRU","YANLIŞ")</f>
        <v>YANLIŞ</v>
      </c>
      <c r="N98" s="134" t="str">
        <f t="shared" ref="N98" si="29">IF(N96&gt;=N97,"DOĞRU","YANLIŞ")</f>
        <v>YANLIŞ</v>
      </c>
      <c r="O98" s="134" t="str">
        <f t="shared" ref="O98" si="30">IF(O96&gt;=O97,"DOĞRU","YANLIŞ")</f>
        <v>YANLIŞ</v>
      </c>
    </row>
    <row r="99" spans="2:15" ht="16" thickTop="1" x14ac:dyDescent="0.2"/>
  </sheetData>
  <mergeCells count="25">
    <mergeCell ref="I2:I3"/>
    <mergeCell ref="J2:J3"/>
    <mergeCell ref="B18:B19"/>
    <mergeCell ref="B31:B32"/>
    <mergeCell ref="B2:B3"/>
    <mergeCell ref="C2:C3"/>
    <mergeCell ref="D2:D3"/>
    <mergeCell ref="E2:E3"/>
    <mergeCell ref="F2:F3"/>
    <mergeCell ref="G2:G3"/>
    <mergeCell ref="C14:C15"/>
    <mergeCell ref="D14:D15"/>
    <mergeCell ref="E14:E15"/>
    <mergeCell ref="F14:F15"/>
    <mergeCell ref="G14:G15"/>
    <mergeCell ref="I14:I15"/>
    <mergeCell ref="J14:J15"/>
    <mergeCell ref="B97:F97"/>
    <mergeCell ref="B98:F98"/>
    <mergeCell ref="B47:B48"/>
    <mergeCell ref="H74:H75"/>
    <mergeCell ref="I74:I75"/>
    <mergeCell ref="B61:B62"/>
    <mergeCell ref="C74:C75"/>
    <mergeCell ref="D74:D7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6" r:id="rId3">
          <objectPr defaultSize="0" autoPict="0" r:id="rId4">
            <anchor moveWithCells="1" siz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190500</xdr:colOff>
                <xdr:row>41</xdr:row>
                <xdr:rowOff>63500</xdr:rowOff>
              </to>
            </anchor>
          </objectPr>
        </oleObject>
      </mc:Choice>
      <mc:Fallback>
        <oleObject progId="Equation.DSMT4" shapeId="1026" r:id="rId3"/>
      </mc:Fallback>
    </mc:AlternateContent>
    <mc:AlternateContent xmlns:mc="http://schemas.openxmlformats.org/markup-compatibility/2006">
      <mc:Choice Requires="x14">
        <oleObject progId="Equation.DSMT4" shapeId="1025" r:id="rId5">
          <objectPr defaultSize="0" autoPict="0" r:id="rId6">
            <anchor moveWithCells="1" sizeWithCells="1">
              <from>
                <xdr:col>1</xdr:col>
                <xdr:colOff>0</xdr:colOff>
                <xdr:row>40</xdr:row>
                <xdr:rowOff>190500</xdr:rowOff>
              </from>
              <to>
                <xdr:col>1</xdr:col>
                <xdr:colOff>215900</xdr:colOff>
                <xdr:row>42</xdr:row>
                <xdr:rowOff>38100</xdr:rowOff>
              </to>
            </anchor>
          </objectPr>
        </oleObject>
      </mc:Choice>
      <mc:Fallback>
        <oleObject progId="Equation.DSMT4" shapeId="1025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08B7-F169-2844-A830-FDF8922F20B6}">
  <dimension ref="B1:Q81"/>
  <sheetViews>
    <sheetView topLeftCell="A58" workbookViewId="0">
      <selection activeCell="H76" sqref="H76"/>
    </sheetView>
  </sheetViews>
  <sheetFormatPr baseColWidth="10" defaultColWidth="8.83203125" defaultRowHeight="15" x14ac:dyDescent="0.2"/>
  <cols>
    <col min="1" max="1" width="4.5" style="30" customWidth="1"/>
    <col min="2" max="2" width="22" style="73" customWidth="1"/>
    <col min="3" max="4" width="8.83203125" style="30"/>
    <col min="5" max="5" width="9.6640625" style="30" bestFit="1" customWidth="1"/>
    <col min="6" max="9" width="8.83203125" style="30"/>
    <col min="10" max="10" width="10.83203125" style="30" bestFit="1" customWidth="1"/>
    <col min="11" max="16384" width="8.83203125" style="30"/>
  </cols>
  <sheetData>
    <row r="1" spans="2:17" ht="16" thickBot="1" x14ac:dyDescent="0.25">
      <c r="B1" s="73" t="s">
        <v>17</v>
      </c>
      <c r="H1" s="31"/>
      <c r="I1" s="31"/>
      <c r="J1" s="31"/>
    </row>
    <row r="2" spans="2:17" x14ac:dyDescent="0.2">
      <c r="B2" s="156"/>
      <c r="C2" s="158" t="s">
        <v>63</v>
      </c>
      <c r="D2" s="158" t="s">
        <v>64</v>
      </c>
      <c r="E2" s="158" t="s">
        <v>65</v>
      </c>
      <c r="F2" s="158" t="s">
        <v>66</v>
      </c>
      <c r="G2" s="158" t="s">
        <v>67</v>
      </c>
      <c r="H2" s="32"/>
      <c r="I2" s="160"/>
      <c r="J2" s="160"/>
    </row>
    <row r="3" spans="2:17" ht="16" thickBot="1" x14ac:dyDescent="0.25">
      <c r="B3" s="157"/>
      <c r="C3" s="159"/>
      <c r="D3" s="159"/>
      <c r="E3" s="159"/>
      <c r="F3" s="159"/>
      <c r="G3" s="159"/>
      <c r="H3" s="32"/>
      <c r="I3" s="160"/>
      <c r="J3" s="160"/>
    </row>
    <row r="4" spans="2:17" x14ac:dyDescent="0.2">
      <c r="B4" s="73" t="s">
        <v>58</v>
      </c>
      <c r="C4" s="33">
        <v>899</v>
      </c>
      <c r="D4" s="30">
        <v>160</v>
      </c>
      <c r="E4" s="30">
        <v>158</v>
      </c>
      <c r="F4" s="30">
        <v>155</v>
      </c>
      <c r="G4" s="30">
        <v>134</v>
      </c>
      <c r="H4" s="31"/>
      <c r="I4" s="34"/>
      <c r="J4" s="34"/>
    </row>
    <row r="5" spans="2:17" x14ac:dyDescent="0.2">
      <c r="B5" s="73" t="s">
        <v>59</v>
      </c>
      <c r="C5" s="33">
        <v>349</v>
      </c>
      <c r="D5" s="30">
        <v>147</v>
      </c>
      <c r="E5" s="30">
        <v>136</v>
      </c>
      <c r="F5" s="30">
        <v>150</v>
      </c>
      <c r="G5" s="30">
        <v>119</v>
      </c>
      <c r="H5" s="31"/>
      <c r="I5" s="34"/>
      <c r="J5" s="34"/>
    </row>
    <row r="6" spans="2:17" x14ac:dyDescent="0.2">
      <c r="B6" s="73" t="s">
        <v>60</v>
      </c>
      <c r="C6" s="33">
        <v>499</v>
      </c>
      <c r="D6" s="30">
        <v>147</v>
      </c>
      <c r="E6" s="30">
        <v>141</v>
      </c>
      <c r="F6" s="30">
        <v>148</v>
      </c>
      <c r="G6" s="30">
        <v>123</v>
      </c>
      <c r="H6" s="31"/>
      <c r="I6" s="34"/>
      <c r="J6" s="34"/>
    </row>
    <row r="7" spans="2:17" x14ac:dyDescent="0.2">
      <c r="B7" s="73" t="s">
        <v>61</v>
      </c>
      <c r="C7" s="33">
        <v>799</v>
      </c>
      <c r="D7" s="30">
        <v>146</v>
      </c>
      <c r="E7" s="30">
        <v>148</v>
      </c>
      <c r="F7" s="30">
        <v>137</v>
      </c>
      <c r="G7" s="30">
        <v>117</v>
      </c>
      <c r="H7" s="31"/>
      <c r="I7" s="34"/>
      <c r="J7" s="34"/>
    </row>
    <row r="8" spans="2:17" x14ac:dyDescent="0.2">
      <c r="B8" s="73" t="s">
        <v>62</v>
      </c>
      <c r="C8" s="33">
        <v>2250</v>
      </c>
      <c r="D8" s="30">
        <v>145</v>
      </c>
      <c r="E8" s="30">
        <v>135</v>
      </c>
      <c r="F8" s="30">
        <v>141</v>
      </c>
      <c r="G8" s="30">
        <v>110</v>
      </c>
      <c r="H8" s="31"/>
      <c r="I8" s="34"/>
      <c r="J8" s="34"/>
    </row>
    <row r="9" spans="2:17" x14ac:dyDescent="0.2">
      <c r="H9" s="31"/>
      <c r="I9" s="31"/>
      <c r="J9" s="31"/>
      <c r="Q9" s="35"/>
    </row>
    <row r="10" spans="2:17" ht="16" thickBot="1" x14ac:dyDescent="0.25">
      <c r="H10" s="31"/>
      <c r="I10" s="31"/>
      <c r="J10" s="31"/>
      <c r="Q10" s="35"/>
    </row>
    <row r="11" spans="2:17" ht="23" customHeight="1" x14ac:dyDescent="0.2">
      <c r="C11" s="158" t="s">
        <v>63</v>
      </c>
      <c r="D11" s="158" t="s">
        <v>64</v>
      </c>
      <c r="E11" s="158" t="s">
        <v>65</v>
      </c>
      <c r="F11" s="158" t="s">
        <v>66</v>
      </c>
      <c r="G11" s="158" t="s">
        <v>67</v>
      </c>
      <c r="H11" s="32"/>
      <c r="I11" s="160"/>
      <c r="J11" s="160"/>
      <c r="Q11" s="35"/>
    </row>
    <row r="12" spans="2:17" ht="16" thickBot="1" x14ac:dyDescent="0.25">
      <c r="B12" s="73" t="s">
        <v>18</v>
      </c>
      <c r="C12" s="159"/>
      <c r="D12" s="159"/>
      <c r="E12" s="159"/>
      <c r="F12" s="159"/>
      <c r="G12" s="159"/>
      <c r="H12" s="32"/>
      <c r="I12" s="160"/>
      <c r="J12" s="160"/>
      <c r="Q12" s="35"/>
    </row>
    <row r="13" spans="2:17" x14ac:dyDescent="0.2">
      <c r="H13" s="31"/>
      <c r="I13" s="31"/>
      <c r="J13" s="31"/>
      <c r="Q13" s="36"/>
    </row>
    <row r="14" spans="2:17" ht="16" thickBot="1" x14ac:dyDescent="0.25">
      <c r="B14" s="74" t="s">
        <v>74</v>
      </c>
      <c r="C14" s="37">
        <v>0.2</v>
      </c>
      <c r="D14" s="37">
        <v>0.2</v>
      </c>
      <c r="E14" s="37">
        <v>0.2</v>
      </c>
      <c r="F14" s="37">
        <v>0.2</v>
      </c>
      <c r="G14" s="37">
        <v>0.2</v>
      </c>
      <c r="H14" s="38"/>
      <c r="I14" s="38"/>
      <c r="J14" s="38"/>
      <c r="Q14" s="39"/>
    </row>
    <row r="15" spans="2:17" ht="17" thickBot="1" x14ac:dyDescent="0.25">
      <c r="B15" s="166" t="s">
        <v>20</v>
      </c>
      <c r="C15" s="40" t="s">
        <v>21</v>
      </c>
      <c r="D15" s="40" t="s">
        <v>22</v>
      </c>
      <c r="E15" s="40" t="s">
        <v>23</v>
      </c>
      <c r="F15" s="40" t="s">
        <v>24</v>
      </c>
      <c r="G15" s="40" t="s">
        <v>25</v>
      </c>
      <c r="H15" s="32"/>
      <c r="I15" s="32"/>
      <c r="J15" s="32"/>
      <c r="Q15" s="41"/>
    </row>
    <row r="16" spans="2:17" ht="16" thickBot="1" x14ac:dyDescent="0.25">
      <c r="B16" s="167"/>
      <c r="C16" s="42" t="s">
        <v>29</v>
      </c>
      <c r="D16" s="42" t="s">
        <v>30</v>
      </c>
      <c r="E16" s="42" t="s">
        <v>30</v>
      </c>
      <c r="F16" s="42" t="s">
        <v>30</v>
      </c>
      <c r="G16" s="42" t="s">
        <v>30</v>
      </c>
      <c r="H16" s="34"/>
      <c r="I16" s="34"/>
      <c r="J16" s="34"/>
      <c r="Q16" s="41"/>
    </row>
    <row r="17" spans="2:17" x14ac:dyDescent="0.2">
      <c r="B17" s="73" t="s">
        <v>58</v>
      </c>
      <c r="C17" s="33">
        <v>899</v>
      </c>
      <c r="D17" s="30">
        <v>160</v>
      </c>
      <c r="E17" s="30">
        <v>158</v>
      </c>
      <c r="F17" s="30">
        <v>155</v>
      </c>
      <c r="G17" s="30">
        <v>134</v>
      </c>
      <c r="H17" s="34"/>
      <c r="I17" s="34"/>
      <c r="J17" s="43"/>
      <c r="Q17" s="35"/>
    </row>
    <row r="18" spans="2:17" x14ac:dyDescent="0.2">
      <c r="B18" s="73" t="s">
        <v>59</v>
      </c>
      <c r="C18" s="33">
        <v>349</v>
      </c>
      <c r="D18" s="30">
        <v>147</v>
      </c>
      <c r="E18" s="30">
        <v>136</v>
      </c>
      <c r="F18" s="30">
        <v>150</v>
      </c>
      <c r="G18" s="30">
        <v>119</v>
      </c>
      <c r="H18" s="34"/>
      <c r="I18" s="34"/>
      <c r="J18" s="43"/>
      <c r="Q18" s="35"/>
    </row>
    <row r="19" spans="2:17" x14ac:dyDescent="0.2">
      <c r="B19" s="73" t="s">
        <v>60</v>
      </c>
      <c r="C19" s="33">
        <v>499</v>
      </c>
      <c r="D19" s="30">
        <v>147</v>
      </c>
      <c r="E19" s="30">
        <v>141</v>
      </c>
      <c r="F19" s="30">
        <v>148</v>
      </c>
      <c r="G19" s="30">
        <v>123</v>
      </c>
      <c r="H19" s="34"/>
      <c r="I19" s="34"/>
      <c r="J19" s="43"/>
      <c r="Q19" s="35"/>
    </row>
    <row r="20" spans="2:17" x14ac:dyDescent="0.2">
      <c r="B20" s="73" t="s">
        <v>61</v>
      </c>
      <c r="C20" s="33">
        <v>799</v>
      </c>
      <c r="D20" s="30">
        <v>146</v>
      </c>
      <c r="E20" s="30">
        <v>148</v>
      </c>
      <c r="F20" s="30">
        <v>137</v>
      </c>
      <c r="G20" s="30">
        <v>117</v>
      </c>
      <c r="H20" s="34"/>
      <c r="I20" s="34"/>
      <c r="J20" s="43"/>
      <c r="Q20" s="35"/>
    </row>
    <row r="21" spans="2:17" x14ac:dyDescent="0.2">
      <c r="B21" s="73" t="s">
        <v>62</v>
      </c>
      <c r="C21" s="33">
        <v>2250</v>
      </c>
      <c r="D21" s="30">
        <v>145</v>
      </c>
      <c r="E21" s="30">
        <v>135</v>
      </c>
      <c r="F21" s="30">
        <v>141</v>
      </c>
      <c r="G21" s="30">
        <v>110</v>
      </c>
      <c r="H21" s="34"/>
      <c r="I21" s="34"/>
      <c r="J21" s="43"/>
      <c r="Q21" s="36"/>
    </row>
    <row r="22" spans="2:17" x14ac:dyDescent="0.2">
      <c r="H22" s="31"/>
      <c r="I22" s="31"/>
      <c r="J22" s="31"/>
      <c r="Q22" s="35"/>
    </row>
    <row r="23" spans="2:17" x14ac:dyDescent="0.2">
      <c r="B23" s="75" t="s">
        <v>36</v>
      </c>
      <c r="H23" s="31"/>
      <c r="I23" s="31"/>
      <c r="J23" s="31"/>
      <c r="Q23" s="35"/>
    </row>
    <row r="24" spans="2:17" ht="16" thickBot="1" x14ac:dyDescent="0.25">
      <c r="B24" s="76" t="s">
        <v>35</v>
      </c>
      <c r="C24" s="37">
        <v>0.2</v>
      </c>
      <c r="D24" s="37">
        <v>0.2</v>
      </c>
      <c r="E24" s="37">
        <v>0.2</v>
      </c>
      <c r="F24" s="37">
        <v>0.2</v>
      </c>
      <c r="G24" s="37">
        <v>0.2</v>
      </c>
      <c r="H24" s="38"/>
      <c r="I24" s="38"/>
      <c r="J24" s="38"/>
      <c r="Q24" s="35"/>
    </row>
    <row r="25" spans="2:17" ht="17" thickBot="1" x14ac:dyDescent="0.25">
      <c r="B25" s="168" t="s">
        <v>20</v>
      </c>
      <c r="C25" s="44" t="s">
        <v>21</v>
      </c>
      <c r="D25" s="44" t="s">
        <v>22</v>
      </c>
      <c r="E25" s="44" t="s">
        <v>23</v>
      </c>
      <c r="F25" s="44" t="s">
        <v>24</v>
      </c>
      <c r="G25" s="45" t="s">
        <v>25</v>
      </c>
      <c r="H25" s="32"/>
      <c r="I25" s="32"/>
      <c r="J25" s="32"/>
      <c r="Q25" s="35"/>
    </row>
    <row r="26" spans="2:17" ht="16" thickBot="1" x14ac:dyDescent="0.25">
      <c r="B26" s="169"/>
      <c r="C26" s="46" t="s">
        <v>29</v>
      </c>
      <c r="D26" s="46" t="s">
        <v>30</v>
      </c>
      <c r="E26" s="46" t="s">
        <v>30</v>
      </c>
      <c r="F26" s="46" t="s">
        <v>30</v>
      </c>
      <c r="G26" s="47" t="s">
        <v>30</v>
      </c>
      <c r="H26" s="34"/>
      <c r="I26" s="34"/>
      <c r="J26" s="34"/>
      <c r="Q26" s="36"/>
    </row>
    <row r="27" spans="2:17" x14ac:dyDescent="0.2">
      <c r="B27" s="73" t="s">
        <v>58</v>
      </c>
      <c r="C27" s="33">
        <v>899</v>
      </c>
      <c r="D27" s="30">
        <v>160</v>
      </c>
      <c r="E27" s="30">
        <v>158</v>
      </c>
      <c r="F27" s="30">
        <v>155</v>
      </c>
      <c r="G27" s="30">
        <v>134</v>
      </c>
      <c r="H27" s="34"/>
      <c r="I27" s="34"/>
      <c r="J27" s="48"/>
      <c r="Q27" s="39"/>
    </row>
    <row r="28" spans="2:17" x14ac:dyDescent="0.2">
      <c r="B28" s="73" t="s">
        <v>59</v>
      </c>
      <c r="C28" s="33">
        <v>349</v>
      </c>
      <c r="D28" s="30">
        <v>147</v>
      </c>
      <c r="E28" s="30">
        <v>136</v>
      </c>
      <c r="F28" s="30">
        <v>150</v>
      </c>
      <c r="G28" s="30">
        <v>119</v>
      </c>
      <c r="H28" s="34"/>
      <c r="I28" s="34"/>
      <c r="J28" s="48"/>
      <c r="Q28" s="41"/>
    </row>
    <row r="29" spans="2:17" x14ac:dyDescent="0.2">
      <c r="B29" s="73" t="s">
        <v>60</v>
      </c>
      <c r="C29" s="33">
        <v>499</v>
      </c>
      <c r="D29" s="30">
        <v>147</v>
      </c>
      <c r="E29" s="30">
        <v>141</v>
      </c>
      <c r="F29" s="30">
        <v>148</v>
      </c>
      <c r="G29" s="30">
        <v>123</v>
      </c>
      <c r="H29" s="34"/>
      <c r="I29" s="34"/>
      <c r="J29" s="48"/>
      <c r="Q29" s="41"/>
    </row>
    <row r="30" spans="2:17" x14ac:dyDescent="0.2">
      <c r="B30" s="73" t="s">
        <v>61</v>
      </c>
      <c r="C30" s="33">
        <v>799</v>
      </c>
      <c r="D30" s="30">
        <v>146</v>
      </c>
      <c r="E30" s="30">
        <v>148</v>
      </c>
      <c r="F30" s="30">
        <v>137</v>
      </c>
      <c r="G30" s="30">
        <v>117</v>
      </c>
      <c r="H30" s="34"/>
      <c r="I30" s="34"/>
      <c r="J30" s="48"/>
      <c r="Q30" s="35"/>
    </row>
    <row r="31" spans="2:17" x14ac:dyDescent="0.2">
      <c r="B31" s="73" t="s">
        <v>62</v>
      </c>
      <c r="C31" s="33">
        <v>2250</v>
      </c>
      <c r="D31" s="30">
        <v>145</v>
      </c>
      <c r="E31" s="30">
        <v>135</v>
      </c>
      <c r="F31" s="30">
        <v>141</v>
      </c>
      <c r="G31" s="30">
        <v>110</v>
      </c>
      <c r="H31" s="34"/>
      <c r="I31" s="34"/>
      <c r="J31" s="48"/>
      <c r="Q31" s="35"/>
    </row>
    <row r="32" spans="2:17" ht="16" thickBot="1" x14ac:dyDescent="0.25">
      <c r="B32" s="77"/>
      <c r="C32" s="49">
        <f>IF(C26="min",MIN(C27:C31),MAX(C27:C31))</f>
        <v>349</v>
      </c>
      <c r="D32" s="49">
        <f>IF(D26="min",MIN(D27:D31),MAX(D27:D31))</f>
        <v>160</v>
      </c>
      <c r="E32" s="49">
        <f>IF(E26="min",MIN(E27:E31),MAX(E27:E31))</f>
        <v>158</v>
      </c>
      <c r="F32" s="49">
        <f>IF(F26="min",MIN(F27:F31),MAX(F27:F31))</f>
        <v>155</v>
      </c>
      <c r="G32" s="50">
        <f>IF(G26="min",MIN(G27:G31),MAX(G27:G31))</f>
        <v>134</v>
      </c>
      <c r="H32" s="51"/>
      <c r="I32" s="51"/>
      <c r="J32" s="51"/>
      <c r="Q32" s="39"/>
    </row>
    <row r="33" spans="2:17" ht="16" thickBot="1" x14ac:dyDescent="0.25">
      <c r="B33" s="78"/>
      <c r="C33" s="52">
        <f>IF(C26="min",MAX(C27:C31),MIN(C27:C31))</f>
        <v>2250</v>
      </c>
      <c r="D33" s="52">
        <f>IF(D26="min",MAX(D27:D31),MIN(D27:D31))</f>
        <v>145</v>
      </c>
      <c r="E33" s="52">
        <f>IF(E26="min",MAX(E27:E31),MIN(E27:E31))</f>
        <v>135</v>
      </c>
      <c r="F33" s="52">
        <f>IF(F26="min",MAX(F27:F31),MIN(F27:F31))</f>
        <v>137</v>
      </c>
      <c r="G33" s="53">
        <f>IF(G26="min",MAX(G27:G31),MIN(G27:G31))</f>
        <v>110</v>
      </c>
      <c r="H33" s="51"/>
      <c r="I33" s="51"/>
      <c r="J33" s="51"/>
      <c r="Q33" s="41"/>
    </row>
    <row r="34" spans="2:17" x14ac:dyDescent="0.2">
      <c r="H34" s="31"/>
      <c r="I34" s="31"/>
      <c r="J34" s="31"/>
      <c r="Q34" s="54"/>
    </row>
    <row r="35" spans="2:17" x14ac:dyDescent="0.2">
      <c r="H35" s="31"/>
      <c r="I35" s="31"/>
      <c r="J35" s="31"/>
      <c r="Q35" s="35"/>
    </row>
    <row r="36" spans="2:17" ht="16" thickBot="1" x14ac:dyDescent="0.25">
      <c r="B36" s="73" t="s">
        <v>53</v>
      </c>
      <c r="H36" s="31"/>
      <c r="I36" s="31"/>
      <c r="J36" s="31"/>
      <c r="Q36" s="35"/>
    </row>
    <row r="37" spans="2:17" ht="16" thickBot="1" x14ac:dyDescent="0.25">
      <c r="B37" s="79" t="s">
        <v>35</v>
      </c>
      <c r="C37" s="37">
        <v>0.2</v>
      </c>
      <c r="D37" s="37">
        <v>0.2</v>
      </c>
      <c r="E37" s="37">
        <v>0.2</v>
      </c>
      <c r="F37" s="37">
        <v>0.2</v>
      </c>
      <c r="G37" s="37">
        <v>0.2</v>
      </c>
      <c r="H37" s="55"/>
      <c r="I37" s="55"/>
      <c r="J37" s="55"/>
      <c r="Q37" s="35"/>
    </row>
    <row r="38" spans="2:17" ht="17" thickBot="1" x14ac:dyDescent="0.25">
      <c r="B38" s="170" t="s">
        <v>37</v>
      </c>
      <c r="C38" s="56" t="s">
        <v>21</v>
      </c>
      <c r="D38" s="56" t="s">
        <v>22</v>
      </c>
      <c r="E38" s="56" t="s">
        <v>23</v>
      </c>
      <c r="F38" s="56" t="s">
        <v>24</v>
      </c>
      <c r="G38" s="57" t="s">
        <v>25</v>
      </c>
      <c r="H38" s="58"/>
      <c r="I38" s="58"/>
      <c r="J38" s="58"/>
      <c r="Q38" s="35"/>
    </row>
    <row r="39" spans="2:17" ht="16" thickBot="1" x14ac:dyDescent="0.25">
      <c r="B39" s="171"/>
      <c r="C39" s="59" t="s">
        <v>29</v>
      </c>
      <c r="D39" s="59" t="s">
        <v>30</v>
      </c>
      <c r="E39" s="59" t="s">
        <v>30</v>
      </c>
      <c r="F39" s="59" t="s">
        <v>30</v>
      </c>
      <c r="G39" s="60" t="s">
        <v>30</v>
      </c>
      <c r="H39" s="61"/>
      <c r="I39" s="61"/>
      <c r="J39" s="61"/>
    </row>
    <row r="40" spans="2:17" ht="16" thickBot="1" x14ac:dyDescent="0.25">
      <c r="B40" s="73" t="s">
        <v>58</v>
      </c>
      <c r="C40" s="62">
        <f t="shared" ref="C40:G44" si="0">(C$32-C27)/(C$32-C$33)</f>
        <v>0.28932140978432402</v>
      </c>
      <c r="D40" s="62">
        <f t="shared" si="0"/>
        <v>0</v>
      </c>
      <c r="E40" s="62">
        <f t="shared" si="0"/>
        <v>0</v>
      </c>
      <c r="F40" s="62">
        <f t="shared" si="0"/>
        <v>0</v>
      </c>
      <c r="G40" s="63">
        <f t="shared" si="0"/>
        <v>0</v>
      </c>
      <c r="H40" s="61"/>
      <c r="I40" s="61"/>
      <c r="J40" s="61"/>
    </row>
    <row r="41" spans="2:17" ht="16" thickBot="1" x14ac:dyDescent="0.25">
      <c r="B41" s="73" t="s">
        <v>59</v>
      </c>
      <c r="C41" s="62">
        <f t="shared" si="0"/>
        <v>0</v>
      </c>
      <c r="D41" s="62">
        <f t="shared" si="0"/>
        <v>0.8666666666666667</v>
      </c>
      <c r="E41" s="62">
        <f t="shared" si="0"/>
        <v>0.95652173913043481</v>
      </c>
      <c r="F41" s="62">
        <f t="shared" si="0"/>
        <v>0.27777777777777779</v>
      </c>
      <c r="G41" s="63">
        <f t="shared" si="0"/>
        <v>0.625</v>
      </c>
      <c r="H41" s="61"/>
      <c r="I41" s="61"/>
      <c r="J41" s="61"/>
    </row>
    <row r="42" spans="2:17" ht="16" thickBot="1" x14ac:dyDescent="0.25">
      <c r="B42" s="73" t="s">
        <v>60</v>
      </c>
      <c r="C42" s="62">
        <f t="shared" si="0"/>
        <v>7.8905839032088379E-2</v>
      </c>
      <c r="D42" s="62">
        <f t="shared" si="0"/>
        <v>0.8666666666666667</v>
      </c>
      <c r="E42" s="62">
        <f t="shared" si="0"/>
        <v>0.73913043478260865</v>
      </c>
      <c r="F42" s="62">
        <f t="shared" si="0"/>
        <v>0.3888888888888889</v>
      </c>
      <c r="G42" s="63">
        <f t="shared" si="0"/>
        <v>0.45833333333333331</v>
      </c>
      <c r="H42" s="61"/>
      <c r="I42" s="61"/>
      <c r="J42" s="61"/>
    </row>
    <row r="43" spans="2:17" ht="16" thickBot="1" x14ac:dyDescent="0.25">
      <c r="B43" s="73" t="s">
        <v>61</v>
      </c>
      <c r="C43" s="62">
        <f t="shared" si="0"/>
        <v>0.23671751709626512</v>
      </c>
      <c r="D43" s="62">
        <f t="shared" si="0"/>
        <v>0.93333333333333335</v>
      </c>
      <c r="E43" s="62">
        <f t="shared" si="0"/>
        <v>0.43478260869565216</v>
      </c>
      <c r="F43" s="62">
        <f t="shared" si="0"/>
        <v>1</v>
      </c>
      <c r="G43" s="63">
        <f t="shared" si="0"/>
        <v>0.70833333333333337</v>
      </c>
      <c r="H43" s="61"/>
      <c r="I43" s="61"/>
      <c r="J43" s="61"/>
    </row>
    <row r="44" spans="2:17" ht="16" thickBot="1" x14ac:dyDescent="0.25">
      <c r="B44" s="73" t="s">
        <v>62</v>
      </c>
      <c r="C44" s="62">
        <f t="shared" si="0"/>
        <v>1</v>
      </c>
      <c r="D44" s="62">
        <f t="shared" si="0"/>
        <v>1</v>
      </c>
      <c r="E44" s="62">
        <f t="shared" si="0"/>
        <v>1</v>
      </c>
      <c r="F44" s="62">
        <f t="shared" si="0"/>
        <v>0.77777777777777779</v>
      </c>
      <c r="G44" s="63">
        <f t="shared" si="0"/>
        <v>1</v>
      </c>
      <c r="H44" s="61"/>
      <c r="I44" s="61"/>
      <c r="J44" s="61"/>
    </row>
    <row r="45" spans="2:17" x14ac:dyDescent="0.2">
      <c r="H45" s="31"/>
      <c r="I45" s="31"/>
      <c r="J45" s="31"/>
    </row>
    <row r="46" spans="2:17" x14ac:dyDescent="0.2">
      <c r="H46" s="31"/>
      <c r="I46" s="31"/>
      <c r="J46" s="31"/>
    </row>
    <row r="47" spans="2:17" ht="16" thickBot="1" x14ac:dyDescent="0.25">
      <c r="B47" s="73" t="s">
        <v>54</v>
      </c>
      <c r="H47" s="31"/>
      <c r="I47" s="31"/>
      <c r="J47" s="31"/>
    </row>
    <row r="48" spans="2:17" ht="16" thickBot="1" x14ac:dyDescent="0.25">
      <c r="B48" s="79" t="s">
        <v>35</v>
      </c>
      <c r="C48" s="37">
        <v>0.2</v>
      </c>
      <c r="D48" s="37">
        <v>0.2</v>
      </c>
      <c r="E48" s="37">
        <v>0.2</v>
      </c>
      <c r="F48" s="37">
        <v>0.2</v>
      </c>
      <c r="G48" s="37">
        <v>0.2</v>
      </c>
      <c r="H48" s="55"/>
      <c r="I48" s="55"/>
      <c r="J48" s="55"/>
    </row>
    <row r="49" spans="2:10" ht="17" thickBot="1" x14ac:dyDescent="0.25">
      <c r="B49" s="170" t="s">
        <v>37</v>
      </c>
      <c r="C49" s="56" t="s">
        <v>21</v>
      </c>
      <c r="D49" s="56" t="s">
        <v>22</v>
      </c>
      <c r="E49" s="56" t="s">
        <v>23</v>
      </c>
      <c r="F49" s="56" t="s">
        <v>24</v>
      </c>
      <c r="G49" s="57" t="s">
        <v>25</v>
      </c>
      <c r="H49" s="58"/>
      <c r="I49" s="58"/>
      <c r="J49" s="58"/>
    </row>
    <row r="50" spans="2:10" ht="16" thickBot="1" x14ac:dyDescent="0.25">
      <c r="B50" s="171"/>
      <c r="C50" s="59" t="s">
        <v>29</v>
      </c>
      <c r="D50" s="59" t="s">
        <v>30</v>
      </c>
      <c r="E50" s="59" t="s">
        <v>30</v>
      </c>
      <c r="F50" s="59" t="s">
        <v>30</v>
      </c>
      <c r="G50" s="60" t="s">
        <v>30</v>
      </c>
      <c r="H50" s="61"/>
      <c r="I50" s="61"/>
      <c r="J50" s="61"/>
    </row>
    <row r="51" spans="2:10" ht="16" thickBot="1" x14ac:dyDescent="0.25">
      <c r="B51" s="73" t="s">
        <v>58</v>
      </c>
      <c r="C51" s="62">
        <f t="shared" ref="C51:G55" si="1">C40*C$37</f>
        <v>5.7864281956864806E-2</v>
      </c>
      <c r="D51" s="62">
        <f t="shared" si="1"/>
        <v>0</v>
      </c>
      <c r="E51" s="62">
        <f t="shared" si="1"/>
        <v>0</v>
      </c>
      <c r="F51" s="62">
        <f t="shared" si="1"/>
        <v>0</v>
      </c>
      <c r="G51" s="63">
        <f t="shared" si="1"/>
        <v>0</v>
      </c>
      <c r="H51" s="61"/>
      <c r="I51" s="61"/>
      <c r="J51" s="61"/>
    </row>
    <row r="52" spans="2:10" ht="16" thickBot="1" x14ac:dyDescent="0.25">
      <c r="B52" s="73" t="s">
        <v>59</v>
      </c>
      <c r="C52" s="62">
        <f t="shared" si="1"/>
        <v>0</v>
      </c>
      <c r="D52" s="62">
        <f t="shared" si="1"/>
        <v>0.17333333333333334</v>
      </c>
      <c r="E52" s="62">
        <f t="shared" si="1"/>
        <v>0.19130434782608696</v>
      </c>
      <c r="F52" s="62">
        <f t="shared" si="1"/>
        <v>5.5555555555555559E-2</v>
      </c>
      <c r="G52" s="63">
        <f t="shared" si="1"/>
        <v>0.125</v>
      </c>
      <c r="H52" s="61"/>
      <c r="I52" s="61"/>
      <c r="J52" s="61"/>
    </row>
    <row r="53" spans="2:10" ht="16" thickBot="1" x14ac:dyDescent="0.25">
      <c r="B53" s="73" t="s">
        <v>60</v>
      </c>
      <c r="C53" s="62">
        <f t="shared" si="1"/>
        <v>1.5781167806417678E-2</v>
      </c>
      <c r="D53" s="62">
        <f t="shared" si="1"/>
        <v>0.17333333333333334</v>
      </c>
      <c r="E53" s="62">
        <f t="shared" si="1"/>
        <v>0.14782608695652175</v>
      </c>
      <c r="F53" s="62">
        <f t="shared" si="1"/>
        <v>7.7777777777777779E-2</v>
      </c>
      <c r="G53" s="63">
        <f t="shared" si="1"/>
        <v>9.1666666666666674E-2</v>
      </c>
      <c r="H53" s="61"/>
      <c r="I53" s="61"/>
      <c r="J53" s="61"/>
    </row>
    <row r="54" spans="2:10" ht="16" thickBot="1" x14ac:dyDescent="0.25">
      <c r="B54" s="73" t="s">
        <v>61</v>
      </c>
      <c r="C54" s="62">
        <f t="shared" si="1"/>
        <v>4.734350341925303E-2</v>
      </c>
      <c r="D54" s="62">
        <f t="shared" si="1"/>
        <v>0.18666666666666668</v>
      </c>
      <c r="E54" s="62">
        <f t="shared" si="1"/>
        <v>8.6956521739130432E-2</v>
      </c>
      <c r="F54" s="62">
        <f t="shared" si="1"/>
        <v>0.2</v>
      </c>
      <c r="G54" s="63">
        <f t="shared" si="1"/>
        <v>0.14166666666666669</v>
      </c>
      <c r="H54" s="61"/>
      <c r="I54" s="61"/>
      <c r="J54" s="61"/>
    </row>
    <row r="55" spans="2:10" ht="16" thickBot="1" x14ac:dyDescent="0.25">
      <c r="B55" s="73" t="s">
        <v>62</v>
      </c>
      <c r="C55" s="62">
        <f t="shared" si="1"/>
        <v>0.2</v>
      </c>
      <c r="D55" s="62">
        <f t="shared" si="1"/>
        <v>0.2</v>
      </c>
      <c r="E55" s="62">
        <f t="shared" si="1"/>
        <v>0.2</v>
      </c>
      <c r="F55" s="62">
        <f t="shared" si="1"/>
        <v>0.15555555555555556</v>
      </c>
      <c r="G55" s="63">
        <f t="shared" si="1"/>
        <v>0.2</v>
      </c>
      <c r="H55" s="61"/>
      <c r="I55" s="61"/>
      <c r="J55" s="61"/>
    </row>
    <row r="58" spans="2:10" ht="16" thickBot="1" x14ac:dyDescent="0.25">
      <c r="C58" s="64"/>
      <c r="D58" s="64"/>
      <c r="E58" s="65" t="s">
        <v>57</v>
      </c>
    </row>
    <row r="59" spans="2:10" ht="16" thickBot="1" x14ac:dyDescent="0.25">
      <c r="B59" s="80"/>
      <c r="C59" s="161" t="s">
        <v>68</v>
      </c>
      <c r="D59" s="161" t="s">
        <v>69</v>
      </c>
      <c r="E59" s="66">
        <v>0.25</v>
      </c>
      <c r="G59" s="31"/>
      <c r="H59" s="161" t="s">
        <v>68</v>
      </c>
      <c r="I59" s="161" t="s">
        <v>69</v>
      </c>
      <c r="J59" s="66">
        <v>0.25</v>
      </c>
    </row>
    <row r="60" spans="2:10" ht="17" thickTop="1" thickBot="1" x14ac:dyDescent="0.25">
      <c r="B60" s="81"/>
      <c r="C60" s="162"/>
      <c r="D60" s="162"/>
      <c r="E60" s="67" t="s">
        <v>73</v>
      </c>
      <c r="G60" s="68"/>
      <c r="H60" s="162"/>
      <c r="I60" s="162"/>
      <c r="J60" s="67" t="s">
        <v>73</v>
      </c>
    </row>
    <row r="61" spans="2:10" x14ac:dyDescent="0.2">
      <c r="B61" s="73" t="s">
        <v>58</v>
      </c>
      <c r="C61" s="30">
        <f>SUM(C51:J51)</f>
        <v>5.7864281956864806E-2</v>
      </c>
      <c r="D61" s="30">
        <f>MAX(C51:J51)</f>
        <v>5.7864281956864806E-2</v>
      </c>
      <c r="E61" s="72">
        <f>($E$59*($C61-$C$68)/($C$69-$C$68))+((1-$E$59)*($D61-$C$70)/($C$71-$C$70))</f>
        <v>0</v>
      </c>
      <c r="G61" s="73" t="s">
        <v>58</v>
      </c>
      <c r="H61" s="69">
        <f>RANK(C61,$C$61:$C$65,1)</f>
        <v>1</v>
      </c>
      <c r="I61" s="69">
        <f>RANK(D61,$D$61:$D$65,1)</f>
        <v>1</v>
      </c>
      <c r="J61" s="69">
        <f>RANK(E61,$E$61:$E$65,1)</f>
        <v>1</v>
      </c>
    </row>
    <row r="62" spans="2:10" x14ac:dyDescent="0.2">
      <c r="B62" s="73" t="s">
        <v>59</v>
      </c>
      <c r="C62" s="30">
        <f>SUM(C52:J52)</f>
        <v>0.54519323671497588</v>
      </c>
      <c r="D62" s="30">
        <f>MAX(C52:J52)</f>
        <v>0.19130434782608696</v>
      </c>
      <c r="E62" s="72">
        <f>($E$59*($C62-$C$68)/($C$69-$C$68))+((1-$E$59)*($D62-$C$70)/($C$71-$C$70))</f>
        <v>0.83983341679043821</v>
      </c>
      <c r="G62" s="73" t="s">
        <v>59</v>
      </c>
      <c r="H62" s="69">
        <f>RANK(C62,$C$61:$C$65,1)</f>
        <v>3</v>
      </c>
      <c r="I62" s="69">
        <f>RANK(D62,$D$61:$D$65,1)</f>
        <v>3</v>
      </c>
      <c r="J62" s="69">
        <f>RANK(E62,$E$61:$E$65,1)</f>
        <v>3</v>
      </c>
    </row>
    <row r="63" spans="2:10" x14ac:dyDescent="0.2">
      <c r="B63" s="73" t="s">
        <v>60</v>
      </c>
      <c r="C63" s="30">
        <f>SUM(C53:J53)</f>
        <v>0.50638503254071721</v>
      </c>
      <c r="D63" s="30">
        <f>MAX(C53:J53)</f>
        <v>0.17333333333333334</v>
      </c>
      <c r="E63" s="72">
        <f>($E$59*($C63-$C$68)/($C$69-$C$68))+((1-$E$59)*($D63-$C$70)/($C$71-$C$70))</f>
        <v>0.73419893697746985</v>
      </c>
      <c r="G63" s="73" t="s">
        <v>60</v>
      </c>
      <c r="H63" s="69">
        <f>RANK(C63,$C$61:$C$65,1)</f>
        <v>2</v>
      </c>
      <c r="I63" s="69">
        <f>RANK(D63,$D$61:$D$65,1)</f>
        <v>2</v>
      </c>
      <c r="J63" s="69">
        <f>RANK(E63,$E$61:$E$65,1)</f>
        <v>2</v>
      </c>
    </row>
    <row r="64" spans="2:10" x14ac:dyDescent="0.2">
      <c r="B64" s="73" t="s">
        <v>61</v>
      </c>
      <c r="C64" s="30">
        <f>SUM(C54:J54)</f>
        <v>0.6626333584917169</v>
      </c>
      <c r="D64" s="30">
        <f>MAX(C54:J54)</f>
        <v>0.2</v>
      </c>
      <c r="E64" s="72">
        <f>($E$59*($C64-$C$68)/($C$69-$C$68))+((1-$E$59)*($D64-$C$70)/($C$71-$C$70))</f>
        <v>0.91842345868820696</v>
      </c>
      <c r="G64" s="73" t="s">
        <v>61</v>
      </c>
      <c r="H64" s="69">
        <f>RANK(C64,$C$61:$C$65,1)</f>
        <v>4</v>
      </c>
      <c r="I64" s="69">
        <f>RANK(D64,$D$61:$D$65,1)</f>
        <v>4</v>
      </c>
      <c r="J64" s="69">
        <f>RANK(E64,$E$61:$E$65,1)</f>
        <v>4</v>
      </c>
    </row>
    <row r="65" spans="2:10" x14ac:dyDescent="0.2">
      <c r="B65" s="73" t="s">
        <v>62</v>
      </c>
      <c r="C65" s="30">
        <f>SUM(C55:J55)</f>
        <v>0.95555555555555571</v>
      </c>
      <c r="D65" s="30">
        <f>MAX(C55:J55)</f>
        <v>0.2</v>
      </c>
      <c r="E65" s="72">
        <f>($E$59*($C65-$C$68)/($C$69-$C$68))+((1-$E$59)*($D65-$C$70)/($C$71-$C$70))</f>
        <v>1</v>
      </c>
      <c r="G65" s="73" t="s">
        <v>62</v>
      </c>
      <c r="H65" s="69">
        <f>RANK(C65,$C$61:$C$65,1)</f>
        <v>5</v>
      </c>
      <c r="I65" s="69">
        <f>RANK(D65,$D$61:$D$65,1)</f>
        <v>4</v>
      </c>
      <c r="J65" s="69">
        <f>RANK(E65,$E$61:$E$65,1)</f>
        <v>5</v>
      </c>
    </row>
    <row r="68" spans="2:10" x14ac:dyDescent="0.2">
      <c r="B68" s="82" t="s">
        <v>41</v>
      </c>
      <c r="C68" s="30">
        <f>MIN(C61:C65)</f>
        <v>5.7864281956864806E-2</v>
      </c>
    </row>
    <row r="69" spans="2:10" x14ac:dyDescent="0.2">
      <c r="B69" s="82" t="s">
        <v>42</v>
      </c>
      <c r="C69" s="30">
        <f>MAX(C61:C65)</f>
        <v>0.95555555555555571</v>
      </c>
    </row>
    <row r="70" spans="2:10" x14ac:dyDescent="0.2">
      <c r="B70" s="82" t="s">
        <v>43</v>
      </c>
      <c r="C70" s="30">
        <f>MIN(D61:D65)</f>
        <v>5.7864281956864806E-2</v>
      </c>
    </row>
    <row r="71" spans="2:10" x14ac:dyDescent="0.2">
      <c r="B71" s="82" t="s">
        <v>44</v>
      </c>
      <c r="C71" s="30">
        <f>MAX(D61:D65)</f>
        <v>0.2</v>
      </c>
    </row>
    <row r="74" spans="2:10" ht="16" thickBot="1" x14ac:dyDescent="0.25"/>
    <row r="75" spans="2:10" ht="17" thickTop="1" thickBot="1" x14ac:dyDescent="0.25">
      <c r="G75" s="70" t="s">
        <v>70</v>
      </c>
      <c r="H75" s="136">
        <f>E61</f>
        <v>0</v>
      </c>
    </row>
    <row r="76" spans="2:10" ht="17" thickTop="1" thickBot="1" x14ac:dyDescent="0.25">
      <c r="G76" s="70" t="s">
        <v>71</v>
      </c>
      <c r="H76" s="71">
        <f>MIN(E61:E65)</f>
        <v>0</v>
      </c>
    </row>
    <row r="77" spans="2:10" ht="17" thickTop="1" thickBot="1" x14ac:dyDescent="0.25">
      <c r="G77" s="70" t="s">
        <v>72</v>
      </c>
      <c r="H77" s="71">
        <f>H75-H76</f>
        <v>0</v>
      </c>
    </row>
    <row r="78" spans="2:10" ht="17" thickTop="1" thickBot="1" x14ac:dyDescent="0.25">
      <c r="G78" s="70" t="s">
        <v>48</v>
      </c>
      <c r="H78" s="71">
        <f>1/(5-1)</f>
        <v>0.25</v>
      </c>
    </row>
    <row r="79" spans="2:10" ht="17" thickTop="1" thickBot="1" x14ac:dyDescent="0.25">
      <c r="B79" s="163" t="s">
        <v>51</v>
      </c>
      <c r="C79" s="164"/>
      <c r="D79" s="164"/>
      <c r="E79" s="164"/>
      <c r="F79" s="165"/>
      <c r="G79" s="70" t="s">
        <v>49</v>
      </c>
      <c r="H79" s="70" t="s">
        <v>55</v>
      </c>
    </row>
    <row r="80" spans="2:10" ht="17" thickTop="1" thickBot="1" x14ac:dyDescent="0.25">
      <c r="B80" s="163" t="s">
        <v>52</v>
      </c>
      <c r="C80" s="164"/>
      <c r="D80" s="164"/>
      <c r="E80" s="164"/>
      <c r="F80" s="165"/>
      <c r="G80" s="70" t="s">
        <v>50</v>
      </c>
      <c r="H80" s="70" t="s">
        <v>56</v>
      </c>
    </row>
    <row r="81" ht="16" thickTop="1" x14ac:dyDescent="0.2"/>
  </sheetData>
  <mergeCells count="25">
    <mergeCell ref="H59:H60"/>
    <mergeCell ref="I59:I60"/>
    <mergeCell ref="B79:F79"/>
    <mergeCell ref="B80:F80"/>
    <mergeCell ref="B15:B16"/>
    <mergeCell ref="B25:B26"/>
    <mergeCell ref="B38:B39"/>
    <mergeCell ref="B49:B50"/>
    <mergeCell ref="C59:C60"/>
    <mergeCell ref="D59:D60"/>
    <mergeCell ref="I2:I3"/>
    <mergeCell ref="J2:J3"/>
    <mergeCell ref="C11:C12"/>
    <mergeCell ref="D11:D12"/>
    <mergeCell ref="E11:E12"/>
    <mergeCell ref="F11:F12"/>
    <mergeCell ref="G11:G12"/>
    <mergeCell ref="I11:I12"/>
    <mergeCell ref="J11:J12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190500</xdr:colOff>
                <xdr:row>32</xdr:row>
                <xdr:rowOff>63500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1</xdr:col>
                <xdr:colOff>0</xdr:colOff>
                <xdr:row>31</xdr:row>
                <xdr:rowOff>190500</xdr:rowOff>
              </from>
              <to>
                <xdr:col>1</xdr:col>
                <xdr:colOff>215900</xdr:colOff>
                <xdr:row>33</xdr:row>
                <xdr:rowOff>38100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zoomScale="115" zoomScaleNormal="115" workbookViewId="0"/>
  </sheetViews>
  <sheetFormatPr baseColWidth="10" defaultColWidth="8.83203125" defaultRowHeight="15" x14ac:dyDescent="0.2"/>
  <cols>
    <col min="2" max="3" width="10.5" customWidth="1"/>
  </cols>
  <sheetData>
    <row r="1" spans="1:9" ht="16" thickBot="1" x14ac:dyDescent="0.25">
      <c r="A1" t="s">
        <v>17</v>
      </c>
    </row>
    <row r="2" spans="1:9" x14ac:dyDescent="0.2">
      <c r="A2" s="178"/>
      <c r="B2" s="172" t="s">
        <v>0</v>
      </c>
      <c r="C2" s="172" t="s">
        <v>1</v>
      </c>
      <c r="D2" s="172" t="s">
        <v>2</v>
      </c>
      <c r="E2" s="172" t="s">
        <v>3</v>
      </c>
      <c r="F2" s="172" t="s">
        <v>4</v>
      </c>
      <c r="G2" s="20" t="s">
        <v>5</v>
      </c>
      <c r="H2" s="172" t="s">
        <v>7</v>
      </c>
      <c r="I2" s="172" t="s">
        <v>8</v>
      </c>
    </row>
    <row r="3" spans="1:9" ht="27" thickBot="1" x14ac:dyDescent="0.25">
      <c r="A3" s="179"/>
      <c r="B3" s="173"/>
      <c r="C3" s="173"/>
      <c r="D3" s="173"/>
      <c r="E3" s="173"/>
      <c r="F3" s="173"/>
      <c r="G3" s="21" t="s">
        <v>6</v>
      </c>
      <c r="H3" s="173"/>
      <c r="I3" s="173"/>
    </row>
    <row r="4" spans="1:9" ht="16" thickBot="1" x14ac:dyDescent="0.25">
      <c r="A4" s="20" t="s">
        <v>9</v>
      </c>
      <c r="B4" s="8">
        <v>5.2</v>
      </c>
      <c r="C4" s="8">
        <v>218</v>
      </c>
      <c r="D4" s="9">
        <v>1310</v>
      </c>
      <c r="E4" s="9">
        <v>1368</v>
      </c>
      <c r="F4" s="8">
        <v>170</v>
      </c>
      <c r="G4" s="8">
        <v>121</v>
      </c>
      <c r="H4" s="8">
        <v>350</v>
      </c>
      <c r="I4" s="9">
        <v>74385</v>
      </c>
    </row>
    <row r="5" spans="1:9" ht="16" thickBot="1" x14ac:dyDescent="0.25">
      <c r="A5" s="2" t="s">
        <v>10</v>
      </c>
      <c r="B5" s="8">
        <v>4.7</v>
      </c>
      <c r="C5" s="8">
        <v>213</v>
      </c>
      <c r="D5" s="9">
        <v>1310</v>
      </c>
      <c r="E5" s="9">
        <v>1395</v>
      </c>
      <c r="F5" s="8">
        <v>140</v>
      </c>
      <c r="G5" s="8">
        <v>110</v>
      </c>
      <c r="H5" s="8">
        <v>380</v>
      </c>
      <c r="I5" s="9">
        <v>86523</v>
      </c>
    </row>
    <row r="6" spans="1:9" ht="16" thickBot="1" x14ac:dyDescent="0.25">
      <c r="A6" s="2" t="s">
        <v>11</v>
      </c>
      <c r="B6" s="8">
        <v>5.8</v>
      </c>
      <c r="C6" s="8">
        <v>210</v>
      </c>
      <c r="D6" s="9">
        <v>1480</v>
      </c>
      <c r="E6" s="9">
        <v>1586</v>
      </c>
      <c r="F6" s="8">
        <v>136</v>
      </c>
      <c r="G6" s="8">
        <v>134</v>
      </c>
      <c r="H6" s="8">
        <v>480</v>
      </c>
      <c r="I6" s="9">
        <v>102705</v>
      </c>
    </row>
    <row r="7" spans="1:9" ht="16" thickBot="1" x14ac:dyDescent="0.25">
      <c r="A7" s="2" t="s">
        <v>12</v>
      </c>
      <c r="B7" s="8">
        <v>6.4</v>
      </c>
      <c r="C7" s="8">
        <v>240</v>
      </c>
      <c r="D7" s="9">
        <v>1445</v>
      </c>
      <c r="E7" s="9">
        <v>1991</v>
      </c>
      <c r="F7" s="8">
        <v>211</v>
      </c>
      <c r="G7" s="8">
        <v>148</v>
      </c>
      <c r="H7" s="8">
        <v>341</v>
      </c>
      <c r="I7" s="9">
        <v>145200</v>
      </c>
    </row>
    <row r="8" spans="1:9" ht="16" thickBot="1" x14ac:dyDescent="0.25">
      <c r="A8" s="2" t="s">
        <v>13</v>
      </c>
      <c r="B8" s="8">
        <v>6.4</v>
      </c>
      <c r="C8" s="8">
        <v>225</v>
      </c>
      <c r="D8" s="9">
        <v>1305</v>
      </c>
      <c r="E8" s="9">
        <v>1598</v>
      </c>
      <c r="F8" s="8">
        <v>260</v>
      </c>
      <c r="G8" s="8">
        <v>149</v>
      </c>
      <c r="H8" s="8">
        <v>170</v>
      </c>
      <c r="I8" s="9">
        <v>84399</v>
      </c>
    </row>
    <row r="9" spans="1:9" ht="16" thickBot="1" x14ac:dyDescent="0.25">
      <c r="A9" s="2" t="s">
        <v>14</v>
      </c>
      <c r="B9" s="8">
        <v>7.8</v>
      </c>
      <c r="C9" s="8">
        <v>226</v>
      </c>
      <c r="D9" s="9">
        <v>1256</v>
      </c>
      <c r="E9" s="9">
        <v>1998</v>
      </c>
      <c r="F9" s="8">
        <v>200</v>
      </c>
      <c r="G9" s="8">
        <v>181</v>
      </c>
      <c r="H9" s="8">
        <v>243</v>
      </c>
      <c r="I9" s="9">
        <v>121803</v>
      </c>
    </row>
    <row r="10" spans="1:9" ht="16" thickBot="1" x14ac:dyDescent="0.25">
      <c r="A10" s="2" t="s">
        <v>15</v>
      </c>
      <c r="B10" s="8">
        <v>5.2</v>
      </c>
      <c r="C10" s="8">
        <v>203</v>
      </c>
      <c r="D10" s="9">
        <v>1249</v>
      </c>
      <c r="E10" s="9">
        <v>1395</v>
      </c>
      <c r="F10" s="8">
        <v>122</v>
      </c>
      <c r="G10" s="8">
        <v>116</v>
      </c>
      <c r="H10" s="8">
        <v>380</v>
      </c>
      <c r="I10" s="9">
        <v>61000</v>
      </c>
    </row>
    <row r="11" spans="1:9" ht="16" thickBot="1" x14ac:dyDescent="0.25">
      <c r="A11" s="3" t="s">
        <v>16</v>
      </c>
      <c r="B11" s="7">
        <v>5.3</v>
      </c>
      <c r="C11" s="7">
        <v>210</v>
      </c>
      <c r="D11" s="10">
        <v>1474</v>
      </c>
      <c r="E11" s="10">
        <v>1596</v>
      </c>
      <c r="F11" s="7">
        <v>150</v>
      </c>
      <c r="G11" s="7">
        <v>99</v>
      </c>
      <c r="H11" s="7">
        <v>324</v>
      </c>
      <c r="I11" s="10">
        <v>81710</v>
      </c>
    </row>
    <row r="12" spans="1:9" ht="16" thickBot="1" x14ac:dyDescent="0.25">
      <c r="A12" s="1" t="s">
        <v>19</v>
      </c>
      <c r="B12" s="4">
        <v>0.15</v>
      </c>
      <c r="C12" s="4">
        <v>0.18</v>
      </c>
      <c r="D12" s="4">
        <v>0.11</v>
      </c>
      <c r="E12" s="4">
        <v>0.09</v>
      </c>
      <c r="F12" s="4">
        <v>0.12</v>
      </c>
      <c r="G12" s="4">
        <v>0.13</v>
      </c>
      <c r="H12" s="4">
        <v>0.08</v>
      </c>
      <c r="I12" s="4">
        <v>0.14000000000000001</v>
      </c>
    </row>
    <row r="13" spans="1:9" ht="16" thickBot="1" x14ac:dyDescent="0.25">
      <c r="A13" s="174" t="s">
        <v>20</v>
      </c>
      <c r="B13" s="5" t="s">
        <v>21</v>
      </c>
      <c r="C13" s="5" t="s">
        <v>22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28</v>
      </c>
    </row>
    <row r="14" spans="1:9" ht="16" thickBot="1" x14ac:dyDescent="0.25">
      <c r="A14" s="175"/>
      <c r="B14" s="6" t="s">
        <v>29</v>
      </c>
      <c r="C14" s="6" t="s">
        <v>30</v>
      </c>
      <c r="D14" s="6" t="s">
        <v>30</v>
      </c>
      <c r="E14" s="6" t="s">
        <v>30</v>
      </c>
      <c r="F14" s="6" t="s">
        <v>30</v>
      </c>
      <c r="G14" s="6" t="s">
        <v>29</v>
      </c>
      <c r="H14" s="6" t="s">
        <v>30</v>
      </c>
      <c r="I14" s="6" t="s">
        <v>29</v>
      </c>
    </row>
    <row r="15" spans="1:9" ht="16" x14ac:dyDescent="0.2">
      <c r="A15" s="29"/>
      <c r="B15" s="24">
        <f>MIN(B4:B11)</f>
        <v>4.7</v>
      </c>
      <c r="C15" s="24">
        <f>MAX(C4:C11)</f>
        <v>240</v>
      </c>
      <c r="D15" s="24">
        <f>MAX(D4:D11)</f>
        <v>1480</v>
      </c>
      <c r="E15" s="24">
        <f>MAX(E4:E11)</f>
        <v>1998</v>
      </c>
      <c r="F15" s="24">
        <f>MAX(F4:F11)</f>
        <v>260</v>
      </c>
      <c r="G15" s="24">
        <f t="shared" ref="G15:I15" si="0">MIN(G4:G11)</f>
        <v>99</v>
      </c>
      <c r="H15" s="24">
        <f>MAX(H4:H11)</f>
        <v>480</v>
      </c>
      <c r="I15" s="24">
        <f t="shared" si="0"/>
        <v>61000</v>
      </c>
    </row>
    <row r="16" spans="1:9" ht="16" x14ac:dyDescent="0.2">
      <c r="A16" s="28"/>
      <c r="B16" s="24">
        <f>MAX(B4:B11)</f>
        <v>7.8</v>
      </c>
      <c r="C16" s="24">
        <f>MIN(C4:C11)</f>
        <v>203</v>
      </c>
      <c r="D16" s="24">
        <f t="shared" ref="D16:H16" si="1">MIN(D4:D11)</f>
        <v>1249</v>
      </c>
      <c r="E16" s="24">
        <f t="shared" si="1"/>
        <v>1368</v>
      </c>
      <c r="F16" s="24">
        <f t="shared" si="1"/>
        <v>122</v>
      </c>
      <c r="G16" s="24">
        <f t="shared" ref="G16:I16" si="2">MAX(G4:G11)</f>
        <v>181</v>
      </c>
      <c r="H16" s="24">
        <f t="shared" si="1"/>
        <v>170</v>
      </c>
      <c r="I16" s="24">
        <f t="shared" si="2"/>
        <v>145200</v>
      </c>
    </row>
    <row r="17" spans="1:9" ht="16" x14ac:dyDescent="0.2">
      <c r="A17" s="28"/>
      <c r="B17" s="24"/>
      <c r="C17" s="24"/>
      <c r="D17" s="24"/>
      <c r="E17" s="24"/>
      <c r="F17" s="24"/>
      <c r="G17" s="24"/>
      <c r="H17" s="24"/>
      <c r="I17" s="24"/>
    </row>
    <row r="18" spans="1:9" ht="16" thickBot="1" x14ac:dyDescent="0.25">
      <c r="B18" s="25">
        <v>0.15</v>
      </c>
      <c r="C18" s="25">
        <v>0.18</v>
      </c>
      <c r="D18" s="25">
        <v>0.11</v>
      </c>
      <c r="E18" s="25">
        <v>0.09</v>
      </c>
      <c r="F18" s="25">
        <v>0.12</v>
      </c>
      <c r="G18" s="25">
        <v>0.13</v>
      </c>
      <c r="H18" s="25">
        <v>0.08</v>
      </c>
      <c r="I18" s="25">
        <v>0.14000000000000001</v>
      </c>
    </row>
    <row r="19" spans="1:9" ht="16" thickBot="1" x14ac:dyDescent="0.25">
      <c r="B19" s="5" t="s">
        <v>21</v>
      </c>
      <c r="C19" s="5" t="s">
        <v>22</v>
      </c>
      <c r="D19" s="5" t="s">
        <v>23</v>
      </c>
      <c r="E19" s="5" t="s">
        <v>24</v>
      </c>
      <c r="F19" s="5" t="s">
        <v>25</v>
      </c>
      <c r="G19" s="5" t="s">
        <v>26</v>
      </c>
      <c r="H19" s="5" t="s">
        <v>27</v>
      </c>
      <c r="I19" s="5" t="s">
        <v>28</v>
      </c>
    </row>
    <row r="20" spans="1:9" ht="16" thickBot="1" x14ac:dyDescent="0.25">
      <c r="B20" s="6" t="s">
        <v>29</v>
      </c>
      <c r="C20" s="6" t="s">
        <v>30</v>
      </c>
      <c r="D20" s="6" t="s">
        <v>30</v>
      </c>
      <c r="E20" s="6" t="s">
        <v>30</v>
      </c>
      <c r="F20" s="6" t="s">
        <v>30</v>
      </c>
      <c r="G20" s="6" t="s">
        <v>29</v>
      </c>
      <c r="H20" s="6" t="s">
        <v>30</v>
      </c>
      <c r="I20" s="6" t="s">
        <v>29</v>
      </c>
    </row>
    <row r="21" spans="1:9" ht="16" thickBot="1" x14ac:dyDescent="0.25">
      <c r="A21" s="20" t="s">
        <v>9</v>
      </c>
      <c r="B21" s="8">
        <f>( B$15-B4)/(B$15-B$16)</f>
        <v>0.16129032258064518</v>
      </c>
      <c r="C21" s="8">
        <f t="shared" ref="C21:I21" si="3">( C$15-C4)/(C$15-C$16)</f>
        <v>0.59459459459459463</v>
      </c>
      <c r="D21" s="8">
        <f t="shared" si="3"/>
        <v>0.73593073593073588</v>
      </c>
      <c r="E21" s="8">
        <f t="shared" si="3"/>
        <v>1</v>
      </c>
      <c r="F21" s="8">
        <f t="shared" si="3"/>
        <v>0.65217391304347827</v>
      </c>
      <c r="G21" s="8">
        <f t="shared" si="3"/>
        <v>0.26829268292682928</v>
      </c>
      <c r="H21" s="8">
        <f t="shared" si="3"/>
        <v>0.41935483870967744</v>
      </c>
      <c r="I21" s="8">
        <f t="shared" si="3"/>
        <v>0.15896674584323039</v>
      </c>
    </row>
    <row r="22" spans="1:9" ht="16" thickBot="1" x14ac:dyDescent="0.25">
      <c r="A22" s="2" t="s">
        <v>10</v>
      </c>
      <c r="B22" s="8">
        <f t="shared" ref="B22:I22" si="4">( B$15-B5)/(B$15-B$16)</f>
        <v>0</v>
      </c>
      <c r="C22" s="8">
        <f t="shared" si="4"/>
        <v>0.72972972972972971</v>
      </c>
      <c r="D22" s="8">
        <f t="shared" si="4"/>
        <v>0.73593073593073588</v>
      </c>
      <c r="E22" s="8">
        <f t="shared" si="4"/>
        <v>0.95714285714285718</v>
      </c>
      <c r="F22" s="8">
        <f t="shared" si="4"/>
        <v>0.86956521739130432</v>
      </c>
      <c r="G22" s="8">
        <f t="shared" si="4"/>
        <v>0.13414634146341464</v>
      </c>
      <c r="H22" s="8">
        <f t="shared" si="4"/>
        <v>0.32258064516129031</v>
      </c>
      <c r="I22" s="8">
        <f t="shared" si="4"/>
        <v>0.30312351543942995</v>
      </c>
    </row>
    <row r="23" spans="1:9" ht="16" thickBot="1" x14ac:dyDescent="0.25">
      <c r="A23" s="2" t="s">
        <v>11</v>
      </c>
      <c r="B23" s="8">
        <f t="shared" ref="B23:I23" si="5">( B$15-B6)/(B$15-B$16)</f>
        <v>0.35483870967741926</v>
      </c>
      <c r="C23" s="8">
        <f t="shared" si="5"/>
        <v>0.81081081081081086</v>
      </c>
      <c r="D23" s="8">
        <f t="shared" si="5"/>
        <v>0</v>
      </c>
      <c r="E23" s="8">
        <f t="shared" si="5"/>
        <v>0.65396825396825398</v>
      </c>
      <c r="F23" s="8">
        <f t="shared" si="5"/>
        <v>0.89855072463768115</v>
      </c>
      <c r="G23" s="8">
        <f t="shared" si="5"/>
        <v>0.42682926829268292</v>
      </c>
      <c r="H23" s="8">
        <f t="shared" si="5"/>
        <v>0</v>
      </c>
      <c r="I23" s="8">
        <f t="shared" si="5"/>
        <v>0.4953087885985748</v>
      </c>
    </row>
    <row r="24" spans="1:9" ht="16" thickBot="1" x14ac:dyDescent="0.25">
      <c r="A24" s="2" t="s">
        <v>12</v>
      </c>
      <c r="B24" s="8">
        <f t="shared" ref="B24:I24" si="6">( B$15-B7)/(B$15-B$16)</f>
        <v>0.54838709677419362</v>
      </c>
      <c r="C24" s="8">
        <f t="shared" si="6"/>
        <v>0</v>
      </c>
      <c r="D24" s="8">
        <f t="shared" si="6"/>
        <v>0.15151515151515152</v>
      </c>
      <c r="E24" s="8">
        <f t="shared" si="6"/>
        <v>1.1111111111111112E-2</v>
      </c>
      <c r="F24" s="8">
        <f t="shared" si="6"/>
        <v>0.35507246376811596</v>
      </c>
      <c r="G24" s="8">
        <f t="shared" si="6"/>
        <v>0.59756097560975607</v>
      </c>
      <c r="H24" s="8">
        <f t="shared" si="6"/>
        <v>0.44838709677419353</v>
      </c>
      <c r="I24" s="8">
        <f t="shared" si="6"/>
        <v>1</v>
      </c>
    </row>
    <row r="25" spans="1:9" ht="16" thickBot="1" x14ac:dyDescent="0.25">
      <c r="A25" s="2" t="s">
        <v>13</v>
      </c>
      <c r="B25" s="8">
        <f t="shared" ref="B25:I25" si="7">( B$15-B8)/(B$15-B$16)</f>
        <v>0.54838709677419362</v>
      </c>
      <c r="C25" s="8">
        <f t="shared" si="7"/>
        <v>0.40540540540540543</v>
      </c>
      <c r="D25" s="8">
        <f t="shared" si="7"/>
        <v>0.75757575757575757</v>
      </c>
      <c r="E25" s="8">
        <f t="shared" si="7"/>
        <v>0.63492063492063489</v>
      </c>
      <c r="F25" s="8">
        <f t="shared" si="7"/>
        <v>0</v>
      </c>
      <c r="G25" s="8">
        <f t="shared" si="7"/>
        <v>0.6097560975609756</v>
      </c>
      <c r="H25" s="8">
        <f t="shared" si="7"/>
        <v>1</v>
      </c>
      <c r="I25" s="8">
        <f t="shared" si="7"/>
        <v>0.27789786223277912</v>
      </c>
    </row>
    <row r="26" spans="1:9" ht="16" thickBot="1" x14ac:dyDescent="0.25">
      <c r="A26" s="2" t="s">
        <v>14</v>
      </c>
      <c r="B26" s="8">
        <f t="shared" ref="B26:I26" si="8">( B$15-B9)/(B$15-B$16)</f>
        <v>1</v>
      </c>
      <c r="C26" s="8">
        <f t="shared" si="8"/>
        <v>0.3783783783783784</v>
      </c>
      <c r="D26" s="8">
        <f t="shared" si="8"/>
        <v>0.96969696969696972</v>
      </c>
      <c r="E26" s="8">
        <f t="shared" si="8"/>
        <v>0</v>
      </c>
      <c r="F26" s="8">
        <f t="shared" si="8"/>
        <v>0.43478260869565216</v>
      </c>
      <c r="G26" s="8">
        <f t="shared" si="8"/>
        <v>1</v>
      </c>
      <c r="H26" s="8">
        <f t="shared" si="8"/>
        <v>0.76451612903225807</v>
      </c>
      <c r="I26" s="8">
        <f t="shared" si="8"/>
        <v>0.72212589073634204</v>
      </c>
    </row>
    <row r="27" spans="1:9" ht="16" thickBot="1" x14ac:dyDescent="0.25">
      <c r="A27" s="2" t="s">
        <v>15</v>
      </c>
      <c r="B27" s="8">
        <f t="shared" ref="B27:I27" si="9">( B$15-B10)/(B$15-B$16)</f>
        <v>0.16129032258064518</v>
      </c>
      <c r="C27" s="8">
        <f t="shared" si="9"/>
        <v>1</v>
      </c>
      <c r="D27" s="8">
        <f t="shared" si="9"/>
        <v>1</v>
      </c>
      <c r="E27" s="8">
        <f t="shared" si="9"/>
        <v>0.95714285714285718</v>
      </c>
      <c r="F27" s="8">
        <f t="shared" si="9"/>
        <v>1</v>
      </c>
      <c r="G27" s="8">
        <f t="shared" si="9"/>
        <v>0.2073170731707317</v>
      </c>
      <c r="H27" s="8">
        <f t="shared" si="9"/>
        <v>0.32258064516129031</v>
      </c>
      <c r="I27" s="8">
        <f t="shared" si="9"/>
        <v>0</v>
      </c>
    </row>
    <row r="28" spans="1:9" ht="16" thickBot="1" x14ac:dyDescent="0.25">
      <c r="A28" s="3" t="s">
        <v>16</v>
      </c>
      <c r="B28" s="8">
        <f t="shared" ref="B28:I28" si="10">( B$15-B11)/(B$15-B$16)</f>
        <v>0.1935483870967741</v>
      </c>
      <c r="C28" s="8">
        <f t="shared" si="10"/>
        <v>0.81081081081081086</v>
      </c>
      <c r="D28" s="8">
        <f t="shared" si="10"/>
        <v>2.5974025974025976E-2</v>
      </c>
      <c r="E28" s="8">
        <f t="shared" si="10"/>
        <v>0.63809523809523805</v>
      </c>
      <c r="F28" s="8">
        <f t="shared" si="10"/>
        <v>0.79710144927536231</v>
      </c>
      <c r="G28" s="8">
        <f t="shared" si="10"/>
        <v>0</v>
      </c>
      <c r="H28" s="8">
        <f t="shared" si="10"/>
        <v>0.50322580645161286</v>
      </c>
      <c r="I28" s="8">
        <f t="shared" si="10"/>
        <v>0.24596199524940618</v>
      </c>
    </row>
    <row r="30" spans="1:9" ht="16" thickBot="1" x14ac:dyDescent="0.25">
      <c r="B30" s="25">
        <v>0.15</v>
      </c>
      <c r="C30" s="25">
        <v>0.18</v>
      </c>
      <c r="D30" s="25">
        <v>0.11</v>
      </c>
      <c r="E30" s="25">
        <v>0.09</v>
      </c>
      <c r="F30" s="25">
        <v>0.12</v>
      </c>
      <c r="G30" s="25">
        <v>0.13</v>
      </c>
      <c r="H30" s="25">
        <v>0.08</v>
      </c>
      <c r="I30" s="25">
        <v>0.14000000000000001</v>
      </c>
    </row>
    <row r="31" spans="1:9" ht="16" thickBot="1" x14ac:dyDescent="0.25">
      <c r="B31" s="5" t="s">
        <v>21</v>
      </c>
      <c r="C31" s="5" t="s">
        <v>22</v>
      </c>
      <c r="D31" s="5" t="s">
        <v>23</v>
      </c>
      <c r="E31" s="5" t="s">
        <v>24</v>
      </c>
      <c r="F31" s="5" t="s">
        <v>25</v>
      </c>
      <c r="G31" s="5" t="s">
        <v>26</v>
      </c>
      <c r="H31" s="5" t="s">
        <v>27</v>
      </c>
      <c r="I31" s="5" t="s">
        <v>28</v>
      </c>
    </row>
    <row r="32" spans="1:9" ht="16" thickBot="1" x14ac:dyDescent="0.25">
      <c r="B32" s="6" t="s">
        <v>29</v>
      </c>
      <c r="C32" s="6" t="s">
        <v>30</v>
      </c>
      <c r="D32" s="6" t="s">
        <v>30</v>
      </c>
      <c r="E32" s="6" t="s">
        <v>30</v>
      </c>
      <c r="F32" s="6" t="s">
        <v>30</v>
      </c>
      <c r="G32" s="6" t="s">
        <v>29</v>
      </c>
      <c r="H32" s="6" t="s">
        <v>30</v>
      </c>
      <c r="I32" s="6" t="s">
        <v>29</v>
      </c>
    </row>
    <row r="33" spans="1:9" ht="16" thickBot="1" x14ac:dyDescent="0.25">
      <c r="A33" s="20" t="s">
        <v>9</v>
      </c>
      <c r="B33" s="8">
        <f>B21*B$30</f>
        <v>2.4193548387096777E-2</v>
      </c>
      <c r="C33" s="8">
        <f t="shared" ref="C33:I33" si="11">C21*C$30</f>
        <v>0.10702702702702703</v>
      </c>
      <c r="D33" s="8">
        <f t="shared" si="11"/>
        <v>8.0952380952380942E-2</v>
      </c>
      <c r="E33" s="8">
        <f t="shared" si="11"/>
        <v>0.09</v>
      </c>
      <c r="F33" s="8">
        <f t="shared" si="11"/>
        <v>7.8260869565217384E-2</v>
      </c>
      <c r="G33" s="8">
        <f t="shared" si="11"/>
        <v>3.4878048780487808E-2</v>
      </c>
      <c r="H33" s="8">
        <f t="shared" si="11"/>
        <v>3.3548387096774199E-2</v>
      </c>
      <c r="I33" s="8">
        <f t="shared" si="11"/>
        <v>2.2255344418052256E-2</v>
      </c>
    </row>
    <row r="34" spans="1:9" ht="16" thickBot="1" x14ac:dyDescent="0.25">
      <c r="A34" s="2" t="s">
        <v>10</v>
      </c>
      <c r="B34" s="8">
        <f t="shared" ref="B34:I40" si="12">B22*B$30</f>
        <v>0</v>
      </c>
      <c r="C34" s="8">
        <f t="shared" si="12"/>
        <v>0.13135135135135134</v>
      </c>
      <c r="D34" s="8">
        <f t="shared" si="12"/>
        <v>8.0952380952380942E-2</v>
      </c>
      <c r="E34" s="8">
        <f t="shared" si="12"/>
        <v>8.6142857142857146E-2</v>
      </c>
      <c r="F34" s="8">
        <f t="shared" si="12"/>
        <v>0.10434782608695652</v>
      </c>
      <c r="G34" s="8">
        <f t="shared" si="12"/>
        <v>1.7439024390243904E-2</v>
      </c>
      <c r="H34" s="8">
        <f t="shared" si="12"/>
        <v>2.5806451612903226E-2</v>
      </c>
      <c r="I34" s="8">
        <f t="shared" si="12"/>
        <v>4.2437292161520195E-2</v>
      </c>
    </row>
    <row r="35" spans="1:9" ht="16" thickBot="1" x14ac:dyDescent="0.25">
      <c r="A35" s="2" t="s">
        <v>11</v>
      </c>
      <c r="B35" s="8">
        <f t="shared" si="12"/>
        <v>5.3225806451612886E-2</v>
      </c>
      <c r="C35" s="8">
        <f t="shared" si="12"/>
        <v>0.14594594594594595</v>
      </c>
      <c r="D35" s="8">
        <f t="shared" si="12"/>
        <v>0</v>
      </c>
      <c r="E35" s="8">
        <f t="shared" si="12"/>
        <v>5.8857142857142858E-2</v>
      </c>
      <c r="F35" s="8">
        <f t="shared" si="12"/>
        <v>0.10782608695652174</v>
      </c>
      <c r="G35" s="8">
        <f t="shared" si="12"/>
        <v>5.5487804878048781E-2</v>
      </c>
      <c r="H35" s="8">
        <f t="shared" si="12"/>
        <v>0</v>
      </c>
      <c r="I35" s="8">
        <f t="shared" si="12"/>
        <v>6.9343230403800485E-2</v>
      </c>
    </row>
    <row r="36" spans="1:9" ht="16" thickBot="1" x14ac:dyDescent="0.25">
      <c r="A36" s="2" t="s">
        <v>12</v>
      </c>
      <c r="B36" s="8">
        <f t="shared" si="12"/>
        <v>8.2258064516129034E-2</v>
      </c>
      <c r="C36" s="8">
        <f t="shared" si="12"/>
        <v>0</v>
      </c>
      <c r="D36" s="8">
        <f t="shared" si="12"/>
        <v>1.6666666666666666E-2</v>
      </c>
      <c r="E36" s="8">
        <f t="shared" si="12"/>
        <v>1E-3</v>
      </c>
      <c r="F36" s="8">
        <f t="shared" si="12"/>
        <v>4.2608695652173914E-2</v>
      </c>
      <c r="G36" s="8">
        <f t="shared" si="12"/>
        <v>7.7682926829268292E-2</v>
      </c>
      <c r="H36" s="8">
        <f t="shared" si="12"/>
        <v>3.5870967741935482E-2</v>
      </c>
      <c r="I36" s="8">
        <f t="shared" si="12"/>
        <v>0.14000000000000001</v>
      </c>
    </row>
    <row r="37" spans="1:9" ht="16" thickBot="1" x14ac:dyDescent="0.25">
      <c r="A37" s="2" t="s">
        <v>13</v>
      </c>
      <c r="B37" s="8">
        <f t="shared" si="12"/>
        <v>8.2258064516129034E-2</v>
      </c>
      <c r="C37" s="8">
        <f t="shared" si="12"/>
        <v>7.2972972972972977E-2</v>
      </c>
      <c r="D37" s="8">
        <f t="shared" si="12"/>
        <v>8.3333333333333329E-2</v>
      </c>
      <c r="E37" s="8">
        <f t="shared" si="12"/>
        <v>5.7142857142857134E-2</v>
      </c>
      <c r="F37" s="8">
        <f t="shared" si="12"/>
        <v>0</v>
      </c>
      <c r="G37" s="8">
        <f t="shared" si="12"/>
        <v>7.926829268292683E-2</v>
      </c>
      <c r="H37" s="8">
        <f t="shared" si="12"/>
        <v>0.08</v>
      </c>
      <c r="I37" s="8">
        <f t="shared" si="12"/>
        <v>3.8905700712589079E-2</v>
      </c>
    </row>
    <row r="38" spans="1:9" ht="16" thickBot="1" x14ac:dyDescent="0.25">
      <c r="A38" s="2" t="s">
        <v>14</v>
      </c>
      <c r="B38" s="8">
        <f t="shared" si="12"/>
        <v>0.15</v>
      </c>
      <c r="C38" s="8">
        <f t="shared" si="12"/>
        <v>6.8108108108108106E-2</v>
      </c>
      <c r="D38" s="8">
        <f t="shared" si="12"/>
        <v>0.10666666666666667</v>
      </c>
      <c r="E38" s="8">
        <f t="shared" si="12"/>
        <v>0</v>
      </c>
      <c r="F38" s="8">
        <f t="shared" si="12"/>
        <v>5.2173913043478258E-2</v>
      </c>
      <c r="G38" s="8">
        <f t="shared" si="12"/>
        <v>0.13</v>
      </c>
      <c r="H38" s="8">
        <f t="shared" si="12"/>
        <v>6.116129032258065E-2</v>
      </c>
      <c r="I38" s="8">
        <f t="shared" si="12"/>
        <v>0.10109762470308789</v>
      </c>
    </row>
    <row r="39" spans="1:9" ht="16" thickBot="1" x14ac:dyDescent="0.25">
      <c r="A39" s="2" t="s">
        <v>15</v>
      </c>
      <c r="B39" s="8">
        <f t="shared" si="12"/>
        <v>2.4193548387096777E-2</v>
      </c>
      <c r="C39" s="8">
        <f t="shared" si="12"/>
        <v>0.18</v>
      </c>
      <c r="D39" s="8">
        <f t="shared" si="12"/>
        <v>0.11</v>
      </c>
      <c r="E39" s="8">
        <f t="shared" si="12"/>
        <v>8.6142857142857146E-2</v>
      </c>
      <c r="F39" s="8">
        <f t="shared" si="12"/>
        <v>0.12</v>
      </c>
      <c r="G39" s="8">
        <f t="shared" si="12"/>
        <v>2.6951219512195122E-2</v>
      </c>
      <c r="H39" s="8">
        <f t="shared" si="12"/>
        <v>2.5806451612903226E-2</v>
      </c>
      <c r="I39" s="8">
        <f t="shared" si="12"/>
        <v>0</v>
      </c>
    </row>
    <row r="40" spans="1:9" ht="16" thickBot="1" x14ac:dyDescent="0.25">
      <c r="A40" s="3" t="s">
        <v>16</v>
      </c>
      <c r="B40" s="8">
        <f t="shared" si="12"/>
        <v>2.9032258064516113E-2</v>
      </c>
      <c r="C40" s="8">
        <f t="shared" si="12"/>
        <v>0.14594594594594595</v>
      </c>
      <c r="D40" s="8">
        <f t="shared" si="12"/>
        <v>2.8571428571428571E-3</v>
      </c>
      <c r="E40" s="8">
        <f t="shared" si="12"/>
        <v>5.7428571428571419E-2</v>
      </c>
      <c r="F40" s="8">
        <f t="shared" si="12"/>
        <v>9.5652173913043467E-2</v>
      </c>
      <c r="G40" s="8">
        <f t="shared" si="12"/>
        <v>0</v>
      </c>
      <c r="H40" s="8">
        <f t="shared" si="12"/>
        <v>4.0258064516129032E-2</v>
      </c>
      <c r="I40" s="8">
        <f t="shared" si="12"/>
        <v>3.4434679334916868E-2</v>
      </c>
    </row>
    <row r="43" spans="1:9" ht="16" thickBot="1" x14ac:dyDescent="0.25">
      <c r="B43" s="16"/>
      <c r="C43" s="16"/>
      <c r="D43" s="22" t="s">
        <v>57</v>
      </c>
    </row>
    <row r="44" spans="1:9" ht="16" thickBot="1" x14ac:dyDescent="0.25">
      <c r="A44" s="18"/>
      <c r="B44" s="176" t="s">
        <v>38</v>
      </c>
      <c r="C44" s="176" t="s">
        <v>39</v>
      </c>
      <c r="D44" s="23">
        <v>0.5</v>
      </c>
    </row>
    <row r="45" spans="1:9" ht="17" thickTop="1" thickBot="1" x14ac:dyDescent="0.25">
      <c r="A45" s="17"/>
      <c r="B45" s="177"/>
      <c r="C45" s="177"/>
      <c r="D45" s="19" t="s">
        <v>40</v>
      </c>
    </row>
    <row r="46" spans="1:9" ht="16" thickBot="1" x14ac:dyDescent="0.25">
      <c r="A46" s="11" t="s">
        <v>9</v>
      </c>
      <c r="B46" s="26">
        <f>SUM(B33:I33)</f>
        <v>0.47111560622703647</v>
      </c>
      <c r="C46" s="26">
        <f>MAX(B33:I33)</f>
        <v>0.10702702702702703</v>
      </c>
    </row>
    <row r="47" spans="1:9" ht="16" thickBot="1" x14ac:dyDescent="0.25">
      <c r="A47" s="11" t="s">
        <v>10</v>
      </c>
      <c r="B47" s="26">
        <f t="shared" ref="B47:B53" si="13">SUM(B34:I34)</f>
        <v>0.4884771836982133</v>
      </c>
      <c r="C47" s="26">
        <f t="shared" ref="C47:C53" si="14">MAX(B34:I34)</f>
        <v>0.13135135135135134</v>
      </c>
    </row>
    <row r="48" spans="1:9" ht="16" thickBot="1" x14ac:dyDescent="0.25">
      <c r="A48" s="11" t="s">
        <v>11</v>
      </c>
      <c r="B48" s="26">
        <f t="shared" si="13"/>
        <v>0.49068601749307272</v>
      </c>
      <c r="C48" s="26">
        <f t="shared" si="14"/>
        <v>0.14594594594594595</v>
      </c>
    </row>
    <row r="49" spans="1:4" ht="16" thickBot="1" x14ac:dyDescent="0.25">
      <c r="A49" s="11" t="s">
        <v>12</v>
      </c>
      <c r="B49" s="26">
        <f t="shared" si="13"/>
        <v>0.39608732140617342</v>
      </c>
      <c r="C49" s="26">
        <f t="shared" si="14"/>
        <v>0.14000000000000001</v>
      </c>
    </row>
    <row r="50" spans="1:4" ht="16" thickBot="1" x14ac:dyDescent="0.25">
      <c r="A50" s="11" t="s">
        <v>13</v>
      </c>
      <c r="B50" s="26">
        <f t="shared" si="13"/>
        <v>0.49388122136080842</v>
      </c>
      <c r="C50" s="26">
        <f t="shared" si="14"/>
        <v>8.3333333333333329E-2</v>
      </c>
    </row>
    <row r="51" spans="1:4" x14ac:dyDescent="0.2">
      <c r="A51" s="13" t="s">
        <v>14</v>
      </c>
      <c r="B51" s="26">
        <f t="shared" si="13"/>
        <v>0.66920760284392156</v>
      </c>
      <c r="C51" s="26">
        <f t="shared" si="14"/>
        <v>0.15</v>
      </c>
    </row>
    <row r="52" spans="1:4" x14ac:dyDescent="0.2">
      <c r="A52" s="14" t="s">
        <v>15</v>
      </c>
      <c r="B52" s="26">
        <f t="shared" si="13"/>
        <v>0.5730940766550523</v>
      </c>
      <c r="C52" s="26">
        <f t="shared" si="14"/>
        <v>0.18</v>
      </c>
    </row>
    <row r="53" spans="1:4" ht="16" thickBot="1" x14ac:dyDescent="0.25">
      <c r="A53" s="12" t="s">
        <v>16</v>
      </c>
      <c r="B53" s="26">
        <f t="shared" si="13"/>
        <v>0.40560883606026565</v>
      </c>
      <c r="C53" s="26">
        <f t="shared" si="14"/>
        <v>0.14594594594594595</v>
      </c>
      <c r="D53" s="16"/>
    </row>
    <row r="56" spans="1:4" x14ac:dyDescent="0.2">
      <c r="A56" s="15" t="s">
        <v>41</v>
      </c>
      <c r="B56" s="27">
        <f>MIN(B46:B53)</f>
        <v>0.39608732140617342</v>
      </c>
    </row>
    <row r="57" spans="1:4" x14ac:dyDescent="0.2">
      <c r="A57" s="15" t="s">
        <v>42</v>
      </c>
      <c r="B57" s="27">
        <f>MAX(B46:B53)</f>
        <v>0.66920760284392156</v>
      </c>
    </row>
    <row r="58" spans="1:4" x14ac:dyDescent="0.2">
      <c r="A58" s="15" t="s">
        <v>43</v>
      </c>
      <c r="B58" s="27">
        <f>MIN(C46:C53)</f>
        <v>8.3333333333333329E-2</v>
      </c>
    </row>
    <row r="59" spans="1:4" x14ac:dyDescent="0.2">
      <c r="A59" s="15" t="s">
        <v>44</v>
      </c>
      <c r="B59" s="27">
        <f>MAX(C46:C53)</f>
        <v>0.18</v>
      </c>
    </row>
  </sheetData>
  <mergeCells count="11">
    <mergeCell ref="H2:H3"/>
    <mergeCell ref="I2:I3"/>
    <mergeCell ref="A13:A14"/>
    <mergeCell ref="B44:B45"/>
    <mergeCell ref="C44:C4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190500</xdr:colOff>
                <xdr:row>15</xdr:row>
                <xdr:rowOff>63500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0</xdr:col>
                <xdr:colOff>0</xdr:colOff>
                <xdr:row>14</xdr:row>
                <xdr:rowOff>190500</xdr:rowOff>
              </from>
              <to>
                <xdr:col>0</xdr:col>
                <xdr:colOff>254000</xdr:colOff>
                <xdr:row>16</xdr:row>
                <xdr:rowOff>190500</xdr:rowOff>
              </to>
            </anchor>
          </objectPr>
        </oleObject>
      </mc:Choice>
      <mc:Fallback>
        <oleObject progId="Equation.DSMT4" shapeId="205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Araba Örneği</vt:lpstr>
      <vt:lpstr>Wireless Speaker Seçimi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Önder</dc:creator>
  <cp:lastModifiedBy>Berke Akkaya</cp:lastModifiedBy>
  <dcterms:created xsi:type="dcterms:W3CDTF">2017-04-21T10:45:46Z</dcterms:created>
  <dcterms:modified xsi:type="dcterms:W3CDTF">2022-04-18T09:31:18Z</dcterms:modified>
</cp:coreProperties>
</file>