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excel\"/>
    </mc:Choice>
  </mc:AlternateContent>
  <bookViews>
    <workbookView xWindow="0" yWindow="0" windowWidth="25560" windowHeight="28800" tabRatio="481"/>
  </bookViews>
  <sheets>
    <sheet name="Einführung" sheetId="1" r:id="rId1"/>
    <sheet name="Notenschlüssel" sheetId="2" r:id="rId2"/>
    <sheet name="Einzelleistungen" sheetId="3" r:id="rId3"/>
    <sheet name="Gesamtleistung" sheetId="4" r:id="rId4"/>
    <sheet name="Grafiken Gesamtleistung" sheetId="5" r:id="rId5"/>
    <sheet name="Einzelrückmeldung" sheetId="6" r:id="rId6"/>
    <sheet name="Übungen" sheetId="7" r:id="rId7"/>
  </sheets>
  <calcPr calcId="152511" concurrentCalc="0"/>
</workbook>
</file>

<file path=xl/calcChain.xml><?xml version="1.0" encoding="utf-8"?>
<calcChain xmlns="http://schemas.openxmlformats.org/spreadsheetml/2006/main">
  <c r="J31" i="2" l="1"/>
  <c r="I31" i="2"/>
  <c r="J30" i="2"/>
  <c r="I30" i="2"/>
  <c r="J29" i="2"/>
  <c r="I29" i="2"/>
  <c r="J28" i="2"/>
  <c r="I28" i="2"/>
  <c r="J27" i="2"/>
  <c r="I27" i="2"/>
  <c r="J26" i="2"/>
  <c r="I26" i="2"/>
  <c r="I24" i="6"/>
  <c r="I25" i="6"/>
  <c r="I26" i="6"/>
  <c r="I27" i="6"/>
  <c r="I28" i="6"/>
  <c r="I29" i="6"/>
  <c r="I30" i="6"/>
  <c r="M17" i="3"/>
  <c r="B56" i="3"/>
  <c r="O17" i="3"/>
  <c r="G50" i="3"/>
  <c r="G51" i="3"/>
  <c r="G52" i="3"/>
  <c r="E52" i="3"/>
  <c r="G53" i="3"/>
  <c r="Q17" i="3"/>
  <c r="R17" i="3"/>
  <c r="M18" i="3"/>
  <c r="O18" i="3"/>
  <c r="E53" i="3"/>
  <c r="G54" i="3"/>
  <c r="Q18" i="3"/>
  <c r="R18" i="3"/>
  <c r="M19" i="3"/>
  <c r="O19" i="3"/>
  <c r="Q19" i="3"/>
  <c r="R19" i="3"/>
  <c r="M20" i="3"/>
  <c r="O20" i="3"/>
  <c r="Q20" i="3"/>
  <c r="R20" i="3"/>
  <c r="M21" i="3"/>
  <c r="O21" i="3"/>
  <c r="Q21" i="3"/>
  <c r="R21" i="3"/>
  <c r="M22" i="3"/>
  <c r="O22" i="3"/>
  <c r="Q22" i="3"/>
  <c r="R22" i="3"/>
  <c r="M23" i="3"/>
  <c r="O23" i="3"/>
  <c r="Q23" i="3"/>
  <c r="R23" i="3"/>
  <c r="M24" i="3"/>
  <c r="O24" i="3"/>
  <c r="Q24" i="3"/>
  <c r="R24" i="3"/>
  <c r="M25" i="3"/>
  <c r="O25" i="3"/>
  <c r="Q25" i="3"/>
  <c r="R25" i="3"/>
  <c r="M26" i="3"/>
  <c r="O26" i="3"/>
  <c r="Q26" i="3"/>
  <c r="R26" i="3"/>
  <c r="M27" i="3"/>
  <c r="O27" i="3"/>
  <c r="Q27" i="3"/>
  <c r="R27" i="3"/>
  <c r="M28" i="3"/>
  <c r="O28" i="3"/>
  <c r="Q28" i="3"/>
  <c r="R28" i="3"/>
  <c r="M29" i="3"/>
  <c r="O29" i="3"/>
  <c r="Q29" i="3"/>
  <c r="R29" i="3"/>
  <c r="M30" i="3"/>
  <c r="O30" i="3"/>
  <c r="Q30" i="3"/>
  <c r="R30" i="3"/>
  <c r="M31" i="3"/>
  <c r="O31" i="3"/>
  <c r="Q31" i="3"/>
  <c r="R31" i="3"/>
  <c r="M32" i="3"/>
  <c r="O32" i="3"/>
  <c r="Q32" i="3"/>
  <c r="R32" i="3"/>
  <c r="M33" i="3"/>
  <c r="O33" i="3"/>
  <c r="Q33" i="3"/>
  <c r="R33" i="3"/>
  <c r="M34" i="3"/>
  <c r="O34" i="3"/>
  <c r="Q34" i="3"/>
  <c r="R34" i="3"/>
  <c r="M35" i="3"/>
  <c r="O35" i="3"/>
  <c r="Q35" i="3"/>
  <c r="R35" i="3"/>
  <c r="M36" i="3"/>
  <c r="O36" i="3"/>
  <c r="Q36" i="3"/>
  <c r="R36" i="3"/>
  <c r="M37" i="3"/>
  <c r="O37" i="3"/>
  <c r="Q37" i="3"/>
  <c r="R37" i="3"/>
  <c r="M38" i="3"/>
  <c r="O38" i="3"/>
  <c r="Q38" i="3"/>
  <c r="R38" i="3"/>
  <c r="M39" i="3"/>
  <c r="O39" i="3"/>
  <c r="Q39" i="3"/>
  <c r="R39" i="3"/>
  <c r="M40" i="3"/>
  <c r="O40" i="3"/>
  <c r="Q40" i="3"/>
  <c r="R40" i="3"/>
  <c r="M41" i="3"/>
  <c r="O41" i="3"/>
  <c r="Q41" i="3"/>
  <c r="R41" i="3"/>
  <c r="M42" i="3"/>
  <c r="O42" i="3"/>
  <c r="Q42" i="3"/>
  <c r="R42" i="3"/>
  <c r="E44" i="3"/>
  <c r="E45" i="3"/>
  <c r="E50" i="3"/>
  <c r="F50" i="3"/>
  <c r="E51" i="3"/>
  <c r="F51" i="3"/>
  <c r="F52" i="3"/>
  <c r="F53" i="3"/>
  <c r="E54" i="3"/>
  <c r="F54" i="3"/>
  <c r="E55" i="3"/>
  <c r="F55" i="3"/>
  <c r="G55" i="3"/>
  <c r="F15" i="4"/>
  <c r="B24" i="6"/>
  <c r="F17" i="4"/>
  <c r="D24" i="6"/>
  <c r="F24" i="6"/>
  <c r="F18" i="4"/>
  <c r="F19" i="4"/>
  <c r="F20" i="4"/>
  <c r="F21" i="4"/>
  <c r="F22" i="4"/>
  <c r="F23" i="4"/>
  <c r="F24" i="4"/>
  <c r="F25" i="4"/>
  <c r="F26" i="4"/>
  <c r="F27" i="4"/>
  <c r="F28" i="4"/>
  <c r="F29" i="4"/>
  <c r="F30" i="4"/>
  <c r="F31" i="4"/>
  <c r="F32" i="4"/>
  <c r="F33" i="4"/>
  <c r="F34" i="4"/>
  <c r="F35" i="4"/>
  <c r="F36" i="4"/>
  <c r="F37" i="4"/>
  <c r="F38" i="4"/>
  <c r="F39" i="4"/>
  <c r="F40" i="4"/>
  <c r="F41" i="4"/>
  <c r="F42" i="4"/>
  <c r="F43" i="4"/>
  <c r="H24" i="6"/>
  <c r="L24" i="6"/>
  <c r="M24" i="6"/>
  <c r="R17" i="4"/>
  <c r="R18" i="4"/>
  <c r="R19" i="4"/>
  <c r="R20" i="4"/>
  <c r="R21" i="4"/>
  <c r="R22" i="4"/>
  <c r="R23" i="4"/>
  <c r="R24" i="4"/>
  <c r="R25" i="4"/>
  <c r="R26" i="4"/>
  <c r="R27" i="4"/>
  <c r="R28" i="4"/>
  <c r="R29" i="4"/>
  <c r="R30" i="4"/>
  <c r="R31" i="4"/>
  <c r="R32" i="4"/>
  <c r="R33" i="4"/>
  <c r="R34" i="4"/>
  <c r="R35" i="4"/>
  <c r="R36" i="4"/>
  <c r="R37" i="4"/>
  <c r="R38" i="4"/>
  <c r="R39" i="4"/>
  <c r="R40" i="4"/>
  <c r="R41" i="4"/>
  <c r="R42" i="4"/>
  <c r="S55" i="4"/>
  <c r="O24" i="6"/>
  <c r="P24" i="6"/>
  <c r="G15" i="4"/>
  <c r="B25" i="6"/>
  <c r="G17" i="4"/>
  <c r="D25" i="6"/>
  <c r="F25" i="6"/>
  <c r="G18" i="4"/>
  <c r="G19" i="4"/>
  <c r="G20" i="4"/>
  <c r="G21" i="4"/>
  <c r="G22" i="4"/>
  <c r="G23" i="4"/>
  <c r="G24" i="4"/>
  <c r="G25" i="4"/>
  <c r="G26" i="4"/>
  <c r="G27" i="4"/>
  <c r="G28" i="4"/>
  <c r="G29" i="4"/>
  <c r="G30" i="4"/>
  <c r="G31" i="4"/>
  <c r="G32" i="4"/>
  <c r="G33" i="4"/>
  <c r="G34" i="4"/>
  <c r="G35" i="4"/>
  <c r="G36" i="4"/>
  <c r="G37" i="4"/>
  <c r="G38" i="4"/>
  <c r="G39" i="4"/>
  <c r="G40" i="4"/>
  <c r="G41" i="4"/>
  <c r="G42" i="4"/>
  <c r="G43" i="4"/>
  <c r="H25" i="6"/>
  <c r="L25" i="6"/>
  <c r="M25" i="6"/>
  <c r="S56" i="4"/>
  <c r="O25" i="6"/>
  <c r="H15" i="4"/>
  <c r="B26" i="6"/>
  <c r="H17" i="4"/>
  <c r="D26" i="6"/>
  <c r="F26" i="6"/>
  <c r="H18" i="4"/>
  <c r="H19" i="4"/>
  <c r="H20" i="4"/>
  <c r="H21" i="4"/>
  <c r="H22" i="4"/>
  <c r="H23" i="4"/>
  <c r="H24" i="4"/>
  <c r="H25" i="4"/>
  <c r="H26" i="4"/>
  <c r="H27" i="4"/>
  <c r="H28" i="4"/>
  <c r="H29" i="4"/>
  <c r="H30" i="4"/>
  <c r="H31" i="4"/>
  <c r="H32" i="4"/>
  <c r="H33" i="4"/>
  <c r="H34" i="4"/>
  <c r="H35" i="4"/>
  <c r="H36" i="4"/>
  <c r="H37" i="4"/>
  <c r="H38" i="4"/>
  <c r="H39" i="4"/>
  <c r="H40" i="4"/>
  <c r="H41" i="4"/>
  <c r="H42" i="4"/>
  <c r="H43" i="4"/>
  <c r="H26" i="6"/>
  <c r="L26" i="6"/>
  <c r="M26" i="6"/>
  <c r="S57" i="4"/>
  <c r="O26" i="6"/>
  <c r="I15" i="4"/>
  <c r="B27" i="6"/>
  <c r="I17" i="4"/>
  <c r="D27" i="6"/>
  <c r="F27" i="6"/>
  <c r="I18" i="4"/>
  <c r="I19" i="4"/>
  <c r="I20" i="4"/>
  <c r="I21" i="4"/>
  <c r="I22" i="4"/>
  <c r="I23" i="4"/>
  <c r="I24" i="4"/>
  <c r="I25" i="4"/>
  <c r="I26" i="4"/>
  <c r="I27" i="4"/>
  <c r="I28" i="4"/>
  <c r="I29" i="4"/>
  <c r="I30" i="4"/>
  <c r="I31" i="4"/>
  <c r="I32" i="4"/>
  <c r="I33" i="4"/>
  <c r="I34" i="4"/>
  <c r="I35" i="4"/>
  <c r="I36" i="4"/>
  <c r="I37" i="4"/>
  <c r="I38" i="4"/>
  <c r="I39" i="4"/>
  <c r="I40" i="4"/>
  <c r="I41" i="4"/>
  <c r="I42" i="4"/>
  <c r="I43" i="4"/>
  <c r="H27" i="6"/>
  <c r="L27" i="6"/>
  <c r="M27" i="6"/>
  <c r="S58" i="4"/>
  <c r="O27" i="6"/>
  <c r="J15" i="4"/>
  <c r="B28" i="6"/>
  <c r="J17" i="4"/>
  <c r="D28" i="6"/>
  <c r="F28" i="6"/>
  <c r="J18" i="4"/>
  <c r="J19" i="4"/>
  <c r="J20" i="4"/>
  <c r="J21" i="4"/>
  <c r="J22" i="4"/>
  <c r="J23" i="4"/>
  <c r="J24" i="4"/>
  <c r="J25" i="4"/>
  <c r="J26" i="4"/>
  <c r="J27" i="4"/>
  <c r="J28" i="4"/>
  <c r="J29" i="4"/>
  <c r="J30" i="4"/>
  <c r="J31" i="4"/>
  <c r="J32" i="4"/>
  <c r="J33" i="4"/>
  <c r="J34" i="4"/>
  <c r="J35" i="4"/>
  <c r="J36" i="4"/>
  <c r="J37" i="4"/>
  <c r="J38" i="4"/>
  <c r="J39" i="4"/>
  <c r="J40" i="4"/>
  <c r="J41" i="4"/>
  <c r="J42" i="4"/>
  <c r="J43" i="4"/>
  <c r="H28" i="6"/>
  <c r="L28" i="6"/>
  <c r="M28" i="6"/>
  <c r="S59" i="4"/>
  <c r="O28" i="6"/>
  <c r="K15" i="4"/>
  <c r="B29" i="6"/>
  <c r="K17" i="4"/>
  <c r="D29" i="6"/>
  <c r="F29" i="6"/>
  <c r="K18" i="4"/>
  <c r="K19" i="4"/>
  <c r="K20" i="4"/>
  <c r="K21" i="4"/>
  <c r="K22" i="4"/>
  <c r="K23" i="4"/>
  <c r="K24" i="4"/>
  <c r="K25" i="4"/>
  <c r="K26" i="4"/>
  <c r="K27" i="4"/>
  <c r="K28" i="4"/>
  <c r="K29" i="4"/>
  <c r="K30" i="4"/>
  <c r="K31" i="4"/>
  <c r="K32" i="4"/>
  <c r="K33" i="4"/>
  <c r="K34" i="4"/>
  <c r="K35" i="4"/>
  <c r="K36" i="4"/>
  <c r="K37" i="4"/>
  <c r="K38" i="4"/>
  <c r="K39" i="4"/>
  <c r="K40" i="4"/>
  <c r="K41" i="4"/>
  <c r="K42" i="4"/>
  <c r="K43" i="4"/>
  <c r="H29" i="6"/>
  <c r="L29" i="6"/>
  <c r="M29" i="6"/>
  <c r="S60" i="4"/>
  <c r="O29" i="6"/>
  <c r="L15" i="4"/>
  <c r="B30" i="6"/>
  <c r="L17" i="4"/>
  <c r="D30" i="6"/>
  <c r="F30" i="6"/>
  <c r="L18" i="4"/>
  <c r="L19" i="4"/>
  <c r="L20" i="4"/>
  <c r="L21" i="4"/>
  <c r="L22" i="4"/>
  <c r="L23" i="4"/>
  <c r="L24" i="4"/>
  <c r="L25" i="4"/>
  <c r="L26" i="4"/>
  <c r="L27" i="4"/>
  <c r="L28" i="4"/>
  <c r="L29" i="4"/>
  <c r="L30" i="4"/>
  <c r="L31" i="4"/>
  <c r="L32" i="4"/>
  <c r="L33" i="4"/>
  <c r="L34" i="4"/>
  <c r="L35" i="4"/>
  <c r="L36" i="4"/>
  <c r="L37" i="4"/>
  <c r="L38" i="4"/>
  <c r="L39" i="4"/>
  <c r="L40" i="4"/>
  <c r="L41" i="4"/>
  <c r="L42" i="4"/>
  <c r="L43" i="4"/>
  <c r="H30" i="6"/>
  <c r="R43" i="4"/>
  <c r="O30" i="6"/>
  <c r="A36" i="6"/>
  <c r="E36" i="6"/>
  <c r="K36" i="6"/>
  <c r="A37" i="6"/>
  <c r="E37" i="6"/>
  <c r="K37" i="6"/>
  <c r="A38" i="6"/>
  <c r="E38" i="6"/>
  <c r="K38" i="6"/>
  <c r="A39" i="6"/>
  <c r="E39" i="6"/>
  <c r="K39" i="6"/>
  <c r="A40" i="6"/>
  <c r="E40" i="6"/>
  <c r="K40" i="6"/>
  <c r="A41" i="6"/>
  <c r="E41" i="6"/>
  <c r="K41" i="6"/>
  <c r="A42" i="6"/>
  <c r="E42" i="6"/>
  <c r="K42" i="6"/>
  <c r="K43" i="6"/>
  <c r="B16" i="4"/>
  <c r="C16" i="4"/>
  <c r="E16" i="4"/>
  <c r="F16" i="4"/>
  <c r="G16" i="4"/>
  <c r="H16" i="4"/>
  <c r="I16" i="4"/>
  <c r="J16" i="4"/>
  <c r="K16" i="4"/>
  <c r="L16" i="4"/>
  <c r="A17" i="4"/>
  <c r="B17" i="4"/>
  <c r="C17" i="4"/>
  <c r="E17" i="4"/>
  <c r="M17" i="4"/>
  <c r="P17" i="4"/>
  <c r="U17" i="4"/>
  <c r="A18" i="4"/>
  <c r="B18" i="4"/>
  <c r="C18" i="4"/>
  <c r="E18" i="4"/>
  <c r="M18" i="4"/>
  <c r="P18" i="4"/>
  <c r="U18" i="4"/>
  <c r="A19" i="4"/>
  <c r="B19" i="4"/>
  <c r="C19" i="4"/>
  <c r="E19" i="4"/>
  <c r="M19" i="4"/>
  <c r="P19" i="4"/>
  <c r="U19" i="4"/>
  <c r="A20" i="4"/>
  <c r="B20" i="4"/>
  <c r="C20" i="4"/>
  <c r="E20" i="4"/>
  <c r="M20" i="4"/>
  <c r="P20" i="4"/>
  <c r="U20" i="4"/>
  <c r="A21" i="4"/>
  <c r="B21" i="4"/>
  <c r="C21" i="4"/>
  <c r="E21" i="4"/>
  <c r="M21" i="4"/>
  <c r="P21" i="4"/>
  <c r="U21" i="4"/>
  <c r="A22" i="4"/>
  <c r="B22" i="4"/>
  <c r="C22" i="4"/>
  <c r="E22" i="4"/>
  <c r="M22" i="4"/>
  <c r="P22" i="4"/>
  <c r="U22" i="4"/>
  <c r="A23" i="4"/>
  <c r="B23" i="4"/>
  <c r="C23" i="4"/>
  <c r="E23" i="4"/>
  <c r="M23" i="4"/>
  <c r="P23" i="4"/>
  <c r="U23" i="4"/>
  <c r="A24" i="4"/>
  <c r="B24" i="4"/>
  <c r="C24" i="4"/>
  <c r="E24" i="4"/>
  <c r="M24" i="4"/>
  <c r="P24" i="4"/>
  <c r="U24" i="4"/>
  <c r="A25" i="4"/>
  <c r="B25" i="4"/>
  <c r="C25" i="4"/>
  <c r="E25" i="4"/>
  <c r="M25" i="4"/>
  <c r="P25" i="4"/>
  <c r="U25" i="4"/>
  <c r="A26" i="4"/>
  <c r="B26" i="4"/>
  <c r="C26" i="4"/>
  <c r="E26" i="4"/>
  <c r="M26" i="4"/>
  <c r="P26" i="4"/>
  <c r="U26" i="4"/>
  <c r="A27" i="4"/>
  <c r="B27" i="4"/>
  <c r="C27" i="4"/>
  <c r="E27" i="4"/>
  <c r="M27" i="4"/>
  <c r="P27" i="4"/>
  <c r="U27" i="4"/>
  <c r="A28" i="4"/>
  <c r="B28" i="4"/>
  <c r="C28" i="4"/>
  <c r="E28" i="4"/>
  <c r="M28" i="4"/>
  <c r="P28" i="4"/>
  <c r="U28" i="4"/>
  <c r="A29" i="4"/>
  <c r="B29" i="4"/>
  <c r="C29" i="4"/>
  <c r="E29" i="4"/>
  <c r="M29" i="4"/>
  <c r="P29" i="4"/>
  <c r="U29" i="4"/>
  <c r="A30" i="4"/>
  <c r="B30" i="4"/>
  <c r="C30" i="4"/>
  <c r="E30" i="4"/>
  <c r="M30" i="4"/>
  <c r="P30" i="4"/>
  <c r="U30" i="4"/>
  <c r="A31" i="4"/>
  <c r="B31" i="4"/>
  <c r="C31" i="4"/>
  <c r="E31" i="4"/>
  <c r="M31" i="4"/>
  <c r="P31" i="4"/>
  <c r="U31" i="4"/>
  <c r="A32" i="4"/>
  <c r="B32" i="4"/>
  <c r="C32" i="4"/>
  <c r="E32" i="4"/>
  <c r="M32" i="4"/>
  <c r="P32" i="4"/>
  <c r="U32" i="4"/>
  <c r="A33" i="4"/>
  <c r="B33" i="4"/>
  <c r="C33" i="4"/>
  <c r="E33" i="4"/>
  <c r="M33" i="4"/>
  <c r="P33" i="4"/>
  <c r="U33" i="4"/>
  <c r="A34" i="4"/>
  <c r="B34" i="4"/>
  <c r="C34" i="4"/>
  <c r="E34" i="4"/>
  <c r="M34" i="4"/>
  <c r="P34" i="4"/>
  <c r="U34" i="4"/>
  <c r="A35" i="4"/>
  <c r="B35" i="4"/>
  <c r="C35" i="4"/>
  <c r="E35" i="4"/>
  <c r="M35" i="4"/>
  <c r="P35" i="4"/>
  <c r="U35" i="4"/>
  <c r="A36" i="4"/>
  <c r="B36" i="4"/>
  <c r="C36" i="4"/>
  <c r="E36" i="4"/>
  <c r="M36" i="4"/>
  <c r="P36" i="4"/>
  <c r="U36" i="4"/>
  <c r="A37" i="4"/>
  <c r="B37" i="4"/>
  <c r="C37" i="4"/>
  <c r="E37" i="4"/>
  <c r="M37" i="4"/>
  <c r="P37" i="4"/>
  <c r="U37" i="4"/>
  <c r="A38" i="4"/>
  <c r="B38" i="4"/>
  <c r="C38" i="4"/>
  <c r="E38" i="4"/>
  <c r="M38" i="4"/>
  <c r="P38" i="4"/>
  <c r="U38" i="4"/>
  <c r="A39" i="4"/>
  <c r="B39" i="4"/>
  <c r="C39" i="4"/>
  <c r="E39" i="4"/>
  <c r="M39" i="4"/>
  <c r="P39" i="4"/>
  <c r="U39" i="4"/>
  <c r="A40" i="4"/>
  <c r="B40" i="4"/>
  <c r="C40" i="4"/>
  <c r="E40" i="4"/>
  <c r="M40" i="4"/>
  <c r="P40" i="4"/>
  <c r="U40" i="4"/>
  <c r="A41" i="4"/>
  <c r="B41" i="4"/>
  <c r="C41" i="4"/>
  <c r="E41" i="4"/>
  <c r="M41" i="4"/>
  <c r="P41" i="4"/>
  <c r="U41" i="4"/>
  <c r="A42" i="4"/>
  <c r="B42" i="4"/>
  <c r="C42" i="4"/>
  <c r="E42" i="4"/>
  <c r="M42" i="4"/>
  <c r="P42" i="4"/>
  <c r="U42" i="4"/>
  <c r="M43" i="4"/>
  <c r="U43" i="4"/>
  <c r="F44" i="4"/>
  <c r="G44" i="4"/>
  <c r="H44" i="4"/>
  <c r="I44" i="4"/>
  <c r="J44" i="4"/>
  <c r="K44" i="4"/>
  <c r="L44" i="4"/>
  <c r="M44" i="4"/>
  <c r="R45" i="4"/>
  <c r="U45" i="4"/>
  <c r="R46" i="4"/>
  <c r="U46" i="4"/>
  <c r="R47" i="4"/>
  <c r="U47" i="4"/>
  <c r="R49" i="4"/>
  <c r="U49" i="4"/>
  <c r="R50" i="4"/>
  <c r="U50" i="4"/>
  <c r="R51" i="4"/>
  <c r="U51" i="4"/>
  <c r="R52" i="4"/>
  <c r="U52" i="4"/>
  <c r="A15" i="5"/>
  <c r="A16" i="5"/>
  <c r="B16" i="5"/>
  <c r="A17" i="5"/>
  <c r="B17" i="5"/>
  <c r="A18" i="5"/>
  <c r="B18" i="5"/>
  <c r="A19" i="5"/>
  <c r="B19" i="5"/>
  <c r="A20" i="5"/>
  <c r="B20" i="5"/>
  <c r="A21" i="5"/>
  <c r="B21" i="5"/>
  <c r="A34" i="5"/>
  <c r="B34" i="5"/>
  <c r="D34" i="5"/>
  <c r="E34" i="5"/>
  <c r="A35" i="5"/>
  <c r="B35" i="5"/>
  <c r="D35" i="5"/>
  <c r="E35" i="5"/>
  <c r="D36" i="5"/>
  <c r="D37" i="5"/>
  <c r="D38" i="5"/>
  <c r="D39" i="5"/>
  <c r="D40" i="5"/>
  <c r="D41" i="5"/>
  <c r="D42" i="5"/>
  <c r="D43" i="5"/>
  <c r="D44" i="5"/>
  <c r="D45" i="5"/>
  <c r="D46" i="5"/>
  <c r="D47" i="5"/>
  <c r="D48" i="5"/>
  <c r="D49" i="5"/>
  <c r="D50" i="5"/>
  <c r="D51" i="5"/>
  <c r="D52" i="5"/>
  <c r="D53" i="5"/>
  <c r="D54" i="5"/>
  <c r="D55" i="5"/>
  <c r="D56" i="5"/>
  <c r="D57" i="5"/>
  <c r="D58" i="5"/>
  <c r="D59" i="5"/>
  <c r="D60" i="5"/>
  <c r="E36" i="5"/>
  <c r="E37" i="5"/>
  <c r="E38" i="5"/>
  <c r="E39" i="5"/>
  <c r="E40" i="5"/>
  <c r="E41" i="5"/>
  <c r="E42" i="5"/>
  <c r="E43" i="5"/>
  <c r="E44" i="5"/>
  <c r="E45" i="5"/>
  <c r="E46" i="5"/>
  <c r="E47" i="5"/>
  <c r="E48" i="5"/>
  <c r="E49" i="5"/>
  <c r="E50" i="5"/>
  <c r="E51" i="5"/>
  <c r="E52" i="5"/>
  <c r="E53" i="5"/>
  <c r="E54" i="5"/>
  <c r="E55" i="5"/>
  <c r="E56" i="5"/>
  <c r="E57" i="5"/>
  <c r="E58" i="5"/>
  <c r="E59" i="5"/>
  <c r="E60" i="5"/>
  <c r="F35" i="5"/>
  <c r="I35" i="5"/>
  <c r="A36" i="5"/>
  <c r="B36" i="5"/>
  <c r="A37" i="5"/>
  <c r="B37" i="5"/>
  <c r="A38" i="5"/>
  <c r="B38" i="5"/>
  <c r="A39" i="5"/>
  <c r="B39" i="5"/>
  <c r="A40" i="5"/>
  <c r="B40" i="5"/>
  <c r="A41" i="5"/>
  <c r="B41" i="5"/>
  <c r="A42" i="5"/>
  <c r="B42" i="5"/>
  <c r="A43" i="5"/>
  <c r="B43" i="5"/>
  <c r="A44" i="5"/>
  <c r="B44" i="5"/>
  <c r="A45" i="5"/>
  <c r="B45" i="5"/>
  <c r="A46" i="5"/>
  <c r="B46" i="5"/>
  <c r="A47" i="5"/>
  <c r="B47" i="5"/>
  <c r="A48" i="5"/>
  <c r="B48" i="5"/>
  <c r="A49" i="5"/>
  <c r="B49" i="5"/>
  <c r="A50" i="5"/>
  <c r="B50" i="5"/>
  <c r="A51" i="5"/>
  <c r="B51" i="5"/>
  <c r="A52" i="5"/>
  <c r="B52" i="5"/>
  <c r="A53" i="5"/>
  <c r="B53" i="5"/>
  <c r="A54" i="5"/>
  <c r="B54" i="5"/>
  <c r="A55" i="5"/>
  <c r="B55" i="5"/>
  <c r="A56" i="5"/>
  <c r="B56" i="5"/>
  <c r="A57" i="5"/>
  <c r="B57" i="5"/>
  <c r="A58" i="5"/>
  <c r="B58" i="5"/>
  <c r="A59" i="5"/>
  <c r="B59" i="5"/>
  <c r="A60" i="5"/>
  <c r="B60" i="5"/>
  <c r="E61" i="5"/>
  <c r="B66" i="5"/>
  <c r="B67" i="5"/>
  <c r="B68" i="5"/>
  <c r="B69" i="5"/>
  <c r="B70" i="5"/>
  <c r="B71" i="5"/>
  <c r="B72" i="5"/>
  <c r="A1" i="2"/>
  <c r="A2" i="2"/>
  <c r="A3" i="2"/>
  <c r="D19"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A1" i="7"/>
  <c r="A2" i="7"/>
  <c r="A3" i="7"/>
  <c r="B16" i="7"/>
  <c r="B17" i="7"/>
  <c r="B18" i="7"/>
  <c r="B19" i="7"/>
  <c r="B20" i="7"/>
  <c r="C27" i="7"/>
  <c r="D27" i="7"/>
  <c r="C28" i="7"/>
  <c r="D28" i="7"/>
  <c r="C29" i="7"/>
  <c r="D29" i="7"/>
  <c r="C30" i="7"/>
  <c r="D30" i="7"/>
  <c r="C31" i="7"/>
  <c r="D31" i="7"/>
  <c r="C32" i="7"/>
  <c r="D32" i="7"/>
  <c r="C33" i="7"/>
  <c r="D33" i="7"/>
  <c r="C34" i="7"/>
  <c r="D34" i="7"/>
  <c r="C35" i="7"/>
  <c r="D35" i="7"/>
  <c r="C36" i="7"/>
  <c r="D36" i="7"/>
  <c r="C37" i="7"/>
  <c r="D37" i="7"/>
</calcChain>
</file>

<file path=xl/sharedStrings.xml><?xml version="1.0" encoding="utf-8"?>
<sst xmlns="http://schemas.openxmlformats.org/spreadsheetml/2006/main" count="342" uniqueCount="202">
  <si>
    <t>Verwalten und Auswerten von Daten</t>
  </si>
  <si>
    <t>Übungsfallgruppe 2: Leistungsnachweise</t>
  </si>
  <si>
    <t>Übung 1: Schulaufgabe</t>
  </si>
  <si>
    <t>Die Übungsfallgruppe 2 soll Sie dazu befähigen, Leistungsnachweise mit Hilfe von Calc bzw. Microsoft Excel zu verwalten.</t>
  </si>
  <si>
    <t>Schwierigkeitsgrad</t>
  </si>
  <si>
    <t>mittel</t>
  </si>
  <si>
    <t>Anforderungen</t>
  </si>
  <si>
    <t>Ziele</t>
  </si>
  <si>
    <t>Vorgehen</t>
  </si>
  <si>
    <t>Bearbeiten Sie die verschiedenen Aufgaben zur Verwaltung eines eines schriftlichen Leistungsnachweises. Ihre Eingaben werden automatisch überprüft</t>
  </si>
  <si>
    <t>und fehlerhafte Stellen farblich hervorgehoben.</t>
  </si>
  <si>
    <t>Hinweise</t>
  </si>
  <si>
    <t>Alle in diesem Übungsfall vorhandenen Bilder dienen ausschließlich der Illustration.</t>
  </si>
  <si>
    <t>Ändern Sie bitte nichts an den vorgegebenen Daten, da Ihre Lösungen sonst nicht überprüft werden können.</t>
  </si>
  <si>
    <t>Bildernachweis</t>
  </si>
  <si>
    <r>
      <t>http://www.netmoms.de/magazin/uploads/media/Open_Grpah_Klassenarbeiten_erfolgreich_meistern_04.jpg</t>
    </r>
    <r>
      <rPr>
        <sz val="10"/>
        <rFont val="Arial"/>
        <family val="2"/>
      </rPr>
      <t xml:space="preserve"> </t>
    </r>
  </si>
  <si>
    <r>
      <t>http://pre11.deviantart.net/a13f/th/pre/f/2014/078/5/4/fractale_geometrie_3d_print_model_by_nic022-d7anrdo.jpg</t>
    </r>
    <r>
      <rPr>
        <sz val="10"/>
        <rFont val="Arial"/>
        <family val="2"/>
      </rPr>
      <t xml:space="preserve"> </t>
    </r>
  </si>
  <si>
    <r>
      <t>http://www.youpod.de/typo3temp/pics/c2bad3d06f.jpg</t>
    </r>
    <r>
      <rPr>
        <sz val="10"/>
        <rFont val="Arial"/>
        <family val="2"/>
      </rPr>
      <t xml:space="preserve"> </t>
    </r>
  </si>
  <si>
    <r>
      <t>http://www.gesundes-lernen.info/wp-content/uploads/2015/02/2015_Klassenarbeiten_Kinder_Gesundes-Lernen_moll.jpg</t>
    </r>
    <r>
      <rPr>
        <sz val="10"/>
        <rFont val="Arial"/>
        <family val="2"/>
      </rPr>
      <t xml:space="preserve"> </t>
    </r>
  </si>
  <si>
    <r>
      <t>http://www.duden.de/_media_/full/D/Diagramm-201020079339.jpg</t>
    </r>
    <r>
      <rPr>
        <sz val="10"/>
        <rFont val="Arial"/>
        <family val="2"/>
      </rPr>
      <t xml:space="preserve"> </t>
    </r>
  </si>
  <si>
    <r>
      <t>http://www.schreibnudel.de/wp-content/uploads/2011/07/uebungicon.png</t>
    </r>
    <r>
      <rPr>
        <sz val="10"/>
        <rFont val="Arial"/>
        <family val="2"/>
      </rPr>
      <t xml:space="preserve"> </t>
    </r>
  </si>
  <si>
    <r>
      <t>http://www.pta-team.com/blog/wp-content/uploads/2013/10/360-grad-Feedback.jpg</t>
    </r>
    <r>
      <rPr>
        <sz val="10"/>
        <rFont val="Arial"/>
        <family val="2"/>
      </rPr>
      <t xml:space="preserve"> </t>
    </r>
  </si>
  <si>
    <t>Vorgaben</t>
  </si>
  <si>
    <t>Sie haben Ihren schriftlichen Leistungsnachweis entworfen. Dabei sind Ihnen folgende Daten vorgegeben.</t>
  </si>
  <si>
    <t>Name der Schule</t>
  </si>
  <si>
    <t>Staatliche Realschule Sommerhausen</t>
  </si>
  <si>
    <t>Thema der Schulaufgabe</t>
  </si>
  <si>
    <t>Geometrische Formen</t>
  </si>
  <si>
    <t>Datum des Schulaufgabe</t>
  </si>
  <si>
    <t>Gesamtpunktzahl der Schulaufgabe</t>
  </si>
  <si>
    <t>Hälfte der Gesamtpunktzahl</t>
  </si>
  <si>
    <t>Jahrgangsstufe</t>
  </si>
  <si>
    <t>Anzahl der SchülerInnen</t>
  </si>
  <si>
    <t>Nachname</t>
  </si>
  <si>
    <t>Vorname</t>
  </si>
  <si>
    <t>Geschlecht</t>
  </si>
  <si>
    <t>Linearer Notenschlüssel</t>
  </si>
  <si>
    <t>Punkte</t>
  </si>
  <si>
    <t>Note</t>
  </si>
  <si>
    <t>Algin</t>
  </si>
  <si>
    <t>Taylan</t>
  </si>
  <si>
    <t>m</t>
  </si>
  <si>
    <t>von</t>
  </si>
  <si>
    <t>bis</t>
  </si>
  <si>
    <t>Bogmann</t>
  </si>
  <si>
    <t>Lena Stefanie</t>
  </si>
  <si>
    <t>w</t>
  </si>
  <si>
    <t>Breuer</t>
  </si>
  <si>
    <t>Sandy</t>
  </si>
  <si>
    <t>Burlik</t>
  </si>
  <si>
    <t>Veronika</t>
  </si>
  <si>
    <t>Damor</t>
  </si>
  <si>
    <t>Marie Luise</t>
  </si>
  <si>
    <t>Demma</t>
  </si>
  <si>
    <t>Niklas</t>
  </si>
  <si>
    <t>Dofoleck</t>
  </si>
  <si>
    <t>Tim Leon Ruben</t>
  </si>
  <si>
    <t>Famran</t>
  </si>
  <si>
    <t>Michelle</t>
  </si>
  <si>
    <t>Frisinger</t>
  </si>
  <si>
    <t>Sebastian David</t>
  </si>
  <si>
    <t>Hussain</t>
  </si>
  <si>
    <t>Syed Bilal</t>
  </si>
  <si>
    <t>Jäger</t>
  </si>
  <si>
    <t>Isabella</t>
  </si>
  <si>
    <t>Karahan</t>
  </si>
  <si>
    <t>Leon</t>
  </si>
  <si>
    <t>Krminac</t>
  </si>
  <si>
    <t>Leonie Mae</t>
  </si>
  <si>
    <t>Mahjoubian</t>
  </si>
  <si>
    <t>Laura Melanie</t>
  </si>
  <si>
    <t>Merwar</t>
  </si>
  <si>
    <t>Iris</t>
  </si>
  <si>
    <t>Neuherz</t>
  </si>
  <si>
    <t>Tessa</t>
  </si>
  <si>
    <t>Putz</t>
  </si>
  <si>
    <t>Annemarie Sophie</t>
  </si>
  <si>
    <t>Sahin</t>
  </si>
  <si>
    <t>Aise Gül</t>
  </si>
  <si>
    <t>Sophie</t>
  </si>
  <si>
    <t>Schille</t>
  </si>
  <si>
    <t>Livia</t>
  </si>
  <si>
    <t>Sipos</t>
  </si>
  <si>
    <t>Adam</t>
  </si>
  <si>
    <t>Stevanovic</t>
  </si>
  <si>
    <t>Marija</t>
  </si>
  <si>
    <t>Thaller</t>
  </si>
  <si>
    <t>Nicolas</t>
  </si>
  <si>
    <t>Tirschek</t>
  </si>
  <si>
    <t>Melissa</t>
  </si>
  <si>
    <t>Vezden</t>
  </si>
  <si>
    <t>Mariella</t>
  </si>
  <si>
    <t>Vrecic</t>
  </si>
  <si>
    <t>Aleksandar</t>
  </si>
  <si>
    <t>Erstellen Sie anhand der oben genannten Gesamtpunktzahl in den Feldern I24-I30 bzw. J24-J30 einen linearen Notenschlüssel.</t>
  </si>
  <si>
    <t>Einzelleistungen</t>
  </si>
  <si>
    <t>Ihre Schulaufgabe umfasst sieben Aufgaben, wobei Ihre SchülerInnen folgende Leistungen erzielt haben.</t>
  </si>
  <si>
    <t>Dreieck</t>
  </si>
  <si>
    <t>Pyramide</t>
  </si>
  <si>
    <t>Quadrat</t>
  </si>
  <si>
    <t>Würfel</t>
  </si>
  <si>
    <t>Rechteck</t>
  </si>
  <si>
    <t>Quader</t>
  </si>
  <si>
    <t>Kreis</t>
  </si>
  <si>
    <t>erreichte</t>
  </si>
  <si>
    <t>A1 erreicht</t>
  </si>
  <si>
    <t>A2 erreicht</t>
  </si>
  <si>
    <t>A3 erreicht</t>
  </si>
  <si>
    <t>A4 erreicht</t>
  </si>
  <si>
    <t>A5 erreicht</t>
  </si>
  <si>
    <t>A6 erreicht</t>
  </si>
  <si>
    <t>A7 erreicht</t>
  </si>
  <si>
    <t>Gesamtpunktzahl</t>
  </si>
  <si>
    <t>… in Prozent</t>
  </si>
  <si>
    <t>Note mit Dezimalstelle (abgeschnitten)</t>
  </si>
  <si>
    <t>männlich gesamt</t>
  </si>
  <si>
    <t>weiblich gesamt</t>
  </si>
  <si>
    <t>Maximalpunktzahl pro Aufgabe</t>
  </si>
  <si>
    <t>Aufgabe 1</t>
  </si>
  <si>
    <t>Aufgabe 2</t>
  </si>
  <si>
    <t>Aufgabe 3</t>
  </si>
  <si>
    <t>Aufgabe 4</t>
  </si>
  <si>
    <t>Aufgabe 5</t>
  </si>
  <si>
    <t>Aufgabe 6</t>
  </si>
  <si>
    <t>Aufgabe 7</t>
  </si>
  <si>
    <t>Gesamt</t>
  </si>
  <si>
    <t>Geben Sie zunächst in den Zellen E44 und E45 an, wie viele männliche und weibliche SchülerInnen sich in Ihrer Klasse befinden.Nutzen Sie hierfür die Funktion „ZÄHLENWENN“.</t>
  </si>
  <si>
    <t>Berechnen Sie die erreichte Gesamtpunktzahl für jeden Schüler/jede Schülerin in den Zellen M17-M42.</t>
  </si>
  <si>
    <t>Berechnen Sie nun die erreichte Gesamtpunktzahl für jeden Schüler/jede Schülerin in den Zellen O17-O42 in Prozent.Nach der eigentlichen Berechnung müssen Sie die Zelle noch entsprechend formatieren.</t>
  </si>
  <si>
    <t>Geben Sie anschließend in den Zellen Q17-Q27 unter Rückgriff auf den von Ihnen erstellten Notenschlüssel die jeweiligen Noten der Schulaufgabe ohne Dezimalstelle an. Verwenden Sie die Funktion „WENN“.</t>
  </si>
  <si>
    <t>Verwenden Sie zur Formatierung der Zellen die „Bedingte Formatierung“ sowie die Funktion „WENN“.</t>
  </si>
  <si>
    <t>Färben Sie nun auch die Dezimalnoten nach ihrer Tendenz mit grün bzw. rot ein.</t>
  </si>
  <si>
    <t>Gesamtleistung</t>
  </si>
  <si>
    <t>Nachdem die individuellen Schülerleistungen berechnet wurden, kann die Gesamtleistung näher betrachtet werden.</t>
  </si>
  <si>
    <t>Gesamtpunktzahl in Punkten</t>
  </si>
  <si>
    <t>… in %</t>
  </si>
  <si>
    <t>Note (gerundet auf ganze Note)</t>
  </si>
  <si>
    <t>Note (gerundet auf eine Dezimalstelle)</t>
  </si>
  <si>
    <t>überdurchschnittliche SchülerInnen</t>
  </si>
  <si>
    <t>unterdurchschnittliche SchülerInnen</t>
  </si>
  <si>
    <t>sich im Durchschnitt befindende SchülerInnen</t>
  </si>
  <si>
    <t>überdurchschnittliche Schüler</t>
  </si>
  <si>
    <t xml:space="preserve">überdurchschnittliche Schülerinnen </t>
  </si>
  <si>
    <t>unterdurchschnittliche Schüler</t>
  </si>
  <si>
    <t>unterdurchschnittliche Schülerinnen</t>
  </si>
  <si>
    <t>Berechnen Sie die durchschnittlich erreichte Punktzahl für jede Aufgabe in den Zellen F43-L43 gerundet auf zwei Dezimalstellen (Funktion „RUNDEN“).</t>
  </si>
  <si>
    <t>Notenhäufigkeit</t>
  </si>
  <si>
    <t>Berechnen Sie nun die durchschnittlich erreichte Gesamtpunktzahl in der Zelle M43 gerundet auf zwei Dezimalstellen.</t>
  </si>
  <si>
    <t>Geben Sie nun in den Zellen F44-M47 die durchschnittlich erreichten Gesamtpunktzahlen der Aufgaben in Prozent (zwei Dezimalstellen) an. Zur Darstellung der Prozentwerte muss die Zelle noch entsprechend formatiert werden.</t>
  </si>
  <si>
    <t>Berechnen Sie jetzt den Notendurchschnitt in der Zellen R43 und U43. Das Ergebnis ist auf zwei Dezimalstellen zu runden (Funktion „RUNDEN“).</t>
  </si>
  <si>
    <t>Geben Sie anhand der Notenliste (R17-R42) in den Zellen S56-S60 die Häufigkeit aller Noten mit der Funktion „ZÄHLENWENN“ an.</t>
  </si>
  <si>
    <t>Verwenden Sie die „Bedingte Formatierung“ und die Funktion „WENN“.</t>
  </si>
  <si>
    <t>Geben Sie in den Zellen R45-R47 bzw. U45-U47 in Zahlen an, wie viele SchülerInnen sich im, über bzw. unter dem jeweiligen Durchschnitt befinden.nutzen Sie die Funktion „ZÄHLENWENN“.</t>
  </si>
  <si>
    <t>Ermitteln Sie mit der Funktion „ZÄHLENWENNS“, nach Geschlechtern getrennt, in den Zellen R49-R52 bzw. U49-U52, wie viele SchülerInnen unter bzw. über dem Notendurchschnitt (R43 bzw. U43) liegen.</t>
  </si>
  <si>
    <t>Grafiken</t>
  </si>
  <si>
    <t>Vieles wurde nun berechnet, sodass es grafisch dargestellt werden kann. Der Einfachheit halber wurden die relevanten Daten aus den vorherigen Tabellen übernommen.</t>
  </si>
  <si>
    <t>Stellen Sie die Häufigkeit aller Noten in einem Säulendiagramm dar (Titel: Notenhäufigkeit; X-Achse: Noten; y-Achse: Anzahl).</t>
  </si>
  <si>
    <t>Notendurchschnitt aller Schüler</t>
  </si>
  <si>
    <t>Notendurchschnitt aller Schülerinnen</t>
  </si>
  <si>
    <t>Ermitteln Sie – nach Geschlechtern getrennt - den Notendurchschnitt der männlichen und weiblichen SchülerInnen gerundet auf zwei Dezimalstellen in den Zellen F35 und I35.</t>
  </si>
  <si>
    <t>Stellen Sie diesen nun in einem Balkendiagramm dar (Titel: Notendurchschnitt; Untertitel: nach Geschlecht getrennt).</t>
  </si>
  <si>
    <t>Stellen Sie in einem Säulendiagramm dar, mit welchem Prozentwert die einzelnen Aufgaben im Durchschnitt korrekt bearbeitet wurden (Titel: Korrekte Aufgabenbearbeitung; x-Achse: Aufgaben; y-Achse: Richtig gelöst).</t>
  </si>
  <si>
    <t>Einzelrückmeldung</t>
  </si>
  <si>
    <t>Oftmals ist es sinnvoll, einem Schüler/einer Schüler eine direkte Rückmeldung über die erreichte Leistung zu geben.</t>
  </si>
  <si>
    <t>Der Rückmeldebogen soll sowohl Aufschluss über die Gesamtleistung der Klasse, des Schülers/der Schülerin sowie die Relation des Schülers/der Schülerin zum Klassendurchschnitt geben.</t>
  </si>
  <si>
    <t xml:space="preserve">Staatliche Realschule Sommerhausen </t>
  </si>
  <si>
    <t>Vierte Schulaufgabe im Fach Mathematik am 10.10.2015 </t>
  </si>
  <si>
    <t>- Geometrische Figuren -</t>
  </si>
  <si>
    <t>Algin, Taylan</t>
  </si>
  <si>
    <t>Aufgabe</t>
  </si>
  <si>
    <t>Thema</t>
  </si>
  <si>
    <t>Erreichte Punktzahl</t>
  </si>
  <si>
    <t>Mögliche Punktzahl</t>
  </si>
  <si>
    <t>Durchschnittlich erreichte Punktzahl</t>
  </si>
  <si>
    <t>Noten</t>
  </si>
  <si>
    <t>Untergrenze in Punkten</t>
  </si>
  <si>
    <t>Häufigkeit</t>
  </si>
  <si>
    <t>Eigene Note</t>
  </si>
  <si>
    <t>Durchschnitt</t>
  </si>
  <si>
    <t>Übernehmen Sie aus den vorangegangenen Tabellen die relevanten Daten. Ziel ist, dass für alle anderen SchülerInnen nur die Formeln kopiert müssen.Achten Sie darauf, welche Bezüge relativ und welche absolut sein müssen.</t>
  </si>
  <si>
    <t>Keine Probleme hast du bei den Themen</t>
  </si>
  <si>
    <t>Diese Themen solltest du dir dringend noch einmal anschauen</t>
  </si>
  <si>
    <t>Diese Themen kannst du recht gut, schau sie dir aber noch einmal an</t>
  </si>
  <si>
    <t>Übungen</t>
  </si>
  <si>
    <t>Abschließend folgen noch ein paar Übungen zur Erstellung eines Notenschlüssels (Maximalpunktzahl 52).</t>
  </si>
  <si>
    <t>Notenuntergrenze in Punkten</t>
  </si>
  <si>
    <t>Notengrenzen</t>
  </si>
  <si>
    <t>Maximalpunktzahl</t>
  </si>
  <si>
    <t>Notendifferenzierung</t>
  </si>
  <si>
    <t>+</t>
  </si>
  <si>
    <t>-</t>
  </si>
  <si>
    <t>Geben Sie nun in den Zellen D27-D37 die Punktegrenzen für die Tendenzen an, wenn es diese bereits mit einem Punkt Abweichung von der Höchst- bzw. Untergrenze einer Note erreicht.</t>
  </si>
  <si>
    <t>Geben Sie in den Zellen R17-R27 die erreichte Note gerundet auf eine Dezimalstelle an (Funktion "Kürzen").</t>
  </si>
  <si>
    <t>Sonderfall (volle Punktzahl): Die theoretische Note 1+ gibt es nur bei voller Punktzahl. Färben Sie entsprechend auch dieses Feld mit der Farbe Hellgrün ein.</t>
  </si>
  <si>
    <t>Es ist auch möglich, Noten mit einer Tendenz zur besseren bzw. schlechteren Note anzugeben. Geben Sie die jeweils erreichte Note mit Tendenz in den Zellen Q17-Q27 an. Wird die bessere bzw. schlechtere Note jeweils um einen Punkt verfehlt, färben Sie das Feld hellgrün bzw. rot (Excel-Standardfarben).</t>
  </si>
  <si>
    <t xml:space="preserve">Geben Sie nun in den Zellen R17-R42 und U17-U42 an, ob sich der Schüler/die Schülerin im, über oder unter dem jeweiligen Durchschnitt befindet.Wenn er/sie darunter liegt, ist der Zellenhintergrund hellgrün zu füllen (Standardfarbe Excel), wenn er /sie darüber liegt, rot (Standardfarbe Excel), wenn er/sie dem Schnitt entspricht, orange (Standardfarbe Excel). </t>
  </si>
  <si>
    <t>Gib in den Zellen A36-A43 an, welche Aufgaben der Schüler besonders gut gelöst hat (&gt;= 75% der zu erreichenden Punktzahl einer Aufgabe). Nutze dazu die Aufgabenbezeichnungen in den Zellen B24-B30.</t>
  </si>
  <si>
    <t>Gib in den Zellen E36-E43 an, welche Aufgaben der Schüler sich noch einmal dringend anschauen sollte (&lt;50% der zu erreichenden Punktzahl einer Aufgabe). Nutze dazu die Aufgabenbezeichnungen in den Zellen B24-B30.</t>
  </si>
  <si>
    <t>Gib in den Zellen K36-K43 an, welche Aufgaben der Schüler recht gut beherrscht, zur Sicherheit aber noch einmal anschauen sollte (=&gt;50, aber &lt; als 75% der zu erreichenden Punktzahl einer Aufgabe). Nutze dazu die Aufgabenbezeichnungen in den Zellen B24-B30.</t>
  </si>
  <si>
    <t>Erstellen Sie in den Zellen B16-B20 einen Notenschlüssel mit folgenden Vorgaben (-90%,1; -80%,2; -60%,3; -50%,4; -30%,5). Runden Sie das Ergebnis auf ganze Punkte.</t>
  </si>
  <si>
    <t>Geben Sie in den Zellen C27-C43 die Punktgrenzen für die Tendenzen + und -  an. Maximalpunktzahl ist wieder 52. Die Tendenz ist nur dann anzugeben, wenn genau die Notenober bzw. -untergrenze erreicht wird.</t>
  </si>
  <si>
    <t>Stellen Sie nun durch die drei Zeichen -, o und + in den Zellen I24 – I30 dar, ob sich die vom Schüler erreichte Punktzahl über oder unter dem Durchschnitt befindet.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</si>
</sst>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7">
    <font>
      <sz val="10"/>
      <name val="Arial"/>
      <family val="2"/>
    </font>
    <font>
      <sz val="10"/>
      <name val="Arial Unicode MS"/>
      <family val="2"/>
    </font>
    <font>
      <b/>
      <sz val="14"/>
      <name val="Arial"/>
      <family val="2"/>
    </font>
    <font>
      <b/>
      <sz val="10"/>
      <name val="Arial"/>
      <family val="2"/>
    </font>
    <font>
      <sz val="10"/>
      <color indexed="12"/>
      <name val="Arial"/>
      <family val="2"/>
    </font>
    <font>
      <sz val="10"/>
      <color indexed="8"/>
      <name val="Arial"/>
      <family val="2"/>
    </font>
    <font>
      <b/>
      <sz val="10"/>
      <color indexed="37"/>
      <name val="Arial"/>
      <family val="2"/>
    </font>
    <font>
      <i/>
      <sz val="10"/>
      <color indexed="57"/>
      <name val="Arial"/>
      <family val="2"/>
    </font>
    <font>
      <b/>
      <sz val="10"/>
      <color indexed="8"/>
      <name val="Arial"/>
      <family val="2"/>
    </font>
    <font>
      <b/>
      <sz val="10"/>
      <color indexed="25"/>
      <name val="Arial"/>
      <family val="2"/>
    </font>
    <font>
      <b/>
      <sz val="14"/>
      <color indexed="8"/>
      <name val="AvenirNext-DemiBold"/>
    </font>
    <font>
      <b/>
      <sz val="12"/>
      <color indexed="8"/>
      <name val="AvenirNext-DemiBold"/>
    </font>
    <font>
      <b/>
      <sz val="10"/>
      <name val="Avenir Next"/>
    </font>
    <font>
      <sz val="10"/>
      <name val="Avenir Next"/>
    </font>
    <font>
      <sz val="10"/>
      <name val="Wingdings"/>
      <charset val="2"/>
    </font>
    <font>
      <b/>
      <sz val="10"/>
      <name val="Wingdings"/>
      <charset val="2"/>
    </font>
    <font>
      <b/>
      <sz val="10"/>
      <color indexed="16"/>
      <name val="Arial"/>
      <family val="2"/>
    </font>
  </fonts>
  <fills count="5">
    <fill>
      <patternFill patternType="none"/>
    </fill>
    <fill>
      <patternFill patternType="gray125"/>
    </fill>
    <fill>
      <patternFill patternType="solid">
        <fgColor indexed="17"/>
        <bgColor indexed="21"/>
      </patternFill>
    </fill>
    <fill>
      <patternFill patternType="solid">
        <fgColor indexed="51"/>
        <bgColor indexed="13"/>
      </patternFill>
    </fill>
    <fill>
      <patternFill patternType="solid">
        <fgColor indexed="10"/>
        <bgColor indexed="37"/>
      </patternFill>
    </fill>
  </fills>
  <borders count="1">
    <border>
      <left/>
      <right/>
      <top/>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36">
    <xf numFmtId="0" fontId="0" fillId="0" borderId="0" xfId="0"/>
    <xf numFmtId="0" fontId="2" fillId="0" borderId="0" xfId="0" applyFont="1"/>
    <xf numFmtId="0" fontId="3" fillId="0" borderId="0" xfId="0" applyFont="1"/>
    <xf numFmtId="0" fontId="0" fillId="0" borderId="0" xfId="0" applyFont="1" applyAlignment="1"/>
    <xf numFmtId="0" fontId="4" fillId="0" borderId="0" xfId="0" applyFont="1"/>
    <xf numFmtId="0" fontId="0" fillId="0" borderId="0" xfId="0" applyFont="1"/>
    <xf numFmtId="0" fontId="0" fillId="0" borderId="0" xfId="0" applyFont="1" applyAlignment="1">
      <alignment horizontal="left"/>
    </xf>
    <xf numFmtId="14" fontId="0" fillId="0" borderId="0" xfId="0" applyNumberFormat="1" applyFont="1" applyAlignment="1">
      <alignment horizontal="left"/>
    </xf>
    <xf numFmtId="0" fontId="3" fillId="0" borderId="0" xfId="0" applyFont="1" applyAlignment="1">
      <alignment horizontal="left"/>
    </xf>
    <xf numFmtId="0" fontId="0" fillId="0" borderId="0" xfId="0" applyFont="1" applyAlignment="1">
      <alignment horizontal="center"/>
    </xf>
    <xf numFmtId="0" fontId="5" fillId="0" borderId="0" xfId="0" applyFont="1" applyAlignment="1">
      <alignment horizontal="left"/>
    </xf>
    <xf numFmtId="0" fontId="6" fillId="0" borderId="0" xfId="0" applyFont="1"/>
    <xf numFmtId="0" fontId="7" fillId="0" borderId="0" xfId="0" applyFont="1"/>
    <xf numFmtId="0" fontId="3" fillId="0" borderId="0" xfId="0" applyFont="1" applyAlignment="1">
      <alignment horizontal="center"/>
    </xf>
    <xf numFmtId="1" fontId="5" fillId="0" borderId="0" xfId="0" applyNumberFormat="1" applyFont="1" applyAlignment="1">
      <alignment horizontal="left"/>
    </xf>
    <xf numFmtId="10" fontId="0" fillId="0" borderId="0" xfId="0" applyNumberFormat="1" applyAlignment="1">
      <alignment horizontal="left"/>
    </xf>
    <xf numFmtId="2" fontId="8" fillId="0" borderId="0" xfId="0" applyNumberFormat="1" applyFont="1" applyAlignment="1">
      <alignment horizontal="left"/>
    </xf>
    <xf numFmtId="0" fontId="9" fillId="0" borderId="0" xfId="0" applyFont="1"/>
    <xf numFmtId="10" fontId="0" fillId="0" borderId="0" xfId="0" applyNumberFormat="1"/>
    <xf numFmtId="0" fontId="10" fillId="0" borderId="0" xfId="0" applyFont="1" applyAlignment="1">
      <alignment horizontal="center"/>
    </xf>
    <xf numFmtId="0" fontId="11" fillId="0" borderId="0" xfId="0" applyFont="1" applyAlignment="1">
      <alignment horizontal="center"/>
    </xf>
    <xf numFmtId="0" fontId="12" fillId="0" borderId="0" xfId="0" applyFont="1" applyAlignment="1">
      <alignment horizontal="left"/>
    </xf>
    <xf numFmtId="0" fontId="12" fillId="0" borderId="0" xfId="0" applyFont="1"/>
    <xf numFmtId="0" fontId="13" fillId="0" borderId="0" xfId="0" applyFont="1" applyAlignment="1">
      <alignment horizontal="left"/>
    </xf>
    <xf numFmtId="0" fontId="15" fillId="0" borderId="0" xfId="0" applyFont="1"/>
    <xf numFmtId="0" fontId="8" fillId="0" borderId="0" xfId="0" applyFont="1"/>
    <xf numFmtId="0" fontId="14" fillId="0" borderId="0" xfId="0" applyFont="1"/>
    <xf numFmtId="0" fontId="16" fillId="0" borderId="0" xfId="0" applyFont="1"/>
    <xf numFmtId="0" fontId="1" fillId="2" borderId="0" xfId="1" applyAlignment="1">
      <alignment horizontal="left"/>
    </xf>
    <xf numFmtId="0" fontId="1" fillId="2" borderId="0" xfId="1"/>
    <xf numFmtId="10" fontId="1" fillId="2" borderId="0" xfId="1" applyNumberFormat="1" applyAlignment="1">
      <alignment horizontal="left"/>
    </xf>
    <xf numFmtId="2" fontId="1" fillId="2" borderId="0" xfId="1" applyNumberFormat="1" applyAlignment="1">
      <alignment horizontal="left"/>
    </xf>
    <xf numFmtId="164" fontId="1" fillId="2" borderId="0" xfId="1" applyNumberFormat="1" applyAlignment="1">
      <alignment horizontal="left"/>
    </xf>
    <xf numFmtId="0" fontId="1" fillId="2" borderId="0" xfId="1" applyAlignment="1">
      <alignment horizontal="center"/>
    </xf>
    <xf numFmtId="0" fontId="1" fillId="0" borderId="0" xfId="1" applyFill="1"/>
    <xf numFmtId="0" fontId="1" fillId="0" borderId="0" xfId="1" applyFill="1" applyAlignment="1">
      <alignment horizontal="left"/>
    </xf>
  </cellXfs>
  <cellStyles count="4">
    <cellStyle name="grün" xfId="1"/>
    <cellStyle name="orange" xfId="2"/>
    <cellStyle name="rot" xfId="3"/>
    <cellStyle name="Standard" xfId="0" builtinId="0"/>
  </cellStyles>
  <dxfs count="15">
    <dxf>
      <fill>
        <patternFill patternType="solid">
          <fgColor indexed="13"/>
          <bgColor indexed="51"/>
        </patternFill>
      </fill>
    </dxf>
    <dxf>
      <fill>
        <patternFill patternType="solid">
          <fgColor indexed="21"/>
          <bgColor rgb="FF92D050"/>
        </patternFill>
      </fill>
    </dxf>
    <dxf>
      <fill>
        <patternFill patternType="solid">
          <fgColor indexed="37"/>
          <bgColor indexed="10"/>
        </patternFill>
      </fill>
    </dxf>
    <dxf>
      <fill>
        <patternFill patternType="solid">
          <fgColor indexed="13"/>
          <bgColor rgb="FFFFC000"/>
        </patternFill>
      </fill>
    </dxf>
    <dxf>
      <fill>
        <patternFill patternType="solid">
          <fgColor indexed="21"/>
          <bgColor rgb="FF92D050"/>
        </patternFill>
      </fill>
    </dxf>
    <dxf>
      <fill>
        <patternFill patternType="solid">
          <fgColor indexed="37"/>
          <bgColor indexed="10"/>
        </patternFill>
      </fill>
    </dxf>
    <dxf>
      <fill>
        <patternFill patternType="solid">
          <fgColor indexed="13"/>
          <bgColor rgb="FFFFC000"/>
        </patternFill>
      </fill>
    </dxf>
    <dxf>
      <fill>
        <patternFill patternType="solid">
          <fgColor indexed="21"/>
          <bgColor rgb="FF92D050"/>
        </patternFill>
      </fill>
    </dxf>
    <dxf>
      <fill>
        <patternFill patternType="solid">
          <fgColor indexed="37"/>
          <bgColor indexed="10"/>
        </patternFill>
      </fill>
    </dxf>
    <dxf>
      <fill>
        <patternFill patternType="solid">
          <fgColor indexed="37"/>
          <bgColor indexed="10"/>
        </patternFill>
      </fill>
    </dxf>
    <dxf>
      <fill>
        <patternFill patternType="solid">
          <fgColor indexed="37"/>
          <bgColor indexed="10"/>
        </patternFill>
      </fill>
    </dxf>
    <dxf>
      <fill>
        <patternFill patternType="solid">
          <fgColor indexed="21"/>
          <bgColor rgb="FF92D050"/>
        </patternFill>
      </fill>
    </dxf>
    <dxf>
      <fill>
        <patternFill patternType="solid">
          <fgColor indexed="21"/>
          <bgColor rgb="FF92D050"/>
        </patternFill>
      </fill>
    </dxf>
    <dxf>
      <fill>
        <patternFill patternType="solid">
          <fgColor indexed="37"/>
          <bgColor indexed="10"/>
        </patternFill>
      </fill>
    </dxf>
    <dxf>
      <fill>
        <patternFill patternType="solid">
          <fgColor indexed="21"/>
          <bgColor rgb="FF92D05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7E0021"/>
      <rgbColor rgb="00009900"/>
      <rgbColor rgb="00000080"/>
      <rgbColor rgb="00808000"/>
      <rgbColor rgb="00800080"/>
      <rgbColor rgb="00008080"/>
      <rgbColor rgb="00B3B3B3"/>
      <rgbColor rgb="00808080"/>
      <rgbColor rgb="009999FF"/>
      <rgbColor rgb="00FF3333"/>
      <rgbColor rgb="00FFFFCC"/>
      <rgbColor rgb="00CCFFFF"/>
      <rgbColor rgb="00660066"/>
      <rgbColor rgb="00FF8080"/>
      <rgbColor rgb="000066CC"/>
      <rgbColor rgb="00CCCCFF"/>
      <rgbColor rgb="00000080"/>
      <rgbColor rgb="00FF00FF"/>
      <rgbColor rgb="00FFFF00"/>
      <rgbColor rgb="0000FFFF"/>
      <rgbColor rgb="00800080"/>
      <rgbColor rgb="00C5000B"/>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420E"/>
      <rgbColor rgb="00666699"/>
      <rgbColor rgb="00969696"/>
      <rgbColor rgb="00004586"/>
      <rgbColor rgb="00579D1C"/>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0" i="0" u="none" strike="noStrike" baseline="0">
                <a:solidFill>
                  <a:srgbClr val="000000"/>
                </a:solidFill>
                <a:latin typeface="Arial"/>
                <a:ea typeface="Arial"/>
                <a:cs typeface="Arial"/>
              </a:defRPr>
            </a:pPr>
            <a:r>
              <a:rPr lang="de-DE"/>
              <a:t>Notenhäufigkeit</a:t>
            </a:r>
          </a:p>
        </c:rich>
      </c:tx>
      <c:layout>
        <c:manualLayout>
          <c:xMode val="edge"/>
          <c:yMode val="edge"/>
          <c:x val="0.36495452077111051"/>
          <c:y val="3.86484841568717E-2"/>
        </c:manualLayout>
      </c:layout>
      <c:overlay val="0"/>
      <c:spPr>
        <a:noFill/>
        <a:ln w="25400">
          <a:noFill/>
        </a:ln>
      </c:spPr>
    </c:title>
    <c:autoTitleDeleted val="0"/>
    <c:plotArea>
      <c:layout>
        <c:manualLayout>
          <c:layoutTarget val="inner"/>
          <c:xMode val="edge"/>
          <c:yMode val="edge"/>
          <c:x val="0.14368287967712043"/>
          <c:y val="0.24638480287364015"/>
          <c:w val="0.82473972934667128"/>
          <c:h val="0.50726282944572976"/>
        </c:manualLayout>
      </c:layout>
      <c:barChart>
        <c:barDir val="col"/>
        <c:grouping val="clustered"/>
        <c:varyColors val="0"/>
        <c:ser>
          <c:idx val="0"/>
          <c:order val="0"/>
          <c:spPr>
            <a:solidFill>
              <a:srgbClr val="004586"/>
            </a:solidFill>
            <a:ln w="25400">
              <a:noFill/>
            </a:ln>
          </c:spPr>
          <c:invertIfNegative val="0"/>
          <c:val>
            <c:numRef>
              <c:f>'Grafiken Gesamtleistung'!$B$16:$B$21</c:f>
              <c:numCache>
                <c:formatCode>General</c:formatCode>
                <c:ptCount val="6"/>
                <c:pt idx="0">
                  <c:v>0</c:v>
                </c:pt>
                <c:pt idx="1">
                  <c:v>0</c:v>
                </c:pt>
                <c:pt idx="2">
                  <c:v>0</c:v>
                </c:pt>
                <c:pt idx="3">
                  <c:v>9</c:v>
                </c:pt>
                <c:pt idx="4">
                  <c:v>17</c:v>
                </c:pt>
                <c:pt idx="5">
                  <c:v>0</c:v>
                </c:pt>
              </c:numCache>
            </c:numRef>
          </c:val>
        </c:ser>
        <c:dLbls>
          <c:showLegendKey val="0"/>
          <c:showVal val="0"/>
          <c:showCatName val="0"/>
          <c:showSerName val="0"/>
          <c:showPercent val="0"/>
          <c:showBubbleSize val="0"/>
        </c:dLbls>
        <c:gapWidth val="100"/>
        <c:axId val="272393376"/>
        <c:axId val="272393768"/>
      </c:barChart>
      <c:catAx>
        <c:axId val="272393376"/>
        <c:scaling>
          <c:orientation val="minMax"/>
        </c:scaling>
        <c:delete val="0"/>
        <c:axPos val="b"/>
        <c:title>
          <c:tx>
            <c:rich>
              <a:bodyPr/>
              <a:lstStyle/>
              <a:p>
                <a:pPr>
                  <a:defRPr sz="900" b="0" i="0" u="none" strike="noStrike" baseline="0">
                    <a:solidFill>
                      <a:srgbClr val="000000"/>
                    </a:solidFill>
                    <a:latin typeface="Arial"/>
                    <a:ea typeface="Arial"/>
                    <a:cs typeface="Arial"/>
                  </a:defRPr>
                </a:pPr>
                <a:r>
                  <a:rPr lang="de-DE"/>
                  <a:t>Noten</a:t>
                </a:r>
              </a:p>
            </c:rich>
          </c:tx>
          <c:layout>
            <c:manualLayout>
              <c:xMode val="edge"/>
              <c:yMode val="edge"/>
              <c:x val="0.51438478595347992"/>
              <c:y val="0.86476244817223935"/>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de-DE"/>
          </a:p>
        </c:txPr>
        <c:crossAx val="272393768"/>
        <c:crossesAt val="0"/>
        <c:auto val="0"/>
        <c:lblAlgn val="ctr"/>
        <c:lblOffset val="100"/>
        <c:tickLblSkip val="1"/>
        <c:tickMarkSkip val="1"/>
        <c:noMultiLvlLbl val="0"/>
      </c:catAx>
      <c:valAx>
        <c:axId val="272393768"/>
        <c:scaling>
          <c:orientation val="minMax"/>
        </c:scaling>
        <c:delete val="0"/>
        <c:axPos val="l"/>
        <c:majorGridlines>
          <c:spPr>
            <a:ln w="3175">
              <a:solidFill>
                <a:srgbClr val="B3B3B3"/>
              </a:solidFill>
              <a:prstDash val="solid"/>
            </a:ln>
          </c:spPr>
        </c:majorGridlines>
        <c:title>
          <c:tx>
            <c:rich>
              <a:bodyPr/>
              <a:lstStyle/>
              <a:p>
                <a:pPr>
                  <a:defRPr sz="900" b="0" i="0" u="none" strike="noStrike" baseline="0">
                    <a:solidFill>
                      <a:srgbClr val="000000"/>
                    </a:solidFill>
                    <a:latin typeface="Arial"/>
                    <a:ea typeface="Arial"/>
                    <a:cs typeface="Arial"/>
                  </a:defRPr>
                </a:pPr>
                <a:r>
                  <a:rPr lang="de-DE"/>
                  <a:t>Anzahl</a:t>
                </a:r>
              </a:p>
            </c:rich>
          </c:tx>
          <c:layout>
            <c:manualLayout>
              <c:xMode val="edge"/>
              <c:yMode val="edge"/>
              <c:x val="3.7357453163182189E-2"/>
              <c:y val="0.42513446688729128"/>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de-DE"/>
          </a:p>
        </c:txPr>
        <c:crossAx val="272393376"/>
        <c:crosses val="autoZero"/>
        <c:crossBetween val="between"/>
      </c:valAx>
      <c:spPr>
        <a:noFill/>
        <a:ln w="3175">
          <a:solidFill>
            <a:srgbClr val="B3B3B3"/>
          </a:solidFill>
          <a:prstDash val="solid"/>
        </a:ln>
      </c:spPr>
    </c:plotArea>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0" i="0" u="none" strike="noStrike" baseline="0">
                <a:solidFill>
                  <a:srgbClr val="000000"/>
                </a:solidFill>
                <a:latin typeface="Arial"/>
                <a:ea typeface="Arial"/>
                <a:cs typeface="Arial"/>
              </a:defRPr>
            </a:pPr>
            <a:r>
              <a:rPr lang="de-DE"/>
              <a:t>Notendurchschnitt</a:t>
            </a:r>
          </a:p>
        </c:rich>
      </c:tx>
      <c:layout>
        <c:manualLayout>
          <c:xMode val="edge"/>
          <c:yMode val="edge"/>
          <c:x val="0.36830458997503357"/>
          <c:y val="3.8890189402000425E-2"/>
        </c:manualLayout>
      </c:layout>
      <c:overlay val="0"/>
      <c:spPr>
        <a:noFill/>
        <a:ln w="25400">
          <a:noFill/>
        </a:ln>
      </c:spPr>
    </c:title>
    <c:autoTitleDeleted val="0"/>
    <c:plotArea>
      <c:layout>
        <c:manualLayout>
          <c:layoutTarget val="inner"/>
          <c:xMode val="edge"/>
          <c:yMode val="edge"/>
          <c:x val="6.5855783489107644E-2"/>
          <c:y val="0.23334150272289908"/>
          <c:w val="0.58294563903321217"/>
          <c:h val="0.57779800674241677"/>
        </c:manualLayout>
      </c:layout>
      <c:barChart>
        <c:barDir val="bar"/>
        <c:grouping val="clustered"/>
        <c:varyColors val="0"/>
        <c:ser>
          <c:idx val="0"/>
          <c:order val="0"/>
          <c:tx>
            <c:strRef>
              <c:f>'Grafiken Gesamtleistung'!$F$34</c:f>
              <c:strCache>
                <c:ptCount val="1"/>
                <c:pt idx="0">
                  <c:v>Notendurchschnitt aller Schüler</c:v>
                </c:pt>
              </c:strCache>
            </c:strRef>
          </c:tx>
          <c:spPr>
            <a:solidFill>
              <a:srgbClr val="004586"/>
            </a:solidFill>
            <a:ln w="25400">
              <a:noFill/>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'Grafiken Gesamtleistung'!$F$35</c:f>
              <c:numCache>
                <c:formatCode>0.00</c:formatCode>
                <c:ptCount val="1"/>
                <c:pt idx="0">
                  <c:v>4.33</c:v>
                </c:pt>
              </c:numCache>
            </c:numRef>
          </c:val>
        </c:ser>
        <c:ser>
          <c:idx val="1"/>
          <c:order val="1"/>
          <c:tx>
            <c:strRef>
              <c:f>'Grafiken Gesamtleistung'!$I$34</c:f>
              <c:strCache>
                <c:ptCount val="1"/>
                <c:pt idx="0">
                  <c:v>Notendurchschnitt aller Schülerinnen</c:v>
                </c:pt>
              </c:strCache>
            </c:strRef>
          </c:tx>
          <c:spPr>
            <a:solidFill>
              <a:srgbClr val="FF420E"/>
            </a:solidFill>
            <a:ln w="25400">
              <a:noFill/>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'Grafiken Gesamtleistung'!$I$35</c:f>
              <c:numCache>
                <c:formatCode>General</c:formatCode>
                <c:ptCount val="1"/>
                <c:pt idx="0">
                  <c:v>4.82</c:v>
                </c:pt>
              </c:numCache>
            </c:numRef>
          </c:val>
        </c:ser>
        <c:dLbls>
          <c:showLegendKey val="0"/>
          <c:showVal val="0"/>
          <c:showCatName val="0"/>
          <c:showSerName val="0"/>
          <c:showPercent val="0"/>
          <c:showBubbleSize val="0"/>
        </c:dLbls>
        <c:gapWidth val="100"/>
        <c:axId val="272394552"/>
        <c:axId val="272394944"/>
      </c:barChart>
      <c:catAx>
        <c:axId val="272394552"/>
        <c:scaling>
          <c:orientation val="minMax"/>
        </c:scaling>
        <c:delete val="1"/>
        <c:axPos val="l"/>
        <c:majorTickMark val="out"/>
        <c:minorTickMark val="none"/>
        <c:tickLblPos val="nextTo"/>
        <c:crossAx val="272394944"/>
        <c:crossesAt val="0"/>
        <c:auto val="0"/>
        <c:lblAlgn val="ctr"/>
        <c:lblOffset val="100"/>
        <c:noMultiLvlLbl val="0"/>
      </c:catAx>
      <c:valAx>
        <c:axId val="272394944"/>
        <c:scaling>
          <c:orientation val="minMax"/>
          <c:max val="6"/>
          <c:min val="1"/>
        </c:scaling>
        <c:delete val="0"/>
        <c:axPos val="b"/>
        <c:majorGridlines>
          <c:spPr>
            <a:ln w="3175">
              <a:solidFill>
                <a:srgbClr val="B3B3B3"/>
              </a:solidFill>
              <a:prstDash val="solid"/>
            </a:ln>
          </c:spPr>
        </c:majorGridlines>
        <c:numFmt formatCode="0.00"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de-DE"/>
          </a:p>
        </c:txPr>
        <c:crossAx val="272394552"/>
        <c:crosses val="autoZero"/>
        <c:crossBetween val="between"/>
        <c:majorUnit val="1"/>
      </c:valAx>
      <c:spPr>
        <a:noFill/>
        <a:ln w="3175">
          <a:solidFill>
            <a:srgbClr val="B3B3B3"/>
          </a:solidFill>
          <a:prstDash val="solid"/>
        </a:ln>
      </c:spPr>
    </c:plotArea>
    <c:legend>
      <c:legendPos val="r"/>
      <c:layout>
        <c:manualLayout>
          <c:xMode val="edge"/>
          <c:yMode val="edge"/>
          <c:x val="0.65756302521008403"/>
          <c:y val="0.43525179856115109"/>
          <c:w val="0.33403361344537813"/>
          <c:h val="0.30935251798561153"/>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de-DE"/>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0" i="0" u="none" strike="noStrike" baseline="0">
                <a:solidFill>
                  <a:srgbClr val="000000"/>
                </a:solidFill>
                <a:latin typeface="Arial"/>
                <a:ea typeface="Arial"/>
                <a:cs typeface="Arial"/>
              </a:defRPr>
            </a:pPr>
            <a:r>
              <a:rPr lang="de-DE"/>
              <a:t>Korrekte Aufgabenbearbeitung</a:t>
            </a:r>
          </a:p>
        </c:rich>
      </c:tx>
      <c:layout>
        <c:manualLayout>
          <c:xMode val="edge"/>
          <c:yMode val="edge"/>
          <c:x val="0.31558409706983348"/>
          <c:y val="3.4483965366398167E-2"/>
        </c:manualLayout>
      </c:layout>
      <c:overlay val="0"/>
      <c:spPr>
        <a:noFill/>
        <a:ln w="25400">
          <a:noFill/>
        </a:ln>
      </c:spPr>
    </c:title>
    <c:autoTitleDeleted val="0"/>
    <c:plotArea>
      <c:layout>
        <c:manualLayout>
          <c:layoutTarget val="inner"/>
          <c:xMode val="edge"/>
          <c:yMode val="edge"/>
          <c:x val="0.15984126840686522"/>
          <c:y val="0.20307185373528225"/>
          <c:w val="0.81764956531204125"/>
          <c:h val="0.60155247238564735"/>
        </c:manualLayout>
      </c:layout>
      <c:barChart>
        <c:barDir val="col"/>
        <c:grouping val="clustered"/>
        <c:varyColors val="0"/>
        <c:ser>
          <c:idx val="0"/>
          <c:order val="0"/>
          <c:spPr>
            <a:solidFill>
              <a:srgbClr val="004586"/>
            </a:solidFill>
            <a:ln w="25400">
              <a:noFill/>
            </a:ln>
          </c:spPr>
          <c:invertIfNegative val="0"/>
          <c:val>
            <c:numRef>
              <c:f>'Grafiken Gesamtleistung'!$B$66:$B$72</c:f>
              <c:numCache>
                <c:formatCode>0.00%</c:formatCode>
                <c:ptCount val="7"/>
                <c:pt idx="0">
                  <c:v>0.50571428571428567</c:v>
                </c:pt>
                <c:pt idx="1">
                  <c:v>0.40375</c:v>
                </c:pt>
                <c:pt idx="2">
                  <c:v>0.48</c:v>
                </c:pt>
                <c:pt idx="3">
                  <c:v>0.51900000000000002</c:v>
                </c:pt>
                <c:pt idx="4">
                  <c:v>0.44166666666666665</c:v>
                </c:pt>
                <c:pt idx="5">
                  <c:v>0.47625000000000001</c:v>
                </c:pt>
                <c:pt idx="6">
                  <c:v>0.42857142857142855</c:v>
                </c:pt>
              </c:numCache>
            </c:numRef>
          </c:val>
        </c:ser>
        <c:dLbls>
          <c:showLegendKey val="0"/>
          <c:showVal val="0"/>
          <c:showCatName val="0"/>
          <c:showSerName val="0"/>
          <c:showPercent val="0"/>
          <c:showBubbleSize val="0"/>
        </c:dLbls>
        <c:gapWidth val="100"/>
        <c:axId val="272395728"/>
        <c:axId val="272396120"/>
      </c:barChart>
      <c:catAx>
        <c:axId val="272395728"/>
        <c:scaling>
          <c:orientation val="minMax"/>
        </c:scaling>
        <c:delete val="0"/>
        <c:axPos val="b"/>
        <c:title>
          <c:tx>
            <c:rich>
              <a:bodyPr/>
              <a:lstStyle/>
              <a:p>
                <a:pPr>
                  <a:defRPr sz="900" b="0" i="0" u="none" strike="noStrike" baseline="0">
                    <a:solidFill>
                      <a:srgbClr val="000000"/>
                    </a:solidFill>
                    <a:latin typeface="Arial"/>
                    <a:ea typeface="Arial"/>
                    <a:cs typeface="Arial"/>
                  </a:defRPr>
                </a:pPr>
                <a:r>
                  <a:rPr lang="de-DE"/>
                  <a:t>Aufgaben</a:t>
                </a:r>
              </a:p>
            </c:rich>
          </c:tx>
          <c:layout>
            <c:manualLayout>
              <c:xMode val="edge"/>
              <c:yMode val="edge"/>
              <c:x val="0.52460726732928875"/>
              <c:y val="0.89274987178326848"/>
            </c:manualLayout>
          </c:layout>
          <c:overlay val="0"/>
          <c:spPr>
            <a:noFill/>
            <a:ln w="25400">
              <a:noFill/>
            </a:ln>
          </c:spPr>
        </c:title>
        <c:numFmt formatCode="General" sourceLinked="1"/>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de-DE"/>
          </a:p>
        </c:txPr>
        <c:crossAx val="272396120"/>
        <c:crossesAt val="0"/>
        <c:auto val="0"/>
        <c:lblAlgn val="ctr"/>
        <c:lblOffset val="100"/>
        <c:tickLblSkip val="1"/>
        <c:tickMarkSkip val="1"/>
        <c:noMultiLvlLbl val="0"/>
      </c:catAx>
      <c:valAx>
        <c:axId val="272396120"/>
        <c:scaling>
          <c:orientation val="minMax"/>
          <c:max val="1"/>
        </c:scaling>
        <c:delete val="0"/>
        <c:axPos val="l"/>
        <c:majorGridlines>
          <c:spPr>
            <a:ln w="3175">
              <a:solidFill>
                <a:srgbClr val="B3B3B3"/>
              </a:solidFill>
              <a:prstDash val="solid"/>
            </a:ln>
          </c:spPr>
        </c:majorGridlines>
        <c:title>
          <c:tx>
            <c:rich>
              <a:bodyPr/>
              <a:lstStyle/>
              <a:p>
                <a:pPr>
                  <a:defRPr sz="900" b="0" i="0" u="none" strike="noStrike" baseline="0">
                    <a:solidFill>
                      <a:srgbClr val="000000"/>
                    </a:solidFill>
                    <a:latin typeface="Arial"/>
                    <a:ea typeface="Arial"/>
                    <a:cs typeface="Arial"/>
                  </a:defRPr>
                </a:pPr>
                <a:r>
                  <a:rPr lang="de-DE"/>
                  <a:t>Richtig gelöst</a:t>
                </a:r>
              </a:p>
            </c:rich>
          </c:tx>
          <c:layout>
            <c:manualLayout>
              <c:xMode val="edge"/>
              <c:yMode val="edge"/>
              <c:x val="2.6640151026203693E-2"/>
              <c:y val="0.3908175702175159"/>
            </c:manualLayout>
          </c:layout>
          <c:overlay val="0"/>
          <c:spPr>
            <a:noFill/>
            <a:ln w="25400">
              <a:noFill/>
            </a:ln>
          </c:spPr>
        </c:title>
        <c:numFmt formatCode="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de-DE"/>
          </a:p>
        </c:txPr>
        <c:crossAx val="272395728"/>
        <c:crosses val="autoZero"/>
        <c:crossBetween val="between"/>
      </c:valAx>
      <c:spPr>
        <a:noFill/>
        <a:ln w="3175">
          <a:solidFill>
            <a:srgbClr val="B3B3B3"/>
          </a:solidFill>
          <a:prstDash val="solid"/>
        </a:ln>
      </c:spPr>
    </c:plotArea>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5.jpeg"/><Relationship Id="rId4"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130175</xdr:rowOff>
    </xdr:from>
    <xdr:to>
      <xdr:col>2</xdr:col>
      <xdr:colOff>95250</xdr:colOff>
      <xdr:row>12</xdr:row>
      <xdr:rowOff>130175</xdr:rowOff>
    </xdr:to>
    <xdr:pic>
      <xdr:nvPicPr>
        <xdr:cNvPr id="1025" name="Grafik 2"/>
        <xdr:cNvPicPr>
          <a:picLocks noChangeAspect="1" noChangeArrowheads="1"/>
        </xdr:cNvPicPr>
      </xdr:nvPicPr>
      <xdr:blipFill>
        <a:blip xmlns:r="http://schemas.openxmlformats.org/officeDocument/2006/relationships" r:embed="rId1"/>
        <a:srcRect/>
        <a:stretch>
          <a:fillRect/>
        </a:stretch>
      </xdr:blipFill>
      <xdr:spPr bwMode="auto">
        <a:xfrm>
          <a:off x="0" y="1028700"/>
          <a:ext cx="1866900" cy="1155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152400</xdr:rowOff>
    </xdr:from>
    <xdr:to>
      <xdr:col>2</xdr:col>
      <xdr:colOff>95250</xdr:colOff>
      <xdr:row>10</xdr:row>
      <xdr:rowOff>130202</xdr:rowOff>
    </xdr:to>
    <xdr:pic>
      <xdr:nvPicPr>
        <xdr:cNvPr id="2049" name="Grafik 1"/>
        <xdr:cNvPicPr>
          <a:picLocks noChangeAspect="1" noChangeArrowheads="1"/>
        </xdr:cNvPicPr>
      </xdr:nvPicPr>
      <xdr:blipFill>
        <a:blip xmlns:r="http://schemas.openxmlformats.org/officeDocument/2006/relationships" r:embed="rId1"/>
        <a:srcRect/>
        <a:stretch>
          <a:fillRect/>
        </a:stretch>
      </xdr:blipFill>
      <xdr:spPr bwMode="auto">
        <a:xfrm>
          <a:off x="0" y="711200"/>
          <a:ext cx="1866900" cy="1143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152400</xdr:rowOff>
    </xdr:from>
    <xdr:to>
      <xdr:col>2</xdr:col>
      <xdr:colOff>666750</xdr:colOff>
      <xdr:row>10</xdr:row>
      <xdr:rowOff>130202</xdr:rowOff>
    </xdr:to>
    <xdr:pic>
      <xdr:nvPicPr>
        <xdr:cNvPr id="3073" name="Grafik 3"/>
        <xdr:cNvPicPr>
          <a:picLocks noChangeAspect="1" noChangeArrowheads="1"/>
        </xdr:cNvPicPr>
      </xdr:nvPicPr>
      <xdr:blipFill>
        <a:blip xmlns:r="http://schemas.openxmlformats.org/officeDocument/2006/relationships" r:embed="rId1"/>
        <a:srcRect/>
        <a:stretch>
          <a:fillRect/>
        </a:stretch>
      </xdr:blipFill>
      <xdr:spPr bwMode="auto">
        <a:xfrm>
          <a:off x="0" y="711200"/>
          <a:ext cx="2514600" cy="1143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xdr:row>
      <xdr:rowOff>152400</xdr:rowOff>
    </xdr:from>
    <xdr:to>
      <xdr:col>2</xdr:col>
      <xdr:colOff>95250</xdr:colOff>
      <xdr:row>10</xdr:row>
      <xdr:rowOff>130202</xdr:rowOff>
    </xdr:to>
    <xdr:pic>
      <xdr:nvPicPr>
        <xdr:cNvPr id="4097" name="Grafik 4"/>
        <xdr:cNvPicPr>
          <a:picLocks noChangeAspect="1" noChangeArrowheads="1"/>
        </xdr:cNvPicPr>
      </xdr:nvPicPr>
      <xdr:blipFill>
        <a:blip xmlns:r="http://schemas.openxmlformats.org/officeDocument/2006/relationships" r:embed="rId1"/>
        <a:srcRect/>
        <a:stretch>
          <a:fillRect/>
        </a:stretch>
      </xdr:blipFill>
      <xdr:spPr bwMode="auto">
        <a:xfrm>
          <a:off x="0" y="711200"/>
          <a:ext cx="1866900" cy="1143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152400</xdr:rowOff>
    </xdr:from>
    <xdr:to>
      <xdr:col>2</xdr:col>
      <xdr:colOff>95250</xdr:colOff>
      <xdr:row>10</xdr:row>
      <xdr:rowOff>130202</xdr:rowOff>
    </xdr:to>
    <xdr:pic>
      <xdr:nvPicPr>
        <xdr:cNvPr id="5121" name="Grafik 5"/>
        <xdr:cNvPicPr>
          <a:picLocks noChangeAspect="1" noChangeArrowheads="1"/>
        </xdr:cNvPicPr>
      </xdr:nvPicPr>
      <xdr:blipFill>
        <a:blip xmlns:r="http://schemas.openxmlformats.org/officeDocument/2006/relationships" r:embed="rId1"/>
        <a:srcRect/>
        <a:stretch>
          <a:fillRect/>
        </a:stretch>
      </xdr:blipFill>
      <xdr:spPr bwMode="auto">
        <a:xfrm>
          <a:off x="0" y="711200"/>
          <a:ext cx="1866900" cy="1143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xdr:from>
      <xdr:col>1</xdr:col>
      <xdr:colOff>752475</xdr:colOff>
      <xdr:row>14</xdr:row>
      <xdr:rowOff>28575</xdr:rowOff>
    </xdr:from>
    <xdr:to>
      <xdr:col>7</xdr:col>
      <xdr:colOff>19050</xdr:colOff>
      <xdr:row>30</xdr:row>
      <xdr:rowOff>9525</xdr:rowOff>
    </xdr:to>
    <xdr:graphicFrame macro="">
      <xdr:nvGraphicFramePr>
        <xdr:cNvPr id="51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35</xdr:row>
      <xdr:rowOff>142875</xdr:rowOff>
    </xdr:from>
    <xdr:to>
      <xdr:col>10</xdr:col>
      <xdr:colOff>742950</xdr:colOff>
      <xdr:row>49</xdr:row>
      <xdr:rowOff>123825</xdr:rowOff>
    </xdr:to>
    <xdr:graphicFrame macro="">
      <xdr:nvGraphicFramePr>
        <xdr:cNvPr id="515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752475</xdr:colOff>
      <xdr:row>64</xdr:row>
      <xdr:rowOff>0</xdr:rowOff>
    </xdr:from>
    <xdr:to>
      <xdr:col>12</xdr:col>
      <xdr:colOff>47625</xdr:colOff>
      <xdr:row>84</xdr:row>
      <xdr:rowOff>9525</xdr:rowOff>
    </xdr:to>
    <xdr:graphicFrame macro="">
      <xdr:nvGraphicFramePr>
        <xdr:cNvPr id="515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152400</xdr:rowOff>
    </xdr:from>
    <xdr:to>
      <xdr:col>2</xdr:col>
      <xdr:colOff>95250</xdr:colOff>
      <xdr:row>10</xdr:row>
      <xdr:rowOff>130202</xdr:rowOff>
    </xdr:to>
    <xdr:pic>
      <xdr:nvPicPr>
        <xdr:cNvPr id="6145" name="Grafik 6"/>
        <xdr:cNvPicPr>
          <a:picLocks noChangeAspect="1" noChangeArrowheads="1"/>
        </xdr:cNvPicPr>
      </xdr:nvPicPr>
      <xdr:blipFill>
        <a:blip xmlns:r="http://schemas.openxmlformats.org/officeDocument/2006/relationships" r:embed="rId1"/>
        <a:srcRect/>
        <a:stretch>
          <a:fillRect/>
        </a:stretch>
      </xdr:blipFill>
      <xdr:spPr bwMode="auto">
        <a:xfrm>
          <a:off x="0" y="711200"/>
          <a:ext cx="1866900" cy="1143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xdr:row>
      <xdr:rowOff>152400</xdr:rowOff>
    </xdr:from>
    <xdr:to>
      <xdr:col>2</xdr:col>
      <xdr:colOff>95250</xdr:colOff>
      <xdr:row>10</xdr:row>
      <xdr:rowOff>130202</xdr:rowOff>
    </xdr:to>
    <xdr:pic>
      <xdr:nvPicPr>
        <xdr:cNvPr id="7169" name="Grafik 7"/>
        <xdr:cNvPicPr>
          <a:picLocks noChangeAspect="1" noChangeArrowheads="1"/>
        </xdr:cNvPicPr>
      </xdr:nvPicPr>
      <xdr:blipFill>
        <a:blip xmlns:r="http://schemas.openxmlformats.org/officeDocument/2006/relationships" r:embed="rId1"/>
        <a:srcRect/>
        <a:stretch>
          <a:fillRect/>
        </a:stretch>
      </xdr:blipFill>
      <xdr:spPr bwMode="auto">
        <a:xfrm>
          <a:off x="0" y="711200"/>
          <a:ext cx="1866900" cy="1143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youpod.de/typo3temp/pics/c2bad3d06f.jpg" TargetMode="External"/><Relationship Id="rId7" Type="http://schemas.openxmlformats.org/officeDocument/2006/relationships/hyperlink" Target="http://www.pta-team.com/blog/wp-content/uploads/2013/10/360-grad-Feedback.jpg" TargetMode="External"/><Relationship Id="rId2" Type="http://schemas.openxmlformats.org/officeDocument/2006/relationships/hyperlink" Target="http://pre11.deviantart.net/a13f/th/pre/f/2014/078/5/4/fractale_geometrie_3d_print_model_by_nic022-d7anrdo.jpg" TargetMode="External"/><Relationship Id="rId1" Type="http://schemas.openxmlformats.org/officeDocument/2006/relationships/hyperlink" Target="http://www.netmoms.de/magazin/uploads/media/Open_Grpah_Klassenarbeiten_erfolgreich_meistern_04.jpg" TargetMode="External"/><Relationship Id="rId6" Type="http://schemas.openxmlformats.org/officeDocument/2006/relationships/hyperlink" Target="http://www.schreibnudel.de/wp-content/uploads/2011/07/uebungicon.png" TargetMode="External"/><Relationship Id="rId5" Type="http://schemas.openxmlformats.org/officeDocument/2006/relationships/hyperlink" Target="http://www.duden.de/_media_/full/D/Diagramm-201020079339.jpg" TargetMode="External"/><Relationship Id="rId4" Type="http://schemas.openxmlformats.org/officeDocument/2006/relationships/hyperlink" Target="http://www.gesundes-lernen.info/wp-content/uploads/2015/02/2015_Klassenarbeiten_Kinder_Gesundes-Lernen_moll.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abSelected="1" zoomScaleNormal="100" workbookViewId="0"/>
  </sheetViews>
  <sheetFormatPr baseColWidth="10" defaultRowHeight="12.75"/>
  <sheetData>
    <row r="1" spans="1:1" ht="18">
      <c r="A1" s="1" t="s">
        <v>0</v>
      </c>
    </row>
    <row r="2" spans="1:1">
      <c r="A2" s="2" t="s">
        <v>1</v>
      </c>
    </row>
    <row r="3" spans="1:1">
      <c r="A3" s="2" t="s">
        <v>2</v>
      </c>
    </row>
    <row r="5" spans="1:1">
      <c r="A5" t="s">
        <v>3</v>
      </c>
    </row>
    <row r="15" spans="1:1">
      <c r="A15" s="2" t="s">
        <v>4</v>
      </c>
    </row>
    <row r="16" spans="1:1">
      <c r="A16" t="s">
        <v>5</v>
      </c>
    </row>
    <row r="18" spans="1:1">
      <c r="A18" s="2" t="s">
        <v>6</v>
      </c>
    </row>
    <row r="20" spans="1:1">
      <c r="A20" s="2" t="s">
        <v>7</v>
      </c>
    </row>
    <row r="23" spans="1:1">
      <c r="A23" s="2" t="s">
        <v>8</v>
      </c>
    </row>
    <row r="24" spans="1:1">
      <c r="A24" t="s">
        <v>9</v>
      </c>
    </row>
    <row r="25" spans="1:1">
      <c r="A25" t="s">
        <v>10</v>
      </c>
    </row>
    <row r="27" spans="1:1">
      <c r="A27" s="2" t="s">
        <v>11</v>
      </c>
    </row>
    <row r="28" spans="1:1">
      <c r="A28" s="3" t="s">
        <v>12</v>
      </c>
    </row>
    <row r="29" spans="1:1">
      <c r="A29" t="s">
        <v>13</v>
      </c>
    </row>
    <row r="31" spans="1:1">
      <c r="A31" s="2" t="s">
        <v>14</v>
      </c>
    </row>
    <row r="32" spans="1:1">
      <c r="A32" s="4" t="s">
        <v>15</v>
      </c>
    </row>
    <row r="33" spans="1:11">
      <c r="A33" s="4" t="s">
        <v>16</v>
      </c>
      <c r="B33" s="4"/>
      <c r="C33" s="4"/>
      <c r="D33" s="4"/>
      <c r="E33" s="4"/>
      <c r="F33" s="4"/>
      <c r="G33" s="4"/>
      <c r="H33" s="4"/>
      <c r="I33" s="4"/>
      <c r="J33" s="4"/>
      <c r="K33" s="4"/>
    </row>
    <row r="34" spans="1:11">
      <c r="A34" s="4" t="s">
        <v>17</v>
      </c>
      <c r="B34" s="4"/>
      <c r="C34" s="4"/>
      <c r="D34" s="4"/>
      <c r="E34" s="4"/>
      <c r="F34" s="4"/>
      <c r="G34" s="4"/>
      <c r="H34" s="4"/>
      <c r="I34" s="4"/>
      <c r="J34" s="4"/>
      <c r="K34" s="4"/>
    </row>
    <row r="35" spans="1:11">
      <c r="A35" s="4" t="s">
        <v>18</v>
      </c>
      <c r="B35" s="4"/>
      <c r="C35" s="4"/>
      <c r="D35" s="4"/>
      <c r="E35" s="4"/>
      <c r="F35" s="4"/>
      <c r="G35" s="4"/>
      <c r="H35" s="4"/>
      <c r="I35" s="4"/>
      <c r="J35" s="4"/>
      <c r="K35" s="4"/>
    </row>
    <row r="36" spans="1:11">
      <c r="A36" s="4" t="s">
        <v>19</v>
      </c>
      <c r="B36" s="4"/>
      <c r="C36" s="4"/>
      <c r="D36" s="4"/>
      <c r="E36" s="4"/>
      <c r="F36" s="4"/>
      <c r="G36" s="4"/>
      <c r="H36" s="4"/>
      <c r="I36" s="4"/>
      <c r="J36" s="4"/>
      <c r="K36" s="4"/>
    </row>
    <row r="37" spans="1:11">
      <c r="A37" s="4" t="s">
        <v>20</v>
      </c>
      <c r="B37" s="4"/>
      <c r="C37" s="4"/>
      <c r="D37" s="4"/>
      <c r="E37" s="4"/>
      <c r="F37" s="4"/>
      <c r="G37" s="4"/>
      <c r="H37" s="4"/>
      <c r="I37" s="4"/>
      <c r="J37" s="4"/>
      <c r="K37" s="4"/>
    </row>
    <row r="38" spans="1:11">
      <c r="A38" s="4" t="s">
        <v>21</v>
      </c>
      <c r="B38" s="4"/>
      <c r="C38" s="4"/>
      <c r="D38" s="4"/>
      <c r="E38" s="4"/>
      <c r="F38" s="4"/>
      <c r="G38" s="4"/>
      <c r="H38" s="4"/>
      <c r="I38" s="4"/>
      <c r="J38" s="4"/>
      <c r="K38" s="4"/>
    </row>
  </sheetData>
  <sheetProtection selectLockedCells="1" selectUnlockedCells="1"/>
  <hyperlinks>
    <hyperlink ref="A32" r:id="rId1" display="http://www.netmoms.de/magazin/uploads/media/Open_Grpah_Klassenarbeiten_erfolgreich_meistern_04.jpg"/>
    <hyperlink ref="A33" r:id="rId2" display="http://pre11.deviantart.net/a13f/th/pre/f/2014/078/5/4/fractale_geometrie_3d_print_model_by_nic022-d7anrdo.jpg"/>
    <hyperlink ref="A34" r:id="rId3" display="http://www.youpod.de/typo3temp/pics/c2bad3d06f.jpg"/>
    <hyperlink ref="A35" r:id="rId4" display="http://www.gesundes-lernen.info/wp-content/uploads/2015/02/2015_Klassenarbeiten_Kinder_Gesundes-Lernen_moll.jpg"/>
    <hyperlink ref="A36" r:id="rId5" display="http://www.duden.de/_media_/full/D/Diagramm-201020079339.jpg"/>
    <hyperlink ref="A37" r:id="rId6" display="http://www.schreibnudel.de/wp-content/uploads/2011/07/uebungicon.png"/>
    <hyperlink ref="A38" r:id="rId7" display="http://www.pta-team.com/blog/wp-content/uploads/2013/10/360-grad-Feedback.jpg"/>
  </hyperlinks>
  <pageMargins left="0.78749999999999998" right="0.78749999999999998" top="1.0249999999999999" bottom="1.0249999999999999" header="0.78749999999999998" footer="0.78749999999999998"/>
  <pageSetup paperSize="9" orientation="portrait" useFirstPageNumber="1" horizontalDpi="300" verticalDpi="300"/>
  <headerFooter alignWithMargins="0">
    <oddHeader>&amp;C&amp;A</oddHeader>
    <oddFooter>&amp;CSeite &amp;P</oddFooter>
  </headerFooter>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7"/>
  <sheetViews>
    <sheetView zoomScaleNormal="100" workbookViewId="0"/>
  </sheetViews>
  <sheetFormatPr baseColWidth="10" defaultRowHeight="12.75"/>
  <sheetData>
    <row r="1" spans="1:10" ht="18">
      <c r="A1" s="1" t="str">
        <f>Einführung!A1</f>
        <v>Verwalten und Auswerten von Daten</v>
      </c>
      <c r="B1" s="5"/>
      <c r="C1" s="5"/>
      <c r="D1" s="5"/>
      <c r="E1" s="5"/>
      <c r="F1" s="5"/>
      <c r="G1" s="5"/>
      <c r="H1" s="5"/>
      <c r="I1" s="5"/>
      <c r="J1" s="5"/>
    </row>
    <row r="2" spans="1:10">
      <c r="A2" s="2" t="str">
        <f>Einführung!A2</f>
        <v>Übungsfallgruppe 2: Leistungsnachweise</v>
      </c>
      <c r="B2" s="5"/>
      <c r="C2" s="5"/>
      <c r="D2" s="5"/>
      <c r="E2" s="5"/>
      <c r="F2" s="5"/>
      <c r="G2" s="5"/>
      <c r="H2" s="5"/>
      <c r="I2" s="5"/>
      <c r="J2" s="5"/>
    </row>
    <row r="3" spans="1:10">
      <c r="A3" s="2" t="str">
        <f>Einführung!A3</f>
        <v>Übung 1: Schulaufgabe</v>
      </c>
      <c r="B3" s="5"/>
      <c r="C3" s="5"/>
      <c r="D3" s="5"/>
      <c r="E3" s="5"/>
      <c r="F3" s="5"/>
      <c r="G3" s="5"/>
      <c r="H3" s="5"/>
      <c r="I3" s="5"/>
      <c r="J3" s="5"/>
    </row>
    <row r="4" spans="1:10">
      <c r="A4" s="5"/>
      <c r="B4" s="5"/>
      <c r="C4" s="5"/>
      <c r="D4" s="5"/>
      <c r="E4" s="5"/>
      <c r="F4" s="5"/>
      <c r="G4" s="5"/>
      <c r="H4" s="5"/>
      <c r="I4" s="5"/>
      <c r="J4" s="5"/>
    </row>
    <row r="5" spans="1:10">
      <c r="A5" s="5"/>
      <c r="B5" s="5"/>
      <c r="C5" s="5"/>
      <c r="D5" s="5"/>
      <c r="E5" s="5"/>
      <c r="F5" s="5"/>
      <c r="G5" s="5"/>
      <c r="H5" s="5"/>
      <c r="I5" s="5"/>
      <c r="J5" s="5"/>
    </row>
    <row r="6" spans="1:10">
      <c r="A6" s="5"/>
      <c r="B6" s="5"/>
      <c r="C6" s="5"/>
      <c r="D6" s="5"/>
      <c r="E6" s="5"/>
      <c r="F6" s="5"/>
      <c r="G6" s="5"/>
      <c r="H6" s="5"/>
      <c r="I6" s="5"/>
      <c r="J6" s="5"/>
    </row>
    <row r="7" spans="1:10">
      <c r="A7" s="5"/>
      <c r="B7" s="5"/>
      <c r="C7" s="5"/>
      <c r="D7" s="5"/>
      <c r="E7" s="5"/>
      <c r="F7" s="5"/>
      <c r="G7" s="5"/>
      <c r="H7" s="5"/>
      <c r="I7" s="5"/>
      <c r="J7" s="5"/>
    </row>
    <row r="8" spans="1:10">
      <c r="A8" s="5"/>
      <c r="B8" s="5"/>
      <c r="C8" s="5"/>
      <c r="D8" s="5"/>
      <c r="E8" s="5"/>
      <c r="F8" s="5"/>
      <c r="G8" s="5"/>
      <c r="H8" s="5"/>
      <c r="I8" s="5"/>
      <c r="J8" s="5"/>
    </row>
    <row r="9" spans="1:10">
      <c r="A9" s="5"/>
      <c r="B9" s="5"/>
      <c r="C9" s="5"/>
      <c r="D9" s="5"/>
      <c r="E9" s="5"/>
      <c r="F9" s="5"/>
      <c r="G9" s="5"/>
      <c r="H9" s="5"/>
      <c r="I9" s="5"/>
      <c r="J9" s="5"/>
    </row>
    <row r="10" spans="1:10">
      <c r="A10" s="5"/>
      <c r="B10" s="5"/>
      <c r="C10" s="5"/>
      <c r="D10" s="5"/>
      <c r="E10" s="5"/>
      <c r="F10" s="5"/>
      <c r="G10" s="5"/>
      <c r="H10" s="5"/>
      <c r="I10" s="5"/>
      <c r="J10" s="5"/>
    </row>
    <row r="11" spans="1:10">
      <c r="A11" s="5"/>
      <c r="B11" s="5"/>
      <c r="C11" s="5"/>
      <c r="D11" s="5"/>
      <c r="E11" s="5"/>
      <c r="F11" s="5"/>
      <c r="G11" s="5"/>
      <c r="H11" s="5"/>
      <c r="I11" s="5"/>
      <c r="J11" s="5"/>
    </row>
    <row r="12" spans="1:10">
      <c r="A12" s="2" t="s">
        <v>22</v>
      </c>
      <c r="B12" s="5"/>
      <c r="C12" s="5"/>
      <c r="D12" s="5"/>
      <c r="E12" s="5"/>
      <c r="F12" s="5"/>
      <c r="G12" s="5"/>
      <c r="H12" s="5"/>
      <c r="I12" s="5"/>
      <c r="J12" s="5"/>
    </row>
    <row r="13" spans="1:10">
      <c r="A13" s="5" t="s">
        <v>23</v>
      </c>
      <c r="B13" s="4"/>
      <c r="C13" s="4"/>
      <c r="D13" s="4"/>
      <c r="E13" s="4"/>
      <c r="F13" s="4"/>
      <c r="G13" s="4"/>
      <c r="H13" s="4"/>
      <c r="I13" s="5"/>
      <c r="J13" s="5"/>
    </row>
    <row r="14" spans="1:10">
      <c r="A14" s="4"/>
      <c r="B14" s="4"/>
      <c r="C14" s="4"/>
      <c r="D14" s="4"/>
      <c r="E14" s="4"/>
      <c r="F14" s="4"/>
      <c r="G14" s="4"/>
      <c r="H14" s="4"/>
      <c r="I14" s="5"/>
      <c r="J14" s="5"/>
    </row>
    <row r="15" spans="1:10">
      <c r="A15" s="5" t="s">
        <v>24</v>
      </c>
      <c r="B15" s="4"/>
      <c r="D15" s="6" t="s">
        <v>25</v>
      </c>
      <c r="E15" s="4"/>
      <c r="F15" s="4"/>
      <c r="G15" s="4"/>
      <c r="H15" s="4"/>
      <c r="I15" s="5"/>
      <c r="J15" s="5"/>
    </row>
    <row r="16" spans="1:10">
      <c r="A16" s="5" t="s">
        <v>26</v>
      </c>
      <c r="B16" s="4"/>
      <c r="D16" s="6" t="s">
        <v>27</v>
      </c>
      <c r="E16" s="4"/>
      <c r="F16" s="4"/>
      <c r="G16" s="4"/>
      <c r="H16" s="4"/>
      <c r="I16" s="5"/>
      <c r="J16" s="5"/>
    </row>
    <row r="17" spans="1:12">
      <c r="A17" s="5" t="s">
        <v>28</v>
      </c>
      <c r="B17" s="4"/>
      <c r="D17" s="7">
        <v>42661</v>
      </c>
      <c r="E17" s="4"/>
      <c r="F17" s="4"/>
      <c r="G17" s="4"/>
      <c r="H17" s="4"/>
      <c r="I17" s="5"/>
      <c r="J17" s="5"/>
    </row>
    <row r="18" spans="1:12">
      <c r="A18" s="5" t="s">
        <v>29</v>
      </c>
      <c r="B18" s="4"/>
      <c r="C18" s="7"/>
      <c r="D18" s="6">
        <v>52</v>
      </c>
      <c r="E18" s="4"/>
      <c r="F18" s="4"/>
      <c r="G18" s="4"/>
      <c r="H18" s="4"/>
      <c r="I18" s="5"/>
      <c r="J18" s="5"/>
    </row>
    <row r="19" spans="1:12">
      <c r="A19" s="5" t="s">
        <v>30</v>
      </c>
      <c r="B19" s="4"/>
      <c r="C19" s="7"/>
      <c r="D19" s="6">
        <f>D18/2</f>
        <v>26</v>
      </c>
      <c r="E19" s="4"/>
      <c r="F19" s="4"/>
      <c r="G19" s="4"/>
      <c r="H19" s="4"/>
      <c r="I19" s="5"/>
      <c r="J19" s="5"/>
    </row>
    <row r="20" spans="1:12">
      <c r="A20" s="5" t="s">
        <v>31</v>
      </c>
      <c r="B20" s="4"/>
      <c r="D20" s="6">
        <v>5</v>
      </c>
      <c r="E20" s="4"/>
      <c r="F20" s="4"/>
      <c r="G20" s="4"/>
      <c r="H20" s="4"/>
      <c r="I20" s="5"/>
      <c r="J20" s="5"/>
    </row>
    <row r="21" spans="1:12">
      <c r="A21" s="5" t="s">
        <v>32</v>
      </c>
      <c r="B21" s="4"/>
      <c r="D21" s="6">
        <v>26</v>
      </c>
      <c r="E21" s="4"/>
      <c r="F21" s="4"/>
      <c r="G21" s="4"/>
      <c r="H21" s="4"/>
      <c r="I21" s="5"/>
      <c r="J21" s="5"/>
    </row>
    <row r="22" spans="1:12">
      <c r="A22" s="5"/>
      <c r="B22" s="5"/>
      <c r="C22" s="6"/>
      <c r="D22" s="5"/>
      <c r="E22" s="5"/>
      <c r="F22" s="5"/>
      <c r="G22" s="5"/>
      <c r="H22" s="5"/>
      <c r="I22" s="5"/>
      <c r="J22" s="5"/>
    </row>
    <row r="23" spans="1:12">
      <c r="A23" s="5"/>
      <c r="B23" s="5"/>
      <c r="C23" s="5"/>
      <c r="D23" s="5"/>
      <c r="E23" s="5"/>
      <c r="F23" s="5"/>
      <c r="G23" s="5"/>
      <c r="H23" s="5"/>
      <c r="I23" s="5"/>
      <c r="J23" s="5"/>
    </row>
    <row r="24" spans="1:12">
      <c r="A24" s="5"/>
      <c r="B24" s="2" t="s">
        <v>33</v>
      </c>
      <c r="C24" s="2" t="s">
        <v>34</v>
      </c>
      <c r="D24" s="5"/>
      <c r="E24" s="2" t="s">
        <v>35</v>
      </c>
      <c r="F24" s="8"/>
      <c r="G24" s="5"/>
      <c r="H24" s="8" t="s">
        <v>36</v>
      </c>
      <c r="J24" s="2"/>
      <c r="K24" s="8" t="s">
        <v>37</v>
      </c>
      <c r="L24" s="2" t="s">
        <v>38</v>
      </c>
    </row>
    <row r="25" spans="1:12" ht="15">
      <c r="A25" s="9">
        <v>1</v>
      </c>
      <c r="B25" s="10" t="s">
        <v>39</v>
      </c>
      <c r="C25" s="10" t="s">
        <v>40</v>
      </c>
      <c r="D25" s="5"/>
      <c r="E25" t="s">
        <v>41</v>
      </c>
      <c r="F25" s="7"/>
      <c r="G25" s="5"/>
      <c r="H25" s="6" t="s">
        <v>38</v>
      </c>
      <c r="I25" s="7" t="s">
        <v>42</v>
      </c>
      <c r="J25" s="6" t="s">
        <v>43</v>
      </c>
      <c r="K25" s="6">
        <v>0</v>
      </c>
      <c r="L25" s="28">
        <f t="shared" ref="L25:L56" si="0">ROUND(6-5*K25/$D$18,0)</f>
        <v>6</v>
      </c>
    </row>
    <row r="26" spans="1:12" ht="15">
      <c r="A26" s="9">
        <v>2</v>
      </c>
      <c r="B26" s="10" t="s">
        <v>44</v>
      </c>
      <c r="C26" s="10" t="s">
        <v>45</v>
      </c>
      <c r="D26" s="5"/>
      <c r="E26" t="s">
        <v>46</v>
      </c>
      <c r="F26" s="7"/>
      <c r="G26" s="5"/>
      <c r="H26" s="6">
        <v>1</v>
      </c>
      <c r="I26" s="28">
        <f>K72</f>
        <v>47</v>
      </c>
      <c r="J26" s="28">
        <f>K77</f>
        <v>52</v>
      </c>
      <c r="K26" s="6">
        <v>1</v>
      </c>
      <c r="L26" s="28">
        <f t="shared" si="0"/>
        <v>6</v>
      </c>
    </row>
    <row r="27" spans="1:12" ht="15">
      <c r="A27" s="9">
        <v>3</v>
      </c>
      <c r="B27" s="10" t="s">
        <v>47</v>
      </c>
      <c r="C27" s="10" t="s">
        <v>48</v>
      </c>
      <c r="D27" s="5"/>
      <c r="E27" t="s">
        <v>46</v>
      </c>
      <c r="F27" s="7"/>
      <c r="G27" s="5"/>
      <c r="H27" s="6">
        <v>2</v>
      </c>
      <c r="I27" s="28">
        <f>K62</f>
        <v>37</v>
      </c>
      <c r="J27" s="28">
        <f>K71</f>
        <v>46</v>
      </c>
      <c r="K27" s="6">
        <v>2</v>
      </c>
      <c r="L27" s="28">
        <f t="shared" si="0"/>
        <v>6</v>
      </c>
    </row>
    <row r="28" spans="1:12" ht="15">
      <c r="A28" s="9">
        <v>4</v>
      </c>
      <c r="B28" s="10" t="s">
        <v>49</v>
      </c>
      <c r="C28" s="10" t="s">
        <v>50</v>
      </c>
      <c r="D28" s="5"/>
      <c r="E28" t="s">
        <v>46</v>
      </c>
      <c r="F28" s="7"/>
      <c r="G28" s="5"/>
      <c r="H28" s="6">
        <v>3</v>
      </c>
      <c r="I28" s="28">
        <f>K52</f>
        <v>27</v>
      </c>
      <c r="J28" s="28">
        <f>K61</f>
        <v>36</v>
      </c>
      <c r="K28" s="6">
        <v>3</v>
      </c>
      <c r="L28" s="28">
        <f t="shared" si="0"/>
        <v>6</v>
      </c>
    </row>
    <row r="29" spans="1:12" ht="15">
      <c r="A29" s="9">
        <v>5</v>
      </c>
      <c r="B29" s="10" t="s">
        <v>51</v>
      </c>
      <c r="C29" s="10" t="s">
        <v>52</v>
      </c>
      <c r="D29" s="5"/>
      <c r="E29" t="s">
        <v>46</v>
      </c>
      <c r="F29" s="7"/>
      <c r="G29" s="5"/>
      <c r="H29" s="6">
        <v>4</v>
      </c>
      <c r="I29" s="28">
        <f>K41</f>
        <v>16</v>
      </c>
      <c r="J29" s="28">
        <f>K51</f>
        <v>26</v>
      </c>
      <c r="K29" s="6">
        <v>4</v>
      </c>
      <c r="L29" s="28">
        <f t="shared" si="0"/>
        <v>6</v>
      </c>
    </row>
    <row r="30" spans="1:12" ht="15">
      <c r="A30" s="9">
        <v>6</v>
      </c>
      <c r="B30" s="10" t="s">
        <v>53</v>
      </c>
      <c r="C30" s="10" t="s">
        <v>54</v>
      </c>
      <c r="D30" s="5"/>
      <c r="E30" t="s">
        <v>41</v>
      </c>
      <c r="F30" s="7"/>
      <c r="G30" s="5"/>
      <c r="H30" s="6">
        <v>5</v>
      </c>
      <c r="I30" s="28">
        <f>K31</f>
        <v>6</v>
      </c>
      <c r="J30" s="28">
        <f>K40</f>
        <v>15</v>
      </c>
      <c r="K30" s="6">
        <v>5</v>
      </c>
      <c r="L30" s="28">
        <f t="shared" si="0"/>
        <v>6</v>
      </c>
    </row>
    <row r="31" spans="1:12" ht="15">
      <c r="A31" s="9">
        <v>7</v>
      </c>
      <c r="B31" s="10" t="s">
        <v>55</v>
      </c>
      <c r="C31" s="10" t="s">
        <v>56</v>
      </c>
      <c r="D31" s="5"/>
      <c r="E31" t="s">
        <v>41</v>
      </c>
      <c r="F31" s="7"/>
      <c r="G31" s="5"/>
      <c r="H31" s="6">
        <v>6</v>
      </c>
      <c r="I31" s="28">
        <f>K25</f>
        <v>0</v>
      </c>
      <c r="J31" s="28">
        <f>K30</f>
        <v>5</v>
      </c>
      <c r="K31" s="6">
        <v>6</v>
      </c>
      <c r="L31" s="28">
        <f t="shared" si="0"/>
        <v>5</v>
      </c>
    </row>
    <row r="32" spans="1:12" ht="15">
      <c r="A32" s="9">
        <v>8</v>
      </c>
      <c r="B32" s="10" t="s">
        <v>57</v>
      </c>
      <c r="C32" s="10" t="s">
        <v>58</v>
      </c>
      <c r="D32" s="5"/>
      <c r="E32" t="s">
        <v>46</v>
      </c>
      <c r="F32" s="7"/>
      <c r="G32" s="5"/>
      <c r="K32" s="6">
        <v>7</v>
      </c>
      <c r="L32" s="28">
        <f t="shared" si="0"/>
        <v>5</v>
      </c>
    </row>
    <row r="33" spans="1:12" ht="15">
      <c r="A33" s="9">
        <v>9</v>
      </c>
      <c r="B33" s="10" t="s">
        <v>59</v>
      </c>
      <c r="C33" s="10" t="s">
        <v>60</v>
      </c>
      <c r="D33" s="5"/>
      <c r="E33" t="s">
        <v>41</v>
      </c>
      <c r="F33" s="7"/>
      <c r="H33" s="11"/>
      <c r="K33" s="6">
        <v>8</v>
      </c>
      <c r="L33" s="28">
        <f t="shared" si="0"/>
        <v>5</v>
      </c>
    </row>
    <row r="34" spans="1:12" ht="15">
      <c r="A34" s="9">
        <v>10</v>
      </c>
      <c r="B34" s="10" t="s">
        <v>61</v>
      </c>
      <c r="C34" s="10" t="s">
        <v>62</v>
      </c>
      <c r="D34" s="5"/>
      <c r="E34" t="s">
        <v>41</v>
      </c>
      <c r="F34" s="7"/>
      <c r="K34" s="6">
        <v>9</v>
      </c>
      <c r="L34" s="28">
        <f t="shared" si="0"/>
        <v>5</v>
      </c>
    </row>
    <row r="35" spans="1:12" ht="15">
      <c r="A35" s="9">
        <v>11</v>
      </c>
      <c r="B35" s="10" t="s">
        <v>63</v>
      </c>
      <c r="C35" s="10" t="s">
        <v>64</v>
      </c>
      <c r="D35" s="5"/>
      <c r="E35" t="s">
        <v>46</v>
      </c>
      <c r="F35" s="7"/>
      <c r="K35" s="6">
        <v>10</v>
      </c>
      <c r="L35" s="28">
        <f t="shared" si="0"/>
        <v>5</v>
      </c>
    </row>
    <row r="36" spans="1:12" ht="15">
      <c r="A36" s="9">
        <v>12</v>
      </c>
      <c r="B36" s="10" t="s">
        <v>65</v>
      </c>
      <c r="C36" s="10" t="s">
        <v>66</v>
      </c>
      <c r="D36" s="5"/>
      <c r="E36" t="s">
        <v>41</v>
      </c>
      <c r="F36" s="7"/>
      <c r="K36" s="6">
        <v>11</v>
      </c>
      <c r="L36" s="28">
        <f t="shared" si="0"/>
        <v>5</v>
      </c>
    </row>
    <row r="37" spans="1:12" ht="15">
      <c r="A37" s="9">
        <v>13</v>
      </c>
      <c r="B37" s="10" t="s">
        <v>67</v>
      </c>
      <c r="C37" s="10" t="s">
        <v>68</v>
      </c>
      <c r="D37" s="5"/>
      <c r="E37" t="s">
        <v>46</v>
      </c>
      <c r="F37" s="7"/>
      <c r="K37" s="6">
        <v>12</v>
      </c>
      <c r="L37" s="28">
        <f t="shared" si="0"/>
        <v>5</v>
      </c>
    </row>
    <row r="38" spans="1:12" ht="15">
      <c r="A38" s="9">
        <v>14</v>
      </c>
      <c r="B38" s="10" t="s">
        <v>69</v>
      </c>
      <c r="C38" s="10" t="s">
        <v>70</v>
      </c>
      <c r="D38" s="5"/>
      <c r="E38" t="s">
        <v>46</v>
      </c>
      <c r="F38" s="7"/>
      <c r="G38" s="5"/>
      <c r="K38" s="6">
        <v>13</v>
      </c>
      <c r="L38" s="28">
        <f t="shared" si="0"/>
        <v>5</v>
      </c>
    </row>
    <row r="39" spans="1:12" ht="15">
      <c r="A39" s="9">
        <v>15</v>
      </c>
      <c r="B39" s="10" t="s">
        <v>71</v>
      </c>
      <c r="C39" s="10" t="s">
        <v>72</v>
      </c>
      <c r="D39" s="5"/>
      <c r="E39" t="s">
        <v>46</v>
      </c>
      <c r="F39" s="7"/>
      <c r="G39" s="5"/>
      <c r="K39" s="6">
        <v>14</v>
      </c>
      <c r="L39" s="28">
        <f t="shared" si="0"/>
        <v>5</v>
      </c>
    </row>
    <row r="40" spans="1:12" ht="15">
      <c r="A40" s="9">
        <v>16</v>
      </c>
      <c r="B40" s="10" t="s">
        <v>73</v>
      </c>
      <c r="C40" s="10" t="s">
        <v>74</v>
      </c>
      <c r="D40" s="5"/>
      <c r="E40" t="s">
        <v>46</v>
      </c>
      <c r="F40" s="7"/>
      <c r="G40" s="5"/>
      <c r="K40" s="6">
        <v>15</v>
      </c>
      <c r="L40" s="28">
        <f t="shared" si="0"/>
        <v>5</v>
      </c>
    </row>
    <row r="41" spans="1:12" ht="15">
      <c r="A41" s="9">
        <v>17</v>
      </c>
      <c r="B41" s="10" t="s">
        <v>75</v>
      </c>
      <c r="C41" s="10" t="s">
        <v>76</v>
      </c>
      <c r="D41" s="5"/>
      <c r="E41" t="s">
        <v>46</v>
      </c>
      <c r="F41" s="7"/>
      <c r="G41" s="5"/>
      <c r="K41" s="6">
        <v>16</v>
      </c>
      <c r="L41" s="28">
        <f t="shared" si="0"/>
        <v>4</v>
      </c>
    </row>
    <row r="42" spans="1:12" ht="15">
      <c r="A42" s="9">
        <v>18</v>
      </c>
      <c r="B42" s="10" t="s">
        <v>77</v>
      </c>
      <c r="C42" s="10" t="s">
        <v>78</v>
      </c>
      <c r="D42" s="5"/>
      <c r="E42" t="s">
        <v>46</v>
      </c>
      <c r="F42" s="7"/>
      <c r="G42" s="5"/>
      <c r="K42" s="6">
        <v>17</v>
      </c>
      <c r="L42" s="28">
        <f t="shared" si="0"/>
        <v>4</v>
      </c>
    </row>
    <row r="43" spans="1:12" ht="15">
      <c r="A43" s="9">
        <v>19</v>
      </c>
      <c r="B43" s="10" t="s">
        <v>77</v>
      </c>
      <c r="C43" s="10" t="s">
        <v>79</v>
      </c>
      <c r="D43" s="5"/>
      <c r="E43" t="s">
        <v>46</v>
      </c>
      <c r="F43" s="7"/>
      <c r="G43" s="5"/>
      <c r="K43" s="6">
        <v>18</v>
      </c>
      <c r="L43" s="28">
        <f t="shared" si="0"/>
        <v>4</v>
      </c>
    </row>
    <row r="44" spans="1:12" ht="15">
      <c r="A44" s="9">
        <v>20</v>
      </c>
      <c r="B44" s="10" t="s">
        <v>80</v>
      </c>
      <c r="C44" s="10" t="s">
        <v>81</v>
      </c>
      <c r="D44" s="5"/>
      <c r="E44" t="s">
        <v>46</v>
      </c>
      <c r="F44" s="7"/>
      <c r="G44" s="5"/>
      <c r="K44" s="6">
        <v>19</v>
      </c>
      <c r="L44" s="28">
        <f t="shared" si="0"/>
        <v>4</v>
      </c>
    </row>
    <row r="45" spans="1:12" ht="15">
      <c r="A45" s="9">
        <v>21</v>
      </c>
      <c r="B45" s="10" t="s">
        <v>82</v>
      </c>
      <c r="C45" s="10" t="s">
        <v>83</v>
      </c>
      <c r="D45" s="5"/>
      <c r="E45" t="s">
        <v>41</v>
      </c>
      <c r="F45" s="7"/>
      <c r="G45" s="5"/>
      <c r="K45" s="6">
        <v>20</v>
      </c>
      <c r="L45" s="28">
        <f t="shared" si="0"/>
        <v>4</v>
      </c>
    </row>
    <row r="46" spans="1:12" ht="15">
      <c r="A46" s="9">
        <v>22</v>
      </c>
      <c r="B46" s="10" t="s">
        <v>84</v>
      </c>
      <c r="C46" s="10" t="s">
        <v>85</v>
      </c>
      <c r="D46" s="5"/>
      <c r="E46" t="s">
        <v>46</v>
      </c>
      <c r="F46" s="7"/>
      <c r="G46" s="5"/>
      <c r="K46" s="6">
        <v>21</v>
      </c>
      <c r="L46" s="28">
        <f t="shared" si="0"/>
        <v>4</v>
      </c>
    </row>
    <row r="47" spans="1:12" ht="15">
      <c r="A47" s="9">
        <v>23</v>
      </c>
      <c r="B47" s="10" t="s">
        <v>86</v>
      </c>
      <c r="C47" s="10" t="s">
        <v>87</v>
      </c>
      <c r="D47" s="5"/>
      <c r="E47" t="s">
        <v>41</v>
      </c>
      <c r="F47" s="7"/>
      <c r="G47" s="5"/>
      <c r="K47" s="6">
        <v>22</v>
      </c>
      <c r="L47" s="28">
        <f t="shared" si="0"/>
        <v>4</v>
      </c>
    </row>
    <row r="48" spans="1:12" ht="15">
      <c r="A48" s="9">
        <v>24</v>
      </c>
      <c r="B48" s="10" t="s">
        <v>88</v>
      </c>
      <c r="C48" s="10" t="s">
        <v>89</v>
      </c>
      <c r="D48" s="5"/>
      <c r="E48" t="s">
        <v>46</v>
      </c>
      <c r="F48" s="7"/>
      <c r="G48" s="5"/>
      <c r="K48" s="6">
        <v>23</v>
      </c>
      <c r="L48" s="28">
        <f t="shared" si="0"/>
        <v>4</v>
      </c>
    </row>
    <row r="49" spans="1:12" ht="15">
      <c r="A49" s="9">
        <v>25</v>
      </c>
      <c r="B49" s="10" t="s">
        <v>90</v>
      </c>
      <c r="C49" s="10" t="s">
        <v>91</v>
      </c>
      <c r="D49" s="5"/>
      <c r="E49" t="s">
        <v>46</v>
      </c>
      <c r="F49" s="7"/>
      <c r="G49" s="5"/>
      <c r="K49" s="6">
        <v>24</v>
      </c>
      <c r="L49" s="28">
        <f t="shared" si="0"/>
        <v>4</v>
      </c>
    </row>
    <row r="50" spans="1:12" ht="15">
      <c r="A50" s="9">
        <v>26</v>
      </c>
      <c r="B50" s="10" t="s">
        <v>92</v>
      </c>
      <c r="C50" s="10" t="s">
        <v>93</v>
      </c>
      <c r="D50" s="5"/>
      <c r="E50" t="s">
        <v>41</v>
      </c>
      <c r="F50" s="7"/>
      <c r="G50" s="5"/>
      <c r="K50" s="6">
        <v>25</v>
      </c>
      <c r="L50" s="28">
        <f t="shared" si="0"/>
        <v>4</v>
      </c>
    </row>
    <row r="51" spans="1:12" ht="15">
      <c r="K51" s="6">
        <v>26</v>
      </c>
      <c r="L51" s="28">
        <f t="shared" si="0"/>
        <v>4</v>
      </c>
    </row>
    <row r="52" spans="1:12" ht="15">
      <c r="A52" s="12" t="s">
        <v>94</v>
      </c>
      <c r="K52" s="6">
        <v>27</v>
      </c>
      <c r="L52" s="28">
        <f t="shared" si="0"/>
        <v>3</v>
      </c>
    </row>
    <row r="53" spans="1:12" ht="15">
      <c r="A53" s="12"/>
      <c r="K53" s="6">
        <v>28</v>
      </c>
      <c r="L53" s="28">
        <f t="shared" si="0"/>
        <v>3</v>
      </c>
    </row>
    <row r="54" spans="1:12" ht="15">
      <c r="K54" s="6">
        <v>29</v>
      </c>
      <c r="L54" s="28">
        <f t="shared" si="0"/>
        <v>3</v>
      </c>
    </row>
    <row r="55" spans="1:12" ht="15">
      <c r="K55" s="6">
        <v>30</v>
      </c>
      <c r="L55" s="28">
        <f t="shared" si="0"/>
        <v>3</v>
      </c>
    </row>
    <row r="56" spans="1:12" ht="15">
      <c r="K56" s="6">
        <v>31</v>
      </c>
      <c r="L56" s="28">
        <f t="shared" si="0"/>
        <v>3</v>
      </c>
    </row>
    <row r="57" spans="1:12" ht="15">
      <c r="K57" s="6">
        <v>32</v>
      </c>
      <c r="L57" s="28">
        <f t="shared" ref="L57:L77" si="1">ROUND(6-5*K57/$D$18,0)</f>
        <v>3</v>
      </c>
    </row>
    <row r="58" spans="1:12" ht="15">
      <c r="K58" s="6">
        <v>33</v>
      </c>
      <c r="L58" s="28">
        <f t="shared" si="1"/>
        <v>3</v>
      </c>
    </row>
    <row r="59" spans="1:12" ht="15">
      <c r="K59" s="6">
        <v>34</v>
      </c>
      <c r="L59" s="28">
        <f t="shared" si="1"/>
        <v>3</v>
      </c>
    </row>
    <row r="60" spans="1:12" ht="15">
      <c r="K60" s="6">
        <v>35</v>
      </c>
      <c r="L60" s="28">
        <f t="shared" si="1"/>
        <v>3</v>
      </c>
    </row>
    <row r="61" spans="1:12" ht="15">
      <c r="K61" s="6">
        <v>36</v>
      </c>
      <c r="L61" s="28">
        <f t="shared" si="1"/>
        <v>3</v>
      </c>
    </row>
    <row r="62" spans="1:12" ht="15">
      <c r="K62" s="6">
        <v>37</v>
      </c>
      <c r="L62" s="28">
        <f t="shared" si="1"/>
        <v>2</v>
      </c>
    </row>
    <row r="63" spans="1:12" ht="15">
      <c r="K63" s="6">
        <v>38</v>
      </c>
      <c r="L63" s="28">
        <f t="shared" si="1"/>
        <v>2</v>
      </c>
    </row>
    <row r="64" spans="1:12" ht="15">
      <c r="K64" s="6">
        <v>39</v>
      </c>
      <c r="L64" s="28">
        <f t="shared" si="1"/>
        <v>2</v>
      </c>
    </row>
    <row r="65" spans="11:12" ht="15">
      <c r="K65" s="6">
        <v>40</v>
      </c>
      <c r="L65" s="28">
        <f t="shared" si="1"/>
        <v>2</v>
      </c>
    </row>
    <row r="66" spans="11:12" ht="15">
      <c r="K66" s="6">
        <v>41</v>
      </c>
      <c r="L66" s="28">
        <f t="shared" si="1"/>
        <v>2</v>
      </c>
    </row>
    <row r="67" spans="11:12" ht="15">
      <c r="K67" s="6">
        <v>42</v>
      </c>
      <c r="L67" s="28">
        <f t="shared" si="1"/>
        <v>2</v>
      </c>
    </row>
    <row r="68" spans="11:12" ht="15">
      <c r="K68" s="6">
        <v>43</v>
      </c>
      <c r="L68" s="28">
        <f t="shared" si="1"/>
        <v>2</v>
      </c>
    </row>
    <row r="69" spans="11:12" ht="15">
      <c r="K69" s="6">
        <v>44</v>
      </c>
      <c r="L69" s="28">
        <f t="shared" si="1"/>
        <v>2</v>
      </c>
    </row>
    <row r="70" spans="11:12" ht="15">
      <c r="K70" s="6">
        <v>45</v>
      </c>
      <c r="L70" s="28">
        <f t="shared" si="1"/>
        <v>2</v>
      </c>
    </row>
    <row r="71" spans="11:12" ht="15">
      <c r="K71" s="6">
        <v>46</v>
      </c>
      <c r="L71" s="28">
        <f t="shared" si="1"/>
        <v>2</v>
      </c>
    </row>
    <row r="72" spans="11:12" ht="15">
      <c r="K72" s="6">
        <v>47</v>
      </c>
      <c r="L72" s="28">
        <f t="shared" si="1"/>
        <v>1</v>
      </c>
    </row>
    <row r="73" spans="11:12" ht="15">
      <c r="K73" s="6">
        <v>48</v>
      </c>
      <c r="L73" s="28">
        <f t="shared" si="1"/>
        <v>1</v>
      </c>
    </row>
    <row r="74" spans="11:12" ht="15">
      <c r="K74" s="6">
        <v>49</v>
      </c>
      <c r="L74" s="28">
        <f t="shared" si="1"/>
        <v>1</v>
      </c>
    </row>
    <row r="75" spans="11:12" ht="15">
      <c r="K75" s="6">
        <v>50</v>
      </c>
      <c r="L75" s="28">
        <f t="shared" si="1"/>
        <v>1</v>
      </c>
    </row>
    <row r="76" spans="11:12" ht="15">
      <c r="K76" s="6">
        <v>51</v>
      </c>
      <c r="L76" s="28">
        <f t="shared" si="1"/>
        <v>1</v>
      </c>
    </row>
    <row r="77" spans="11:12" ht="15">
      <c r="K77" s="6">
        <v>52</v>
      </c>
      <c r="L77" s="28">
        <f t="shared" si="1"/>
        <v>1</v>
      </c>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&amp;CSeite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zoomScaleNormal="100" workbookViewId="0"/>
  </sheetViews>
  <sheetFormatPr baseColWidth="10" defaultRowHeight="12.75"/>
  <sheetData>
    <row r="1" spans="1:19" ht="18">
      <c r="A1" s="1" t="s">
        <v>0</v>
      </c>
      <c r="B1" s="5"/>
      <c r="C1" s="5"/>
      <c r="D1" s="5"/>
      <c r="E1" s="5"/>
      <c r="F1" s="5"/>
      <c r="G1" s="5"/>
      <c r="H1" s="5"/>
      <c r="I1" s="5"/>
    </row>
    <row r="2" spans="1:19">
      <c r="A2" s="2" t="s">
        <v>1</v>
      </c>
      <c r="B2" s="5"/>
      <c r="C2" s="5"/>
      <c r="D2" s="5"/>
      <c r="E2" s="5"/>
      <c r="F2" s="5"/>
      <c r="G2" s="5"/>
      <c r="H2" s="5"/>
      <c r="I2" s="5"/>
    </row>
    <row r="3" spans="1:19">
      <c r="A3" s="2" t="s">
        <v>2</v>
      </c>
      <c r="B3" s="5"/>
      <c r="C3" s="5"/>
      <c r="D3" s="5"/>
      <c r="E3" s="5"/>
      <c r="F3" s="5"/>
      <c r="G3" s="5"/>
      <c r="H3" s="5"/>
      <c r="I3" s="5"/>
    </row>
    <row r="4" spans="1:19">
      <c r="A4" s="5"/>
      <c r="B4" s="5"/>
      <c r="C4" s="5"/>
      <c r="D4" s="5"/>
      <c r="E4" s="5"/>
      <c r="F4" s="5"/>
      <c r="G4" s="5"/>
      <c r="H4" s="5"/>
      <c r="I4" s="5"/>
    </row>
    <row r="5" spans="1:19">
      <c r="A5" s="5"/>
      <c r="B5" s="5"/>
      <c r="C5" s="5"/>
      <c r="D5" s="5"/>
      <c r="E5" s="5"/>
      <c r="F5" s="5"/>
      <c r="G5" s="5"/>
      <c r="H5" s="5"/>
      <c r="I5" s="5"/>
    </row>
    <row r="6" spans="1:19">
      <c r="A6" s="5"/>
      <c r="B6" s="5"/>
      <c r="C6" s="5"/>
      <c r="D6" s="5"/>
      <c r="E6" s="5"/>
      <c r="F6" s="5"/>
      <c r="G6" s="5"/>
      <c r="H6" s="5"/>
      <c r="I6" s="5"/>
    </row>
    <row r="7" spans="1:19">
      <c r="A7" s="5"/>
      <c r="B7" s="5"/>
      <c r="C7" s="5"/>
      <c r="D7" s="5"/>
      <c r="E7" s="5"/>
      <c r="F7" s="5"/>
      <c r="G7" s="5"/>
      <c r="H7" s="5"/>
      <c r="I7" s="5"/>
    </row>
    <row r="8" spans="1:19">
      <c r="A8" s="5"/>
      <c r="B8" s="5"/>
      <c r="C8" s="5"/>
      <c r="D8" s="5"/>
      <c r="E8" s="5"/>
      <c r="F8" s="5"/>
      <c r="G8" s="5"/>
      <c r="H8" s="5"/>
      <c r="I8" s="5"/>
    </row>
    <row r="9" spans="1:19">
      <c r="A9" s="5"/>
      <c r="B9" s="5"/>
      <c r="C9" s="5"/>
      <c r="D9" s="5"/>
      <c r="E9" s="5"/>
      <c r="F9" s="5"/>
      <c r="G9" s="5"/>
      <c r="H9" s="5"/>
      <c r="I9" s="5"/>
    </row>
    <row r="10" spans="1:19">
      <c r="A10" s="5"/>
      <c r="B10" s="5"/>
      <c r="C10" s="5"/>
      <c r="D10" s="5"/>
      <c r="E10" s="5"/>
      <c r="F10" s="5"/>
      <c r="G10" s="5"/>
      <c r="H10" s="5"/>
      <c r="I10" s="5"/>
    </row>
    <row r="11" spans="1:19">
      <c r="A11" s="5"/>
      <c r="B11" s="5"/>
      <c r="C11" s="5"/>
      <c r="D11" s="5"/>
      <c r="E11" s="5"/>
      <c r="F11" s="5"/>
      <c r="G11" s="5"/>
      <c r="H11" s="5"/>
      <c r="I11" s="5"/>
    </row>
    <row r="12" spans="1:19">
      <c r="A12" s="2" t="s">
        <v>95</v>
      </c>
      <c r="B12" s="5"/>
      <c r="C12" s="5"/>
      <c r="D12" s="5"/>
      <c r="E12" s="5"/>
      <c r="F12" s="5"/>
      <c r="G12" s="5"/>
      <c r="H12" s="5"/>
      <c r="I12" s="5"/>
    </row>
    <row r="13" spans="1:19">
      <c r="A13" s="5" t="s">
        <v>96</v>
      </c>
      <c r="B13" s="4"/>
      <c r="C13" s="4"/>
      <c r="D13" s="4"/>
      <c r="E13" s="4"/>
      <c r="F13" s="4"/>
      <c r="G13" s="4"/>
      <c r="H13" s="4"/>
      <c r="I13" s="4"/>
    </row>
    <row r="14" spans="1:19">
      <c r="A14" s="4"/>
      <c r="B14" s="4"/>
      <c r="C14" s="4"/>
      <c r="D14" s="4"/>
      <c r="E14" s="4"/>
      <c r="F14" s="4"/>
      <c r="G14" s="4"/>
      <c r="H14" s="4"/>
      <c r="I14" s="4"/>
    </row>
    <row r="15" spans="1:19">
      <c r="F15" s="13" t="s">
        <v>97</v>
      </c>
      <c r="G15" s="13" t="s">
        <v>98</v>
      </c>
      <c r="H15" s="13" t="s">
        <v>99</v>
      </c>
      <c r="I15" s="13" t="s">
        <v>100</v>
      </c>
      <c r="J15" s="13" t="s">
        <v>101</v>
      </c>
      <c r="K15" s="13" t="s">
        <v>102</v>
      </c>
      <c r="L15" s="13" t="s">
        <v>103</v>
      </c>
      <c r="M15" s="2" t="s">
        <v>104</v>
      </c>
    </row>
    <row r="16" spans="1:19">
      <c r="A16" s="5"/>
      <c r="B16" s="2" t="s">
        <v>33</v>
      </c>
      <c r="C16" s="2" t="s">
        <v>34</v>
      </c>
      <c r="D16" s="2"/>
      <c r="E16" s="2" t="s">
        <v>35</v>
      </c>
      <c r="F16" s="8" t="s">
        <v>105</v>
      </c>
      <c r="G16" s="8" t="s">
        <v>106</v>
      </c>
      <c r="H16" s="8" t="s">
        <v>107</v>
      </c>
      <c r="I16" s="8" t="s">
        <v>108</v>
      </c>
      <c r="J16" s="8" t="s">
        <v>109</v>
      </c>
      <c r="K16" s="8" t="s">
        <v>110</v>
      </c>
      <c r="L16" s="8" t="s">
        <v>111</v>
      </c>
      <c r="M16" s="8" t="s">
        <v>112</v>
      </c>
      <c r="O16" s="2" t="s">
        <v>113</v>
      </c>
      <c r="Q16" s="2" t="s">
        <v>38</v>
      </c>
      <c r="R16" s="2" t="s">
        <v>114</v>
      </c>
      <c r="S16" s="2"/>
    </row>
    <row r="17" spans="1:18" ht="15">
      <c r="A17" s="9">
        <v>1</v>
      </c>
      <c r="B17" s="10" t="s">
        <v>39</v>
      </c>
      <c r="C17" s="10" t="s">
        <v>40</v>
      </c>
      <c r="D17" s="10"/>
      <c r="E17" t="s">
        <v>41</v>
      </c>
      <c r="F17" s="14">
        <v>6</v>
      </c>
      <c r="G17" s="14">
        <v>7</v>
      </c>
      <c r="H17" s="6">
        <v>6</v>
      </c>
      <c r="I17" s="14">
        <v>3</v>
      </c>
      <c r="J17" s="14">
        <v>2</v>
      </c>
      <c r="K17" s="14">
        <v>7</v>
      </c>
      <c r="L17" s="14">
        <v>1</v>
      </c>
      <c r="M17" s="28">
        <f t="shared" ref="M17:M42" si="0">SUM(F17:L17)</f>
        <v>32</v>
      </c>
      <c r="O17" s="30">
        <f t="shared" ref="O17:O42" si="1">M17/$B$56</f>
        <v>0.61538461538461542</v>
      </c>
      <c r="Q17" s="28">
        <f t="shared" ref="Q17:Q42" si="2">IF(M17&gt;=$G$50,"$E$50",IF(M17&gt;=$G$51,"$E$51",IF(M17&gt;=$G$52,$E$52,IF(M17&gt;=$G$53,$E$53,IF(M17&gt;=$G$54,$E$54,IF(M17&gt;=$G$55,"$e$55"))))))</f>
        <v>4</v>
      </c>
      <c r="R17" s="28">
        <f t="shared" ref="R17:R42" si="3">TRUNC(6-5*M17/$B$56,1)</f>
        <v>2.9</v>
      </c>
    </row>
    <row r="18" spans="1:18" ht="15">
      <c r="A18" s="9">
        <v>2</v>
      </c>
      <c r="B18" s="10" t="s">
        <v>44</v>
      </c>
      <c r="C18" s="10" t="s">
        <v>45</v>
      </c>
      <c r="D18" s="10"/>
      <c r="E18" t="s">
        <v>46</v>
      </c>
      <c r="F18" s="14">
        <v>5</v>
      </c>
      <c r="G18" s="14">
        <v>1</v>
      </c>
      <c r="H18" s="14">
        <v>1</v>
      </c>
      <c r="I18" s="14">
        <v>7</v>
      </c>
      <c r="J18" s="14">
        <v>3</v>
      </c>
      <c r="K18" s="14">
        <v>2</v>
      </c>
      <c r="L18" s="14">
        <v>1</v>
      </c>
      <c r="M18" s="28">
        <f t="shared" si="0"/>
        <v>20</v>
      </c>
      <c r="O18" s="30">
        <f t="shared" si="1"/>
        <v>0.38461538461538464</v>
      </c>
      <c r="Q18" s="28">
        <f t="shared" si="2"/>
        <v>5</v>
      </c>
      <c r="R18" s="28">
        <f t="shared" si="3"/>
        <v>4</v>
      </c>
    </row>
    <row r="19" spans="1:18" ht="15">
      <c r="A19" s="9">
        <v>3</v>
      </c>
      <c r="B19" s="10" t="s">
        <v>47</v>
      </c>
      <c r="C19" s="10" t="s">
        <v>48</v>
      </c>
      <c r="D19" s="10"/>
      <c r="E19" t="s">
        <v>46</v>
      </c>
      <c r="F19" s="14">
        <v>2</v>
      </c>
      <c r="G19" s="14">
        <v>1</v>
      </c>
      <c r="H19" s="14">
        <v>6</v>
      </c>
      <c r="I19" s="14">
        <v>4</v>
      </c>
      <c r="J19" s="14">
        <v>0</v>
      </c>
      <c r="K19" s="14">
        <v>6</v>
      </c>
      <c r="L19" s="14">
        <v>1</v>
      </c>
      <c r="M19" s="28">
        <f t="shared" si="0"/>
        <v>20</v>
      </c>
      <c r="O19" s="30">
        <f t="shared" si="1"/>
        <v>0.38461538461538464</v>
      </c>
      <c r="Q19" s="28">
        <f t="shared" si="2"/>
        <v>5</v>
      </c>
      <c r="R19" s="28">
        <f t="shared" si="3"/>
        <v>4</v>
      </c>
    </row>
    <row r="20" spans="1:18" ht="15">
      <c r="A20" s="9">
        <v>4</v>
      </c>
      <c r="B20" s="10" t="s">
        <v>49</v>
      </c>
      <c r="C20" s="10" t="s">
        <v>50</v>
      </c>
      <c r="D20" s="10"/>
      <c r="E20" t="s">
        <v>46</v>
      </c>
      <c r="F20" s="14">
        <v>5</v>
      </c>
      <c r="G20" s="14">
        <v>3</v>
      </c>
      <c r="H20" s="14">
        <v>3</v>
      </c>
      <c r="I20" s="14">
        <v>3</v>
      </c>
      <c r="J20" s="14">
        <v>4</v>
      </c>
      <c r="K20" s="14">
        <v>5</v>
      </c>
      <c r="L20" s="14">
        <v>6</v>
      </c>
      <c r="M20" s="28">
        <f t="shared" si="0"/>
        <v>29</v>
      </c>
      <c r="O20" s="30">
        <f t="shared" si="1"/>
        <v>0.55769230769230771</v>
      </c>
      <c r="Q20" s="28">
        <f t="shared" si="2"/>
        <v>4</v>
      </c>
      <c r="R20" s="28">
        <f t="shared" si="3"/>
        <v>3.2</v>
      </c>
    </row>
    <row r="21" spans="1:18" ht="15">
      <c r="A21" s="9">
        <v>5</v>
      </c>
      <c r="B21" s="10" t="s">
        <v>51</v>
      </c>
      <c r="C21" s="10" t="s">
        <v>52</v>
      </c>
      <c r="D21" s="10"/>
      <c r="E21" t="s">
        <v>46</v>
      </c>
      <c r="F21" s="14">
        <v>1</v>
      </c>
      <c r="G21" s="14">
        <v>4</v>
      </c>
      <c r="H21" s="14">
        <v>4</v>
      </c>
      <c r="I21" s="14">
        <v>10</v>
      </c>
      <c r="J21" s="14">
        <v>5</v>
      </c>
      <c r="K21" s="14">
        <v>4</v>
      </c>
      <c r="L21" s="14">
        <v>4</v>
      </c>
      <c r="M21" s="28">
        <f t="shared" si="0"/>
        <v>32</v>
      </c>
      <c r="O21" s="30">
        <f t="shared" si="1"/>
        <v>0.61538461538461542</v>
      </c>
      <c r="Q21" s="28">
        <f t="shared" si="2"/>
        <v>4</v>
      </c>
      <c r="R21" s="28">
        <f t="shared" si="3"/>
        <v>2.9</v>
      </c>
    </row>
    <row r="22" spans="1:18" ht="15">
      <c r="A22" s="9">
        <v>6</v>
      </c>
      <c r="B22" s="10" t="s">
        <v>53</v>
      </c>
      <c r="C22" s="10" t="s">
        <v>54</v>
      </c>
      <c r="D22" s="10"/>
      <c r="E22" t="s">
        <v>41</v>
      </c>
      <c r="F22" s="14">
        <v>5</v>
      </c>
      <c r="G22" s="14">
        <v>1</v>
      </c>
      <c r="H22" s="14">
        <v>2</v>
      </c>
      <c r="I22" s="14">
        <v>9</v>
      </c>
      <c r="J22" s="14">
        <v>1</v>
      </c>
      <c r="K22" s="14">
        <v>6</v>
      </c>
      <c r="L22" s="14">
        <v>2</v>
      </c>
      <c r="M22" s="28">
        <f t="shared" si="0"/>
        <v>26</v>
      </c>
      <c r="O22" s="30">
        <f t="shared" si="1"/>
        <v>0.5</v>
      </c>
      <c r="Q22" s="28">
        <f t="shared" si="2"/>
        <v>4</v>
      </c>
      <c r="R22" s="28">
        <f t="shared" si="3"/>
        <v>3.5</v>
      </c>
    </row>
    <row r="23" spans="1:18" ht="15">
      <c r="A23" s="9">
        <v>7</v>
      </c>
      <c r="B23" s="10" t="s">
        <v>55</v>
      </c>
      <c r="C23" s="10" t="s">
        <v>56</v>
      </c>
      <c r="D23" s="10"/>
      <c r="E23" t="s">
        <v>41</v>
      </c>
      <c r="F23" s="14">
        <v>1</v>
      </c>
      <c r="G23" s="14">
        <v>5</v>
      </c>
      <c r="H23" s="14">
        <v>1</v>
      </c>
      <c r="I23" s="14">
        <v>8</v>
      </c>
      <c r="J23" s="14">
        <v>4</v>
      </c>
      <c r="K23" s="14">
        <v>7</v>
      </c>
      <c r="L23" s="14">
        <v>4</v>
      </c>
      <c r="M23" s="28">
        <f t="shared" si="0"/>
        <v>30</v>
      </c>
      <c r="O23" s="30">
        <f t="shared" si="1"/>
        <v>0.57692307692307687</v>
      </c>
      <c r="Q23" s="28">
        <f t="shared" si="2"/>
        <v>4</v>
      </c>
      <c r="R23" s="28">
        <f t="shared" si="3"/>
        <v>3.1</v>
      </c>
    </row>
    <row r="24" spans="1:18" ht="15">
      <c r="A24" s="9">
        <v>8</v>
      </c>
      <c r="B24" s="10" t="s">
        <v>57</v>
      </c>
      <c r="C24" s="10" t="s">
        <v>58</v>
      </c>
      <c r="D24" s="10"/>
      <c r="E24" t="s">
        <v>46</v>
      </c>
      <c r="F24" s="14">
        <v>1</v>
      </c>
      <c r="G24" s="14">
        <v>4</v>
      </c>
      <c r="H24" s="14">
        <v>3</v>
      </c>
      <c r="I24" s="14">
        <v>6</v>
      </c>
      <c r="J24" s="14">
        <v>3</v>
      </c>
      <c r="K24" s="14">
        <v>3</v>
      </c>
      <c r="L24" s="14">
        <v>1</v>
      </c>
      <c r="M24" s="28">
        <f t="shared" si="0"/>
        <v>21</v>
      </c>
      <c r="O24" s="30">
        <f t="shared" si="1"/>
        <v>0.40384615384615385</v>
      </c>
      <c r="Q24" s="28">
        <f t="shared" si="2"/>
        <v>5</v>
      </c>
      <c r="R24" s="28">
        <f t="shared" si="3"/>
        <v>3.9</v>
      </c>
    </row>
    <row r="25" spans="1:18" ht="15">
      <c r="A25" s="9">
        <v>9</v>
      </c>
      <c r="B25" s="10" t="s">
        <v>59</v>
      </c>
      <c r="C25" s="10" t="s">
        <v>60</v>
      </c>
      <c r="D25" s="10"/>
      <c r="E25" t="s">
        <v>41</v>
      </c>
      <c r="F25" s="14">
        <v>5</v>
      </c>
      <c r="G25" s="14">
        <v>7</v>
      </c>
      <c r="H25" s="14">
        <v>5</v>
      </c>
      <c r="I25" s="14">
        <v>8</v>
      </c>
      <c r="J25" s="14">
        <v>3</v>
      </c>
      <c r="K25" s="14">
        <v>1</v>
      </c>
      <c r="L25" s="14">
        <v>4</v>
      </c>
      <c r="M25" s="28">
        <f t="shared" si="0"/>
        <v>33</v>
      </c>
      <c r="O25" s="30">
        <f t="shared" si="1"/>
        <v>0.63461538461538458</v>
      </c>
      <c r="Q25" s="28">
        <f t="shared" si="2"/>
        <v>4</v>
      </c>
      <c r="R25" s="28">
        <f t="shared" si="3"/>
        <v>2.8</v>
      </c>
    </row>
    <row r="26" spans="1:18" ht="15">
      <c r="A26" s="9">
        <v>10</v>
      </c>
      <c r="B26" s="10" t="s">
        <v>61</v>
      </c>
      <c r="C26" s="10" t="s">
        <v>62</v>
      </c>
      <c r="D26" s="10"/>
      <c r="E26" t="s">
        <v>41</v>
      </c>
      <c r="F26" s="14">
        <v>5</v>
      </c>
      <c r="G26" s="14">
        <v>1</v>
      </c>
      <c r="H26" s="14">
        <v>5</v>
      </c>
      <c r="I26" s="14">
        <v>10</v>
      </c>
      <c r="J26" s="14">
        <v>4</v>
      </c>
      <c r="K26" s="14">
        <v>1</v>
      </c>
      <c r="L26" s="14">
        <v>6</v>
      </c>
      <c r="M26" s="28">
        <f t="shared" si="0"/>
        <v>32</v>
      </c>
      <c r="O26" s="30">
        <f t="shared" si="1"/>
        <v>0.61538461538461542</v>
      </c>
      <c r="Q26" s="28">
        <f t="shared" si="2"/>
        <v>4</v>
      </c>
      <c r="R26" s="28">
        <f t="shared" si="3"/>
        <v>2.9</v>
      </c>
    </row>
    <row r="27" spans="1:18" ht="15">
      <c r="A27" s="9">
        <v>11</v>
      </c>
      <c r="B27" s="10" t="s">
        <v>63</v>
      </c>
      <c r="C27" s="10" t="s">
        <v>64</v>
      </c>
      <c r="D27" s="10"/>
      <c r="E27" t="s">
        <v>46</v>
      </c>
      <c r="F27" s="14">
        <v>4</v>
      </c>
      <c r="G27" s="14">
        <v>0</v>
      </c>
      <c r="H27" s="14">
        <v>2</v>
      </c>
      <c r="I27" s="14">
        <v>6</v>
      </c>
      <c r="J27" s="14">
        <v>5</v>
      </c>
      <c r="K27" s="14">
        <v>2</v>
      </c>
      <c r="L27" s="14">
        <v>2</v>
      </c>
      <c r="M27" s="28">
        <f t="shared" si="0"/>
        <v>21</v>
      </c>
      <c r="O27" s="30">
        <f t="shared" si="1"/>
        <v>0.40384615384615385</v>
      </c>
      <c r="Q27" s="28">
        <f t="shared" si="2"/>
        <v>5</v>
      </c>
      <c r="R27" s="28">
        <f t="shared" si="3"/>
        <v>3.9</v>
      </c>
    </row>
    <row r="28" spans="1:18" ht="15">
      <c r="A28" s="9">
        <v>12</v>
      </c>
      <c r="B28" s="10" t="s">
        <v>65</v>
      </c>
      <c r="C28" s="10" t="s">
        <v>66</v>
      </c>
      <c r="D28" s="10"/>
      <c r="E28" t="s">
        <v>41</v>
      </c>
      <c r="F28" s="14">
        <v>6</v>
      </c>
      <c r="G28" s="14">
        <v>7</v>
      </c>
      <c r="H28" s="14">
        <v>2</v>
      </c>
      <c r="I28" s="14">
        <v>3</v>
      </c>
      <c r="J28" s="14">
        <v>3</v>
      </c>
      <c r="K28" s="14">
        <v>7</v>
      </c>
      <c r="L28" s="14">
        <v>2</v>
      </c>
      <c r="M28" s="28">
        <f t="shared" si="0"/>
        <v>30</v>
      </c>
      <c r="O28" s="30">
        <f t="shared" si="1"/>
        <v>0.57692307692307687</v>
      </c>
      <c r="Q28" s="28">
        <f t="shared" si="2"/>
        <v>4</v>
      </c>
      <c r="R28" s="28">
        <f t="shared" si="3"/>
        <v>3.1</v>
      </c>
    </row>
    <row r="29" spans="1:18" ht="15">
      <c r="A29" s="9">
        <v>13</v>
      </c>
      <c r="B29" s="10" t="s">
        <v>67</v>
      </c>
      <c r="C29" s="10" t="s">
        <v>68</v>
      </c>
      <c r="D29" s="10"/>
      <c r="E29" t="s">
        <v>46</v>
      </c>
      <c r="F29" s="14">
        <v>6</v>
      </c>
      <c r="G29" s="14">
        <v>0</v>
      </c>
      <c r="H29" s="14">
        <v>3</v>
      </c>
      <c r="I29" s="14">
        <v>3</v>
      </c>
      <c r="J29" s="14">
        <v>1</v>
      </c>
      <c r="K29" s="14">
        <v>6</v>
      </c>
      <c r="L29" s="14">
        <v>6</v>
      </c>
      <c r="M29" s="28">
        <f t="shared" si="0"/>
        <v>25</v>
      </c>
      <c r="O29" s="30">
        <f t="shared" si="1"/>
        <v>0.48076923076923078</v>
      </c>
      <c r="Q29" s="28">
        <f t="shared" si="2"/>
        <v>5</v>
      </c>
      <c r="R29" s="28">
        <f t="shared" si="3"/>
        <v>3.5</v>
      </c>
    </row>
    <row r="30" spans="1:18" ht="15">
      <c r="A30" s="9">
        <v>14</v>
      </c>
      <c r="B30" s="10" t="s">
        <v>69</v>
      </c>
      <c r="C30" s="10" t="s">
        <v>70</v>
      </c>
      <c r="D30" s="10"/>
      <c r="E30" t="s">
        <v>46</v>
      </c>
      <c r="F30" s="14">
        <v>3</v>
      </c>
      <c r="G30" s="14">
        <v>3</v>
      </c>
      <c r="H30" s="14">
        <v>5</v>
      </c>
      <c r="I30" s="14">
        <v>4</v>
      </c>
      <c r="J30" s="14">
        <v>2</v>
      </c>
      <c r="K30" s="14">
        <v>5</v>
      </c>
      <c r="L30" s="14">
        <v>2</v>
      </c>
      <c r="M30" s="28">
        <f t="shared" si="0"/>
        <v>24</v>
      </c>
      <c r="O30" s="30">
        <f t="shared" si="1"/>
        <v>0.46153846153846156</v>
      </c>
      <c r="Q30" s="28">
        <f t="shared" si="2"/>
        <v>5</v>
      </c>
      <c r="R30" s="28">
        <f t="shared" si="3"/>
        <v>3.6</v>
      </c>
    </row>
    <row r="31" spans="1:18" ht="15">
      <c r="A31" s="9">
        <v>15</v>
      </c>
      <c r="B31" s="10" t="s">
        <v>71</v>
      </c>
      <c r="C31" s="10" t="s">
        <v>72</v>
      </c>
      <c r="D31" s="10"/>
      <c r="E31" t="s">
        <v>46</v>
      </c>
      <c r="F31" s="14">
        <v>4</v>
      </c>
      <c r="G31" s="14">
        <v>2</v>
      </c>
      <c r="H31" s="14">
        <v>1</v>
      </c>
      <c r="I31" s="14">
        <v>2</v>
      </c>
      <c r="J31" s="14">
        <v>5</v>
      </c>
      <c r="K31" s="14">
        <v>3</v>
      </c>
      <c r="L31" s="14">
        <v>3</v>
      </c>
      <c r="M31" s="28">
        <f t="shared" si="0"/>
        <v>20</v>
      </c>
      <c r="O31" s="30">
        <f t="shared" si="1"/>
        <v>0.38461538461538464</v>
      </c>
      <c r="Q31" s="28">
        <f t="shared" si="2"/>
        <v>5</v>
      </c>
      <c r="R31" s="28">
        <f t="shared" si="3"/>
        <v>4</v>
      </c>
    </row>
    <row r="32" spans="1:18" ht="15">
      <c r="A32" s="9">
        <v>16</v>
      </c>
      <c r="B32" s="10" t="s">
        <v>73</v>
      </c>
      <c r="C32" s="10" t="s">
        <v>74</v>
      </c>
      <c r="D32" s="10"/>
      <c r="E32" t="s">
        <v>46</v>
      </c>
      <c r="F32" s="14">
        <v>2</v>
      </c>
      <c r="G32" s="14">
        <v>4</v>
      </c>
      <c r="H32" s="14">
        <v>1</v>
      </c>
      <c r="I32" s="14">
        <v>6</v>
      </c>
      <c r="J32" s="14">
        <v>1</v>
      </c>
      <c r="K32" s="14">
        <v>4</v>
      </c>
      <c r="L32" s="14">
        <v>5</v>
      </c>
      <c r="M32" s="28">
        <f t="shared" si="0"/>
        <v>23</v>
      </c>
      <c r="O32" s="30">
        <f t="shared" si="1"/>
        <v>0.44230769230769229</v>
      </c>
      <c r="Q32" s="28">
        <f t="shared" si="2"/>
        <v>5</v>
      </c>
      <c r="R32" s="28">
        <f t="shared" si="3"/>
        <v>3.7</v>
      </c>
    </row>
    <row r="33" spans="1:18" ht="15">
      <c r="A33" s="9">
        <v>17</v>
      </c>
      <c r="B33" s="10" t="s">
        <v>75</v>
      </c>
      <c r="C33" s="10" t="s">
        <v>76</v>
      </c>
      <c r="D33" s="10"/>
      <c r="E33" t="s">
        <v>46</v>
      </c>
      <c r="F33" s="14">
        <v>7</v>
      </c>
      <c r="G33" s="14">
        <v>3</v>
      </c>
      <c r="H33" s="14">
        <v>0</v>
      </c>
      <c r="I33" s="14">
        <v>5</v>
      </c>
      <c r="J33" s="14">
        <v>0</v>
      </c>
      <c r="K33" s="14">
        <v>0</v>
      </c>
      <c r="L33" s="14">
        <v>3</v>
      </c>
      <c r="M33" s="28">
        <f t="shared" si="0"/>
        <v>18</v>
      </c>
      <c r="O33" s="30">
        <f t="shared" si="1"/>
        <v>0.34615384615384615</v>
      </c>
      <c r="Q33" s="28">
        <f t="shared" si="2"/>
        <v>5</v>
      </c>
      <c r="R33" s="28">
        <f t="shared" si="3"/>
        <v>4.2</v>
      </c>
    </row>
    <row r="34" spans="1:18" ht="15">
      <c r="A34" s="9">
        <v>18</v>
      </c>
      <c r="B34" s="10" t="s">
        <v>77</v>
      </c>
      <c r="C34" s="10" t="s">
        <v>78</v>
      </c>
      <c r="D34" s="10"/>
      <c r="E34" t="s">
        <v>46</v>
      </c>
      <c r="F34" s="14">
        <v>5</v>
      </c>
      <c r="G34" s="14">
        <v>4</v>
      </c>
      <c r="H34" s="14">
        <v>4</v>
      </c>
      <c r="I34" s="14">
        <v>0</v>
      </c>
      <c r="J34" s="14">
        <v>4</v>
      </c>
      <c r="K34" s="14">
        <v>3</v>
      </c>
      <c r="L34" s="14">
        <v>0</v>
      </c>
      <c r="M34" s="28">
        <f t="shared" si="0"/>
        <v>20</v>
      </c>
      <c r="O34" s="30">
        <f t="shared" si="1"/>
        <v>0.38461538461538464</v>
      </c>
      <c r="Q34" s="28">
        <f t="shared" si="2"/>
        <v>5</v>
      </c>
      <c r="R34" s="28">
        <f t="shared" si="3"/>
        <v>4</v>
      </c>
    </row>
    <row r="35" spans="1:18" ht="15">
      <c r="A35" s="9">
        <v>19</v>
      </c>
      <c r="B35" s="10" t="s">
        <v>77</v>
      </c>
      <c r="C35" s="10" t="s">
        <v>79</v>
      </c>
      <c r="D35" s="10"/>
      <c r="E35" t="s">
        <v>46</v>
      </c>
      <c r="F35" s="14">
        <v>6</v>
      </c>
      <c r="G35" s="14">
        <v>1</v>
      </c>
      <c r="H35" s="14">
        <v>2</v>
      </c>
      <c r="I35" s="14">
        <v>9</v>
      </c>
      <c r="J35" s="14">
        <v>0</v>
      </c>
      <c r="K35" s="14">
        <v>5</v>
      </c>
      <c r="L35" s="14">
        <v>1</v>
      </c>
      <c r="M35" s="28">
        <f t="shared" si="0"/>
        <v>24</v>
      </c>
      <c r="O35" s="30">
        <f t="shared" si="1"/>
        <v>0.46153846153846156</v>
      </c>
      <c r="Q35" s="28">
        <f t="shared" si="2"/>
        <v>5</v>
      </c>
      <c r="R35" s="28">
        <f t="shared" si="3"/>
        <v>3.6</v>
      </c>
    </row>
    <row r="36" spans="1:18" ht="15">
      <c r="A36" s="9">
        <v>20</v>
      </c>
      <c r="B36" s="10" t="s">
        <v>80</v>
      </c>
      <c r="C36" s="10" t="s">
        <v>81</v>
      </c>
      <c r="D36" s="10"/>
      <c r="E36" t="s">
        <v>46</v>
      </c>
      <c r="F36" s="14">
        <v>0</v>
      </c>
      <c r="G36" s="14">
        <v>3</v>
      </c>
      <c r="H36" s="14">
        <v>3</v>
      </c>
      <c r="I36" s="14">
        <v>3</v>
      </c>
      <c r="J36" s="14">
        <v>3</v>
      </c>
      <c r="K36" s="14">
        <v>3</v>
      </c>
      <c r="L36" s="14">
        <v>2</v>
      </c>
      <c r="M36" s="28">
        <f t="shared" si="0"/>
        <v>17</v>
      </c>
      <c r="O36" s="30">
        <f t="shared" si="1"/>
        <v>0.32692307692307693</v>
      </c>
      <c r="Q36" s="28">
        <f t="shared" si="2"/>
        <v>5</v>
      </c>
      <c r="R36" s="28">
        <f t="shared" si="3"/>
        <v>4.3</v>
      </c>
    </row>
    <row r="37" spans="1:18" ht="15">
      <c r="A37" s="9">
        <v>21</v>
      </c>
      <c r="B37" s="10" t="s">
        <v>82</v>
      </c>
      <c r="C37" s="10" t="s">
        <v>83</v>
      </c>
      <c r="D37" s="10"/>
      <c r="E37" t="s">
        <v>41</v>
      </c>
      <c r="F37" s="14">
        <v>0</v>
      </c>
      <c r="G37" s="14">
        <v>1</v>
      </c>
      <c r="H37" s="14">
        <v>2</v>
      </c>
      <c r="I37" s="14">
        <v>1</v>
      </c>
      <c r="J37" s="14">
        <v>4</v>
      </c>
      <c r="K37" s="14">
        <v>6</v>
      </c>
      <c r="L37" s="14">
        <v>4</v>
      </c>
      <c r="M37" s="28">
        <f t="shared" si="0"/>
        <v>18</v>
      </c>
      <c r="O37" s="30">
        <f t="shared" si="1"/>
        <v>0.34615384615384615</v>
      </c>
      <c r="Q37" s="28">
        <f t="shared" si="2"/>
        <v>5</v>
      </c>
      <c r="R37" s="28">
        <f t="shared" si="3"/>
        <v>4.2</v>
      </c>
    </row>
    <row r="38" spans="1:18" ht="15">
      <c r="A38" s="9">
        <v>22</v>
      </c>
      <c r="B38" s="10" t="s">
        <v>84</v>
      </c>
      <c r="C38" s="10" t="s">
        <v>85</v>
      </c>
      <c r="D38" s="10"/>
      <c r="E38" t="s">
        <v>46</v>
      </c>
      <c r="F38" s="14">
        <v>6</v>
      </c>
      <c r="G38" s="14">
        <v>5</v>
      </c>
      <c r="H38" s="14">
        <v>4</v>
      </c>
      <c r="I38" s="14">
        <v>7</v>
      </c>
      <c r="J38" s="14">
        <v>4</v>
      </c>
      <c r="K38" s="14">
        <v>3</v>
      </c>
      <c r="L38" s="14">
        <v>6</v>
      </c>
      <c r="M38" s="28">
        <f t="shared" si="0"/>
        <v>35</v>
      </c>
      <c r="O38" s="30">
        <f t="shared" si="1"/>
        <v>0.67307692307692313</v>
      </c>
      <c r="Q38" s="28">
        <f t="shared" si="2"/>
        <v>4</v>
      </c>
      <c r="R38" s="28">
        <f t="shared" si="3"/>
        <v>2.6</v>
      </c>
    </row>
    <row r="39" spans="1:18" ht="15">
      <c r="A39" s="9">
        <v>23</v>
      </c>
      <c r="B39" s="10" t="s">
        <v>86</v>
      </c>
      <c r="C39" s="10" t="s">
        <v>87</v>
      </c>
      <c r="D39" s="10"/>
      <c r="E39" t="s">
        <v>41</v>
      </c>
      <c r="F39" s="14">
        <v>1</v>
      </c>
      <c r="G39" s="14">
        <v>4</v>
      </c>
      <c r="H39" s="14">
        <v>3</v>
      </c>
      <c r="I39" s="14">
        <v>3</v>
      </c>
      <c r="J39" s="14">
        <v>1</v>
      </c>
      <c r="K39" s="14">
        <v>1</v>
      </c>
      <c r="L39" s="14">
        <v>5</v>
      </c>
      <c r="M39" s="28">
        <f t="shared" si="0"/>
        <v>18</v>
      </c>
      <c r="O39" s="30">
        <f t="shared" si="1"/>
        <v>0.34615384615384615</v>
      </c>
      <c r="Q39" s="28">
        <f t="shared" si="2"/>
        <v>5</v>
      </c>
      <c r="R39" s="28">
        <f t="shared" si="3"/>
        <v>4.2</v>
      </c>
    </row>
    <row r="40" spans="1:18" ht="15">
      <c r="A40" s="9">
        <v>24</v>
      </c>
      <c r="B40" s="10" t="s">
        <v>88</v>
      </c>
      <c r="C40" s="10" t="s">
        <v>89</v>
      </c>
      <c r="D40" s="10"/>
      <c r="E40" t="s">
        <v>46</v>
      </c>
      <c r="F40" s="14">
        <v>2</v>
      </c>
      <c r="G40" s="14">
        <v>1</v>
      </c>
      <c r="H40" s="14">
        <v>0</v>
      </c>
      <c r="I40" s="14">
        <v>10</v>
      </c>
      <c r="J40" s="14">
        <v>3</v>
      </c>
      <c r="K40" s="14">
        <v>1</v>
      </c>
      <c r="L40" s="14">
        <v>4</v>
      </c>
      <c r="M40" s="28">
        <f t="shared" si="0"/>
        <v>21</v>
      </c>
      <c r="O40" s="30">
        <f t="shared" si="1"/>
        <v>0.40384615384615385</v>
      </c>
      <c r="Q40" s="28">
        <f t="shared" si="2"/>
        <v>5</v>
      </c>
      <c r="R40" s="28">
        <f t="shared" si="3"/>
        <v>3.9</v>
      </c>
    </row>
    <row r="41" spans="1:18" ht="15">
      <c r="A41" s="9">
        <v>25</v>
      </c>
      <c r="B41" s="10" t="s">
        <v>90</v>
      </c>
      <c r="C41" s="10" t="s">
        <v>91</v>
      </c>
      <c r="D41" s="10"/>
      <c r="E41" t="s">
        <v>46</v>
      </c>
      <c r="F41" s="14">
        <v>4</v>
      </c>
      <c r="G41" s="14">
        <v>5</v>
      </c>
      <c r="H41" s="14">
        <v>5</v>
      </c>
      <c r="I41" s="14">
        <v>2</v>
      </c>
      <c r="J41" s="14">
        <v>1</v>
      </c>
      <c r="K41" s="14">
        <v>7</v>
      </c>
      <c r="L41" s="14">
        <v>0</v>
      </c>
      <c r="M41" s="28">
        <f t="shared" si="0"/>
        <v>24</v>
      </c>
      <c r="O41" s="30">
        <f t="shared" si="1"/>
        <v>0.46153846153846156</v>
      </c>
      <c r="Q41" s="28">
        <f t="shared" si="2"/>
        <v>5</v>
      </c>
      <c r="R41" s="28">
        <f t="shared" si="3"/>
        <v>3.6</v>
      </c>
    </row>
    <row r="42" spans="1:18" ht="15">
      <c r="A42" s="9">
        <v>26</v>
      </c>
      <c r="B42" s="10" t="s">
        <v>92</v>
      </c>
      <c r="C42" s="10" t="s">
        <v>93</v>
      </c>
      <c r="D42" s="10"/>
      <c r="E42" t="s">
        <v>41</v>
      </c>
      <c r="F42" s="14">
        <v>0</v>
      </c>
      <c r="G42" s="14">
        <v>7</v>
      </c>
      <c r="H42" s="14">
        <v>2</v>
      </c>
      <c r="I42" s="14">
        <v>3</v>
      </c>
      <c r="J42" s="14">
        <v>3</v>
      </c>
      <c r="K42" s="14">
        <v>1</v>
      </c>
      <c r="L42" s="14">
        <v>3</v>
      </c>
      <c r="M42" s="28">
        <f t="shared" si="0"/>
        <v>19</v>
      </c>
      <c r="O42" s="30">
        <f t="shared" si="1"/>
        <v>0.36538461538461536</v>
      </c>
      <c r="Q42" s="28">
        <f t="shared" si="2"/>
        <v>5</v>
      </c>
      <c r="R42" s="28">
        <f t="shared" si="3"/>
        <v>4.0999999999999996</v>
      </c>
    </row>
    <row r="43" spans="1:18">
      <c r="A43" s="9"/>
      <c r="B43" s="10"/>
      <c r="F43" s="16"/>
      <c r="G43" s="16"/>
      <c r="H43" s="16"/>
      <c r="I43" s="16"/>
      <c r="J43" s="16"/>
      <c r="K43" s="16"/>
      <c r="L43" s="16"/>
      <c r="M43" s="16"/>
      <c r="P43" s="8"/>
    </row>
    <row r="44" spans="1:18" ht="15">
      <c r="C44" s="10" t="s">
        <v>115</v>
      </c>
      <c r="E44" s="29">
        <f>COUNTIF(E17:E42,"m")</f>
        <v>9</v>
      </c>
      <c r="P44" s="8"/>
      <c r="Q44" s="5"/>
    </row>
    <row r="45" spans="1:18" ht="15">
      <c r="C45" t="s">
        <v>116</v>
      </c>
      <c r="E45" s="29">
        <f>COUNTIF(E17:E42, "w")</f>
        <v>17</v>
      </c>
      <c r="P45" s="8"/>
      <c r="Q45" s="5"/>
    </row>
    <row r="46" spans="1:18">
      <c r="P46" s="8"/>
      <c r="Q46" s="5"/>
    </row>
    <row r="47" spans="1:18">
      <c r="A47" s="2" t="s">
        <v>117</v>
      </c>
    </row>
    <row r="49" spans="1:11">
      <c r="A49" t="s">
        <v>118</v>
      </c>
      <c r="B49">
        <v>7</v>
      </c>
      <c r="E49" s="6" t="s">
        <v>38</v>
      </c>
      <c r="F49" s="6" t="s">
        <v>42</v>
      </c>
      <c r="G49" s="6" t="s">
        <v>43</v>
      </c>
    </row>
    <row r="50" spans="1:11">
      <c r="A50" t="s">
        <v>119</v>
      </c>
      <c r="B50">
        <v>8</v>
      </c>
      <c r="E50" s="6">
        <f>Notenschlüssel!H26</f>
        <v>1</v>
      </c>
      <c r="F50" s="6">
        <f>Notenschlüssel!I26</f>
        <v>47</v>
      </c>
      <c r="G50" s="6">
        <f>Notenschlüssel!J26</f>
        <v>52</v>
      </c>
    </row>
    <row r="51" spans="1:11">
      <c r="A51" t="s">
        <v>120</v>
      </c>
      <c r="B51">
        <v>6</v>
      </c>
      <c r="E51" s="6">
        <f>Notenschlüssel!H27</f>
        <v>2</v>
      </c>
      <c r="F51" s="6">
        <f>Notenschlüssel!I27</f>
        <v>37</v>
      </c>
      <c r="G51" s="6">
        <f>Notenschlüssel!J27</f>
        <v>46</v>
      </c>
    </row>
    <row r="52" spans="1:11">
      <c r="A52" t="s">
        <v>121</v>
      </c>
      <c r="B52">
        <v>10</v>
      </c>
      <c r="E52" s="6">
        <f>Notenschlüssel!H28</f>
        <v>3</v>
      </c>
      <c r="F52" s="6">
        <f>Notenschlüssel!I28</f>
        <v>27</v>
      </c>
      <c r="G52" s="6">
        <f>Notenschlüssel!J28</f>
        <v>36</v>
      </c>
      <c r="H52" s="11"/>
    </row>
    <row r="53" spans="1:11">
      <c r="A53" t="s">
        <v>122</v>
      </c>
      <c r="B53">
        <v>6</v>
      </c>
      <c r="E53" s="6">
        <f>Notenschlüssel!H29</f>
        <v>4</v>
      </c>
      <c r="F53" s="6">
        <f>Notenschlüssel!I29</f>
        <v>16</v>
      </c>
      <c r="G53" s="6">
        <f>Notenschlüssel!J29</f>
        <v>26</v>
      </c>
    </row>
    <row r="54" spans="1:11">
      <c r="A54" t="s">
        <v>123</v>
      </c>
      <c r="B54">
        <v>8</v>
      </c>
      <c r="E54" s="6">
        <f>Notenschlüssel!H30</f>
        <v>5</v>
      </c>
      <c r="F54" s="6">
        <f>Notenschlüssel!I30</f>
        <v>6</v>
      </c>
      <c r="G54" s="6">
        <f>Notenschlüssel!J30</f>
        <v>15</v>
      </c>
    </row>
    <row r="55" spans="1:11">
      <c r="A55" t="s">
        <v>124</v>
      </c>
      <c r="B55">
        <v>7</v>
      </c>
      <c r="E55" s="6">
        <f>Notenschlüssel!H31</f>
        <v>6</v>
      </c>
      <c r="F55" s="6">
        <f>Notenschlüssel!I31</f>
        <v>0</v>
      </c>
      <c r="G55" s="6">
        <f>Notenschlüssel!J31</f>
        <v>5</v>
      </c>
    </row>
    <row r="56" spans="1:11">
      <c r="A56" t="s">
        <v>125</v>
      </c>
      <c r="B56">
        <f>SUM(B49:B55)</f>
        <v>52</v>
      </c>
    </row>
    <row r="58" spans="1:11">
      <c r="A58" s="12" t="s">
        <v>126</v>
      </c>
    </row>
    <row r="60" spans="1:11">
      <c r="A60" s="12" t="s">
        <v>127</v>
      </c>
    </row>
    <row r="62" spans="1:11">
      <c r="A62" s="12" t="s">
        <v>128</v>
      </c>
      <c r="K62" s="11"/>
    </row>
    <row r="64" spans="1:11">
      <c r="A64" s="12" t="s">
        <v>129</v>
      </c>
    </row>
    <row r="66" spans="1:1">
      <c r="A66" s="12" t="s">
        <v>194</v>
      </c>
    </row>
    <row r="67" spans="1:1">
      <c r="A67" s="12" t="s">
        <v>193</v>
      </c>
    </row>
    <row r="68" spans="1:1">
      <c r="A68" s="12" t="s">
        <v>130</v>
      </c>
    </row>
    <row r="70" spans="1:1">
      <c r="A70" s="12" t="s">
        <v>192</v>
      </c>
    </row>
    <row r="72" spans="1:1">
      <c r="A72" s="12" t="s">
        <v>131</v>
      </c>
    </row>
  </sheetData>
  <sheetProtection selectLockedCells="1" selectUnlockedCells="1"/>
  <conditionalFormatting sqref="Q17:Q42">
    <cfRule type="expression" dxfId="14" priority="1" stopIfTrue="1">
      <formula>IF(OR(#REF!=$F$50,#REF!=$F$51,#REF!=$F$52,#REF!=$F$53,#REF!=$F$54,#REF!=$F$55),TRUE)</formula>
    </cfRule>
    <cfRule type="expression" dxfId="13" priority="2" stopIfTrue="1">
      <formula>IF(OR(#REF!=$G$50,#REF!=$G$51,#REF!=$G$52, #REF!=$G$53, #REF!=$G$54),TRUE)</formula>
    </cfRule>
    <cfRule type="cellIs" dxfId="12" priority="3" stopIfTrue="1" operator="equal">
      <formula>IF(#REF!=$F$51,TRUE)</formula>
    </cfRule>
  </conditionalFormatting>
  <conditionalFormatting sqref="R17:R42">
    <cfRule type="expression" dxfId="11" priority="4" stopIfTrue="1">
      <formula>IF(OR(#REF!=$F$50,#REF!=$F$51,#REF!=$F$52, #REF!=$F$53, #REF!=$F$54, #REF!=$F$55),TRUE)</formula>
    </cfRule>
    <cfRule type="expression" dxfId="10" priority="5" stopIfTrue="1">
      <formula>IF(OR(#REF!=$G$50,#REF!=$G$51,#REF!=$G$52, #REF!=$G$53, #REF!=$G$54, #REF!=$G$55),TRUE)</formula>
    </cfRule>
  </conditionalFormatting>
  <pageMargins left="0.78749999999999998" right="0.78749999999999998" top="1.0249999999999999" bottom="1.0249999999999999" header="0.78749999999999998" footer="0.78749999999999998"/>
  <pageSetup paperSize="9" orientation="portrait" horizontalDpi="300" verticalDpi="300" r:id="rId1"/>
  <headerFooter alignWithMargins="0">
    <oddHeader>&amp;C&amp;A</oddHeader>
    <oddFooter>&amp;CSeite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Normal="100" workbookViewId="0"/>
  </sheetViews>
  <sheetFormatPr baseColWidth="10" defaultRowHeight="12.75"/>
  <sheetData>
    <row r="1" spans="1:21" ht="18">
      <c r="A1" s="1" t="s">
        <v>0</v>
      </c>
      <c r="B1" s="5"/>
      <c r="C1" s="5"/>
      <c r="D1" s="5"/>
      <c r="E1" s="5"/>
      <c r="F1" s="5"/>
      <c r="G1" s="5"/>
      <c r="H1" s="5"/>
      <c r="I1" s="5"/>
    </row>
    <row r="2" spans="1:21">
      <c r="A2" s="2" t="s">
        <v>1</v>
      </c>
      <c r="B2" s="5"/>
      <c r="C2" s="5"/>
      <c r="D2" s="5"/>
      <c r="E2" s="5"/>
      <c r="F2" s="5"/>
      <c r="G2" s="5"/>
      <c r="H2" s="5"/>
      <c r="I2" s="5"/>
    </row>
    <row r="3" spans="1:21">
      <c r="A3" s="2" t="s">
        <v>2</v>
      </c>
      <c r="B3" s="5"/>
      <c r="C3" s="5"/>
      <c r="D3" s="5"/>
      <c r="E3" s="5"/>
      <c r="F3" s="5"/>
      <c r="G3" s="5"/>
      <c r="H3" s="5"/>
      <c r="I3" s="5"/>
    </row>
    <row r="4" spans="1:21">
      <c r="A4" s="5"/>
      <c r="B4" s="5"/>
      <c r="C4" s="5"/>
      <c r="D4" s="5"/>
      <c r="E4" s="5"/>
      <c r="F4" s="5"/>
      <c r="G4" s="5"/>
      <c r="H4" s="5"/>
      <c r="I4" s="5"/>
    </row>
    <row r="5" spans="1:21">
      <c r="A5" s="5"/>
      <c r="B5" s="5"/>
      <c r="C5" s="5"/>
      <c r="D5" s="5"/>
      <c r="E5" s="5"/>
      <c r="F5" s="5"/>
      <c r="G5" s="5"/>
      <c r="H5" s="5"/>
      <c r="I5" s="5"/>
    </row>
    <row r="6" spans="1:21">
      <c r="A6" s="5"/>
      <c r="B6" s="5"/>
      <c r="C6" s="5"/>
      <c r="D6" s="5"/>
      <c r="E6" s="5"/>
      <c r="F6" s="5"/>
      <c r="G6" s="5"/>
      <c r="H6" s="5"/>
      <c r="I6" s="5"/>
    </row>
    <row r="7" spans="1:21">
      <c r="A7" s="5"/>
      <c r="B7" s="5"/>
      <c r="C7" s="5"/>
      <c r="D7" s="5"/>
      <c r="E7" s="5"/>
      <c r="F7" s="5"/>
      <c r="G7" s="5"/>
      <c r="H7" s="5"/>
      <c r="I7" s="5"/>
    </row>
    <row r="8" spans="1:21">
      <c r="A8" s="5"/>
      <c r="B8" s="5"/>
      <c r="C8" s="5"/>
      <c r="D8" s="5"/>
      <c r="E8" s="5"/>
      <c r="F8" s="5"/>
      <c r="G8" s="5"/>
      <c r="H8" s="5"/>
      <c r="I8" s="5"/>
    </row>
    <row r="9" spans="1:21">
      <c r="A9" s="5"/>
      <c r="B9" s="5"/>
      <c r="C9" s="5"/>
      <c r="D9" s="5"/>
      <c r="E9" s="5"/>
      <c r="F9" s="5"/>
      <c r="G9" s="5"/>
      <c r="H9" s="5"/>
      <c r="I9" s="5"/>
    </row>
    <row r="10" spans="1:21">
      <c r="A10" s="5"/>
      <c r="B10" s="5"/>
      <c r="C10" s="5"/>
      <c r="D10" s="5"/>
      <c r="E10" s="5"/>
      <c r="F10" s="5"/>
      <c r="G10" s="5"/>
      <c r="H10" s="5"/>
      <c r="I10" s="5"/>
    </row>
    <row r="11" spans="1:21">
      <c r="A11" s="5"/>
      <c r="B11" s="5"/>
      <c r="C11" s="5"/>
      <c r="D11" s="5"/>
      <c r="E11" s="5"/>
      <c r="F11" s="5"/>
      <c r="G11" s="5"/>
      <c r="H11" s="5"/>
      <c r="I11" s="5"/>
    </row>
    <row r="12" spans="1:21">
      <c r="A12" s="2" t="s">
        <v>132</v>
      </c>
      <c r="B12" s="5"/>
      <c r="C12" s="5"/>
      <c r="D12" s="5"/>
      <c r="E12" s="5"/>
      <c r="F12" s="5"/>
      <c r="G12" s="5"/>
      <c r="H12" s="5"/>
      <c r="I12" s="5"/>
    </row>
    <row r="13" spans="1:21">
      <c r="A13" t="s">
        <v>133</v>
      </c>
    </row>
    <row r="15" spans="1:21">
      <c r="F15" s="13" t="str">
        <f>Einzelleistungen!F15</f>
        <v>Dreieck</v>
      </c>
      <c r="G15" s="13" t="str">
        <f>Einzelleistungen!G15</f>
        <v>Pyramide</v>
      </c>
      <c r="H15" s="13" t="str">
        <f>Einzelleistungen!H15</f>
        <v>Quadrat</v>
      </c>
      <c r="I15" s="13" t="str">
        <f>Einzelleistungen!I15</f>
        <v>Würfel</v>
      </c>
      <c r="J15" s="13" t="str">
        <f>Einzelleistungen!J15</f>
        <v>Rechteck</v>
      </c>
      <c r="K15" s="13" t="str">
        <f>Einzelleistungen!K15</f>
        <v>Quader</v>
      </c>
      <c r="L15" s="13" t="str">
        <f>Einzelleistungen!L15</f>
        <v>Kreis</v>
      </c>
    </row>
    <row r="16" spans="1:21">
      <c r="A16" s="5"/>
      <c r="B16" s="2" t="str">
        <f>Einzelleistungen!B16</f>
        <v>Nachname</v>
      </c>
      <c r="C16" s="2" t="str">
        <f>Einzelleistungen!C16</f>
        <v>Vorname</v>
      </c>
      <c r="D16" s="2"/>
      <c r="E16" s="2" t="str">
        <f>Einzelleistungen!E16</f>
        <v>Geschlecht</v>
      </c>
      <c r="F16" s="2" t="str">
        <f>Einzelleistungen!F16</f>
        <v>A1 erreicht</v>
      </c>
      <c r="G16" s="2" t="str">
        <f>Einzelleistungen!G16</f>
        <v>A2 erreicht</v>
      </c>
      <c r="H16" s="2" t="str">
        <f>Einzelleistungen!H16</f>
        <v>A3 erreicht</v>
      </c>
      <c r="I16" s="2" t="str">
        <f>Einzelleistungen!I16</f>
        <v>A4 erreicht</v>
      </c>
      <c r="J16" s="2" t="str">
        <f>Einzelleistungen!J16</f>
        <v>A5 erreicht</v>
      </c>
      <c r="K16" s="2" t="str">
        <f>Einzelleistungen!K16</f>
        <v>A6 erreicht</v>
      </c>
      <c r="L16" s="2" t="str">
        <f>Einzelleistungen!L16</f>
        <v>A7 erreicht</v>
      </c>
      <c r="M16" s="8" t="s">
        <v>134</v>
      </c>
      <c r="N16" s="8"/>
      <c r="O16" s="8"/>
      <c r="P16" s="8" t="s">
        <v>135</v>
      </c>
      <c r="R16" s="2" t="s">
        <v>136</v>
      </c>
      <c r="U16" s="8" t="s">
        <v>137</v>
      </c>
    </row>
    <row r="17" spans="1:21" ht="15">
      <c r="A17" s="9">
        <f>Einzelleistungen!A17</f>
        <v>1</v>
      </c>
      <c r="B17" s="4" t="str">
        <f>Einzelleistungen!B17</f>
        <v>Algin</v>
      </c>
      <c r="C17" s="4" t="str">
        <f>Einzelleistungen!C17</f>
        <v>Taylan</v>
      </c>
      <c r="D17" s="10"/>
      <c r="E17" s="5" t="str">
        <f>Einzelleistungen!E17</f>
        <v>m</v>
      </c>
      <c r="F17" s="14">
        <f>Einzelleistungen!F17</f>
        <v>6</v>
      </c>
      <c r="G17" s="14">
        <f>Einzelleistungen!G17</f>
        <v>7</v>
      </c>
      <c r="H17" s="14">
        <f>Einzelleistungen!H17</f>
        <v>6</v>
      </c>
      <c r="I17" s="14">
        <f>Einzelleistungen!I17</f>
        <v>3</v>
      </c>
      <c r="J17" s="14">
        <f>Einzelleistungen!J17</f>
        <v>2</v>
      </c>
      <c r="K17" s="14">
        <f>Einzelleistungen!K17</f>
        <v>7</v>
      </c>
      <c r="L17" s="14">
        <f>Einzelleistungen!L17</f>
        <v>1</v>
      </c>
      <c r="M17" s="6">
        <f>Einzelleistungen!M17</f>
        <v>32</v>
      </c>
      <c r="N17" s="6"/>
      <c r="O17" s="6"/>
      <c r="P17" s="15">
        <f>Einzelleistungen!O17</f>
        <v>0.61538461538461542</v>
      </c>
      <c r="R17" s="28">
        <f>Einzelleistungen!Q17</f>
        <v>4</v>
      </c>
      <c r="U17" s="32">
        <f>Einzelleistungen!R17</f>
        <v>2.9</v>
      </c>
    </row>
    <row r="18" spans="1:21" ht="15">
      <c r="A18" s="9">
        <f>Einzelleistungen!A18</f>
        <v>2</v>
      </c>
      <c r="B18" s="4" t="str">
        <f>Einzelleistungen!B18</f>
        <v>Bogmann</v>
      </c>
      <c r="C18" s="4" t="str">
        <f>Einzelleistungen!C18</f>
        <v>Lena Stefanie</v>
      </c>
      <c r="D18" s="10"/>
      <c r="E18" s="5" t="str">
        <f>Einzelleistungen!E18</f>
        <v>w</v>
      </c>
      <c r="F18" s="14">
        <f>Einzelleistungen!F18</f>
        <v>5</v>
      </c>
      <c r="G18" s="14">
        <f>Einzelleistungen!G18</f>
        <v>1</v>
      </c>
      <c r="H18" s="14">
        <f>Einzelleistungen!H18</f>
        <v>1</v>
      </c>
      <c r="I18" s="14">
        <f>Einzelleistungen!I18</f>
        <v>7</v>
      </c>
      <c r="J18" s="14">
        <f>Einzelleistungen!J18</f>
        <v>3</v>
      </c>
      <c r="K18" s="14">
        <f>Einzelleistungen!K18</f>
        <v>2</v>
      </c>
      <c r="L18" s="14">
        <f>Einzelleistungen!L18</f>
        <v>1</v>
      </c>
      <c r="M18" s="6">
        <f>Einzelleistungen!M18</f>
        <v>20</v>
      </c>
      <c r="N18" s="6"/>
      <c r="O18" s="6"/>
      <c r="P18" s="15">
        <f>Einzelleistungen!O18</f>
        <v>0.38461538461538464</v>
      </c>
      <c r="R18" s="28">
        <f>Einzelleistungen!Q18</f>
        <v>5</v>
      </c>
      <c r="U18" s="32">
        <f>Einzelleistungen!R18</f>
        <v>4</v>
      </c>
    </row>
    <row r="19" spans="1:21" ht="15">
      <c r="A19" s="9">
        <f>Einzelleistungen!A19</f>
        <v>3</v>
      </c>
      <c r="B19" s="4" t="str">
        <f>Einzelleistungen!B19</f>
        <v>Breuer</v>
      </c>
      <c r="C19" s="4" t="str">
        <f>Einzelleistungen!C19</f>
        <v>Sandy</v>
      </c>
      <c r="D19" s="10"/>
      <c r="E19" s="5" t="str">
        <f>Einzelleistungen!E19</f>
        <v>w</v>
      </c>
      <c r="F19" s="14">
        <f>Einzelleistungen!F19</f>
        <v>2</v>
      </c>
      <c r="G19" s="14">
        <f>Einzelleistungen!G19</f>
        <v>1</v>
      </c>
      <c r="H19" s="14">
        <f>Einzelleistungen!H19</f>
        <v>6</v>
      </c>
      <c r="I19" s="14">
        <f>Einzelleistungen!I19</f>
        <v>4</v>
      </c>
      <c r="J19" s="14">
        <f>Einzelleistungen!J19</f>
        <v>0</v>
      </c>
      <c r="K19" s="14">
        <f>Einzelleistungen!K19</f>
        <v>6</v>
      </c>
      <c r="L19" s="14">
        <f>Einzelleistungen!L19</f>
        <v>1</v>
      </c>
      <c r="M19" s="6">
        <f>Einzelleistungen!M19</f>
        <v>20</v>
      </c>
      <c r="N19" s="6"/>
      <c r="O19" s="6"/>
      <c r="P19" s="15">
        <f>Einzelleistungen!O19</f>
        <v>0.38461538461538464</v>
      </c>
      <c r="R19" s="28">
        <f>Einzelleistungen!Q19</f>
        <v>5</v>
      </c>
      <c r="U19" s="32">
        <f>Einzelleistungen!R19</f>
        <v>4</v>
      </c>
    </row>
    <row r="20" spans="1:21" ht="15">
      <c r="A20" s="9">
        <f>Einzelleistungen!A20</f>
        <v>4</v>
      </c>
      <c r="B20" s="4" t="str">
        <f>Einzelleistungen!B20</f>
        <v>Burlik</v>
      </c>
      <c r="C20" s="4" t="str">
        <f>Einzelleistungen!C20</f>
        <v>Veronika</v>
      </c>
      <c r="D20" s="10"/>
      <c r="E20" s="5" t="str">
        <f>Einzelleistungen!E20</f>
        <v>w</v>
      </c>
      <c r="F20" s="14">
        <f>Einzelleistungen!F20</f>
        <v>5</v>
      </c>
      <c r="G20" s="14">
        <f>Einzelleistungen!G20</f>
        <v>3</v>
      </c>
      <c r="H20" s="14">
        <f>Einzelleistungen!H20</f>
        <v>3</v>
      </c>
      <c r="I20" s="14">
        <f>Einzelleistungen!I20</f>
        <v>3</v>
      </c>
      <c r="J20" s="14">
        <f>Einzelleistungen!J20</f>
        <v>4</v>
      </c>
      <c r="K20" s="14">
        <f>Einzelleistungen!K20</f>
        <v>5</v>
      </c>
      <c r="L20" s="14">
        <f>Einzelleistungen!L20</f>
        <v>6</v>
      </c>
      <c r="M20" s="6">
        <f>Einzelleistungen!M20</f>
        <v>29</v>
      </c>
      <c r="N20" s="6"/>
      <c r="O20" s="6"/>
      <c r="P20" s="15">
        <f>Einzelleistungen!O20</f>
        <v>0.55769230769230771</v>
      </c>
      <c r="R20" s="28">
        <f>Einzelleistungen!Q20</f>
        <v>4</v>
      </c>
      <c r="U20" s="32">
        <f>Einzelleistungen!R20</f>
        <v>3.2</v>
      </c>
    </row>
    <row r="21" spans="1:21" ht="15">
      <c r="A21" s="9">
        <f>Einzelleistungen!A21</f>
        <v>5</v>
      </c>
      <c r="B21" s="4" t="str">
        <f>Einzelleistungen!B21</f>
        <v>Damor</v>
      </c>
      <c r="C21" s="4" t="str">
        <f>Einzelleistungen!C21</f>
        <v>Marie Luise</v>
      </c>
      <c r="D21" s="10"/>
      <c r="E21" s="5" t="str">
        <f>Einzelleistungen!E21</f>
        <v>w</v>
      </c>
      <c r="F21" s="14">
        <f>Einzelleistungen!F21</f>
        <v>1</v>
      </c>
      <c r="G21" s="14">
        <f>Einzelleistungen!G21</f>
        <v>4</v>
      </c>
      <c r="H21" s="14">
        <f>Einzelleistungen!H21</f>
        <v>4</v>
      </c>
      <c r="I21" s="14">
        <f>Einzelleistungen!I21</f>
        <v>10</v>
      </c>
      <c r="J21" s="14">
        <f>Einzelleistungen!J21</f>
        <v>5</v>
      </c>
      <c r="K21" s="14">
        <f>Einzelleistungen!K21</f>
        <v>4</v>
      </c>
      <c r="L21" s="14">
        <f>Einzelleistungen!L21</f>
        <v>4</v>
      </c>
      <c r="M21" s="6">
        <f>Einzelleistungen!M21</f>
        <v>32</v>
      </c>
      <c r="N21" s="6"/>
      <c r="O21" s="6"/>
      <c r="P21" s="15">
        <f>Einzelleistungen!O21</f>
        <v>0.61538461538461542</v>
      </c>
      <c r="R21" s="28">
        <f>Einzelleistungen!Q21</f>
        <v>4</v>
      </c>
      <c r="U21" s="32">
        <f>Einzelleistungen!R21</f>
        <v>2.9</v>
      </c>
    </row>
    <row r="22" spans="1:21" ht="15">
      <c r="A22" s="9">
        <f>Einzelleistungen!A22</f>
        <v>6</v>
      </c>
      <c r="B22" s="4" t="str">
        <f>Einzelleistungen!B22</f>
        <v>Demma</v>
      </c>
      <c r="C22" s="4" t="str">
        <f>Einzelleistungen!C22</f>
        <v>Niklas</v>
      </c>
      <c r="D22" s="10"/>
      <c r="E22" s="5" t="str">
        <f>Einzelleistungen!E22</f>
        <v>m</v>
      </c>
      <c r="F22" s="14">
        <f>Einzelleistungen!F22</f>
        <v>5</v>
      </c>
      <c r="G22" s="14">
        <f>Einzelleistungen!G22</f>
        <v>1</v>
      </c>
      <c r="H22" s="14">
        <f>Einzelleistungen!H22</f>
        <v>2</v>
      </c>
      <c r="I22" s="14">
        <f>Einzelleistungen!I22</f>
        <v>9</v>
      </c>
      <c r="J22" s="14">
        <f>Einzelleistungen!J22</f>
        <v>1</v>
      </c>
      <c r="K22" s="14">
        <f>Einzelleistungen!K22</f>
        <v>6</v>
      </c>
      <c r="L22" s="14">
        <f>Einzelleistungen!L22</f>
        <v>2</v>
      </c>
      <c r="M22" s="6">
        <f>Einzelleistungen!M22</f>
        <v>26</v>
      </c>
      <c r="N22" s="6"/>
      <c r="O22" s="6"/>
      <c r="P22" s="15">
        <f>Einzelleistungen!O22</f>
        <v>0.5</v>
      </c>
      <c r="R22" s="28">
        <f>Einzelleistungen!Q22</f>
        <v>4</v>
      </c>
      <c r="U22" s="32">
        <f>Einzelleistungen!R22</f>
        <v>3.5</v>
      </c>
    </row>
    <row r="23" spans="1:21" ht="15">
      <c r="A23" s="9">
        <f>Einzelleistungen!A23</f>
        <v>7</v>
      </c>
      <c r="B23" s="4" t="str">
        <f>Einzelleistungen!B23</f>
        <v>Dofoleck</v>
      </c>
      <c r="C23" s="4" t="str">
        <f>Einzelleistungen!C23</f>
        <v>Tim Leon Ruben</v>
      </c>
      <c r="D23" s="10"/>
      <c r="E23" s="5" t="str">
        <f>Einzelleistungen!E23</f>
        <v>m</v>
      </c>
      <c r="F23" s="14">
        <f>Einzelleistungen!F23</f>
        <v>1</v>
      </c>
      <c r="G23" s="14">
        <f>Einzelleistungen!G23</f>
        <v>5</v>
      </c>
      <c r="H23" s="14">
        <f>Einzelleistungen!H23</f>
        <v>1</v>
      </c>
      <c r="I23" s="14">
        <f>Einzelleistungen!I23</f>
        <v>8</v>
      </c>
      <c r="J23" s="14">
        <f>Einzelleistungen!J23</f>
        <v>4</v>
      </c>
      <c r="K23" s="14">
        <f>Einzelleistungen!K23</f>
        <v>7</v>
      </c>
      <c r="L23" s="14">
        <f>Einzelleistungen!L23</f>
        <v>4</v>
      </c>
      <c r="M23" s="6">
        <f>Einzelleistungen!M23</f>
        <v>30</v>
      </c>
      <c r="N23" s="6"/>
      <c r="O23" s="6"/>
      <c r="P23" s="15">
        <f>Einzelleistungen!O23</f>
        <v>0.57692307692307687</v>
      </c>
      <c r="R23" s="28">
        <f>Einzelleistungen!Q23</f>
        <v>4</v>
      </c>
      <c r="U23" s="32">
        <f>Einzelleistungen!R23</f>
        <v>3.1</v>
      </c>
    </row>
    <row r="24" spans="1:21" ht="15">
      <c r="A24" s="9">
        <f>Einzelleistungen!A24</f>
        <v>8</v>
      </c>
      <c r="B24" s="4" t="str">
        <f>Einzelleistungen!B24</f>
        <v>Famran</v>
      </c>
      <c r="C24" s="4" t="str">
        <f>Einzelleistungen!C24</f>
        <v>Michelle</v>
      </c>
      <c r="D24" s="10"/>
      <c r="E24" s="5" t="str">
        <f>Einzelleistungen!E24</f>
        <v>w</v>
      </c>
      <c r="F24" s="14">
        <f>Einzelleistungen!F24</f>
        <v>1</v>
      </c>
      <c r="G24" s="14">
        <f>Einzelleistungen!G24</f>
        <v>4</v>
      </c>
      <c r="H24" s="14">
        <f>Einzelleistungen!H24</f>
        <v>3</v>
      </c>
      <c r="I24" s="14">
        <f>Einzelleistungen!I24</f>
        <v>6</v>
      </c>
      <c r="J24" s="14">
        <f>Einzelleistungen!J24</f>
        <v>3</v>
      </c>
      <c r="K24" s="14">
        <f>Einzelleistungen!K24</f>
        <v>3</v>
      </c>
      <c r="L24" s="14">
        <f>Einzelleistungen!L24</f>
        <v>1</v>
      </c>
      <c r="M24" s="6">
        <f>Einzelleistungen!M24</f>
        <v>21</v>
      </c>
      <c r="N24" s="6"/>
      <c r="O24" s="6"/>
      <c r="P24" s="15">
        <f>Einzelleistungen!O24</f>
        <v>0.40384615384615385</v>
      </c>
      <c r="R24" s="28">
        <f>Einzelleistungen!Q24</f>
        <v>5</v>
      </c>
      <c r="U24" s="32">
        <f>Einzelleistungen!R24</f>
        <v>3.9</v>
      </c>
    </row>
    <row r="25" spans="1:21" ht="15">
      <c r="A25" s="9">
        <f>Einzelleistungen!A25</f>
        <v>9</v>
      </c>
      <c r="B25" s="4" t="str">
        <f>Einzelleistungen!B25</f>
        <v>Frisinger</v>
      </c>
      <c r="C25" s="4" t="str">
        <f>Einzelleistungen!C25</f>
        <v>Sebastian David</v>
      </c>
      <c r="D25" s="10"/>
      <c r="E25" s="5" t="str">
        <f>Einzelleistungen!E25</f>
        <v>m</v>
      </c>
      <c r="F25" s="14">
        <f>Einzelleistungen!F25</f>
        <v>5</v>
      </c>
      <c r="G25" s="14">
        <f>Einzelleistungen!G25</f>
        <v>7</v>
      </c>
      <c r="H25" s="14">
        <f>Einzelleistungen!H25</f>
        <v>5</v>
      </c>
      <c r="I25" s="14">
        <f>Einzelleistungen!I25</f>
        <v>8</v>
      </c>
      <c r="J25" s="14">
        <f>Einzelleistungen!J25</f>
        <v>3</v>
      </c>
      <c r="K25" s="14">
        <f>Einzelleistungen!K25</f>
        <v>1</v>
      </c>
      <c r="L25" s="14">
        <f>Einzelleistungen!L25</f>
        <v>4</v>
      </c>
      <c r="M25" s="6">
        <f>Einzelleistungen!M25</f>
        <v>33</v>
      </c>
      <c r="N25" s="6"/>
      <c r="O25" s="6"/>
      <c r="P25" s="15">
        <f>Einzelleistungen!O25</f>
        <v>0.63461538461538458</v>
      </c>
      <c r="R25" s="28">
        <f>Einzelleistungen!Q25</f>
        <v>4</v>
      </c>
      <c r="U25" s="32">
        <f>Einzelleistungen!R25</f>
        <v>2.8</v>
      </c>
    </row>
    <row r="26" spans="1:21" ht="15">
      <c r="A26" s="9">
        <f>Einzelleistungen!A26</f>
        <v>10</v>
      </c>
      <c r="B26" s="4" t="str">
        <f>Einzelleistungen!B26</f>
        <v>Hussain</v>
      </c>
      <c r="C26" s="4" t="str">
        <f>Einzelleistungen!C26</f>
        <v>Syed Bilal</v>
      </c>
      <c r="D26" s="10"/>
      <c r="E26" s="5" t="str">
        <f>Einzelleistungen!E26</f>
        <v>m</v>
      </c>
      <c r="F26" s="14">
        <f>Einzelleistungen!F26</f>
        <v>5</v>
      </c>
      <c r="G26" s="14">
        <f>Einzelleistungen!G26</f>
        <v>1</v>
      </c>
      <c r="H26" s="14">
        <f>Einzelleistungen!H26</f>
        <v>5</v>
      </c>
      <c r="I26" s="14">
        <f>Einzelleistungen!I26</f>
        <v>10</v>
      </c>
      <c r="J26" s="14">
        <f>Einzelleistungen!J26</f>
        <v>4</v>
      </c>
      <c r="K26" s="14">
        <f>Einzelleistungen!K26</f>
        <v>1</v>
      </c>
      <c r="L26" s="14">
        <f>Einzelleistungen!L26</f>
        <v>6</v>
      </c>
      <c r="M26" s="6">
        <f>Einzelleistungen!M26</f>
        <v>32</v>
      </c>
      <c r="N26" s="6"/>
      <c r="O26" s="6"/>
      <c r="P26" s="15">
        <f>Einzelleistungen!O26</f>
        <v>0.61538461538461542</v>
      </c>
      <c r="R26" s="28">
        <f>Einzelleistungen!Q26</f>
        <v>4</v>
      </c>
      <c r="U26" s="32">
        <f>Einzelleistungen!R26</f>
        <v>2.9</v>
      </c>
    </row>
    <row r="27" spans="1:21" ht="15">
      <c r="A27" s="9">
        <f>Einzelleistungen!A27</f>
        <v>11</v>
      </c>
      <c r="B27" s="4" t="str">
        <f>Einzelleistungen!B27</f>
        <v>Jäger</v>
      </c>
      <c r="C27" s="4" t="str">
        <f>Einzelleistungen!C27</f>
        <v>Isabella</v>
      </c>
      <c r="D27" s="10"/>
      <c r="E27" s="5" t="str">
        <f>Einzelleistungen!E27</f>
        <v>w</v>
      </c>
      <c r="F27" s="14">
        <f>Einzelleistungen!F27</f>
        <v>4</v>
      </c>
      <c r="G27" s="14">
        <f>Einzelleistungen!G27</f>
        <v>0</v>
      </c>
      <c r="H27" s="14">
        <f>Einzelleistungen!H27</f>
        <v>2</v>
      </c>
      <c r="I27" s="14">
        <f>Einzelleistungen!I27</f>
        <v>6</v>
      </c>
      <c r="J27" s="14">
        <f>Einzelleistungen!J27</f>
        <v>5</v>
      </c>
      <c r="K27" s="14">
        <f>Einzelleistungen!K27</f>
        <v>2</v>
      </c>
      <c r="L27" s="14">
        <f>Einzelleistungen!L27</f>
        <v>2</v>
      </c>
      <c r="M27" s="6">
        <f>Einzelleistungen!M27</f>
        <v>21</v>
      </c>
      <c r="N27" s="6"/>
      <c r="O27" s="6"/>
      <c r="P27" s="15">
        <f>Einzelleistungen!O27</f>
        <v>0.40384615384615385</v>
      </c>
      <c r="R27" s="28">
        <f>Einzelleistungen!Q27</f>
        <v>5</v>
      </c>
      <c r="U27" s="32">
        <f>Einzelleistungen!R27</f>
        <v>3.9</v>
      </c>
    </row>
    <row r="28" spans="1:21" ht="15">
      <c r="A28" s="9">
        <f>Einzelleistungen!A28</f>
        <v>12</v>
      </c>
      <c r="B28" s="4" t="str">
        <f>Einzelleistungen!B28</f>
        <v>Karahan</v>
      </c>
      <c r="C28" s="4" t="str">
        <f>Einzelleistungen!C28</f>
        <v>Leon</v>
      </c>
      <c r="D28" s="10"/>
      <c r="E28" s="5" t="str">
        <f>Einzelleistungen!E28</f>
        <v>m</v>
      </c>
      <c r="F28" s="14">
        <f>Einzelleistungen!F28</f>
        <v>6</v>
      </c>
      <c r="G28" s="14">
        <f>Einzelleistungen!G28</f>
        <v>7</v>
      </c>
      <c r="H28" s="14">
        <f>Einzelleistungen!H28</f>
        <v>2</v>
      </c>
      <c r="I28" s="14">
        <f>Einzelleistungen!I28</f>
        <v>3</v>
      </c>
      <c r="J28" s="14">
        <f>Einzelleistungen!J28</f>
        <v>3</v>
      </c>
      <c r="K28" s="14">
        <f>Einzelleistungen!K28</f>
        <v>7</v>
      </c>
      <c r="L28" s="14">
        <f>Einzelleistungen!L28</f>
        <v>2</v>
      </c>
      <c r="M28" s="6">
        <f>Einzelleistungen!M28</f>
        <v>30</v>
      </c>
      <c r="N28" s="6"/>
      <c r="O28" s="6"/>
      <c r="P28" s="15">
        <f>Einzelleistungen!O28</f>
        <v>0.57692307692307687</v>
      </c>
      <c r="R28" s="28">
        <f>Einzelleistungen!Q28</f>
        <v>4</v>
      </c>
      <c r="U28" s="32">
        <f>Einzelleistungen!R28</f>
        <v>3.1</v>
      </c>
    </row>
    <row r="29" spans="1:21" ht="15">
      <c r="A29" s="9">
        <f>Einzelleistungen!A29</f>
        <v>13</v>
      </c>
      <c r="B29" s="4" t="str">
        <f>Einzelleistungen!B29</f>
        <v>Krminac</v>
      </c>
      <c r="C29" s="4" t="str">
        <f>Einzelleistungen!C29</f>
        <v>Leonie Mae</v>
      </c>
      <c r="D29" s="10"/>
      <c r="E29" s="5" t="str">
        <f>Einzelleistungen!E29</f>
        <v>w</v>
      </c>
      <c r="F29" s="14">
        <f>Einzelleistungen!F29</f>
        <v>6</v>
      </c>
      <c r="G29" s="14">
        <f>Einzelleistungen!G29</f>
        <v>0</v>
      </c>
      <c r="H29" s="14">
        <f>Einzelleistungen!H29</f>
        <v>3</v>
      </c>
      <c r="I29" s="14">
        <f>Einzelleistungen!I29</f>
        <v>3</v>
      </c>
      <c r="J29" s="14">
        <f>Einzelleistungen!J29</f>
        <v>1</v>
      </c>
      <c r="K29" s="14">
        <f>Einzelleistungen!K29</f>
        <v>6</v>
      </c>
      <c r="L29" s="14">
        <f>Einzelleistungen!L29</f>
        <v>6</v>
      </c>
      <c r="M29" s="6">
        <f>Einzelleistungen!M29</f>
        <v>25</v>
      </c>
      <c r="N29" s="6"/>
      <c r="O29" s="6"/>
      <c r="P29" s="15">
        <f>Einzelleistungen!O29</f>
        <v>0.48076923076923078</v>
      </c>
      <c r="R29" s="28">
        <f>Einzelleistungen!Q29</f>
        <v>5</v>
      </c>
      <c r="U29" s="32">
        <f>Einzelleistungen!R29</f>
        <v>3.5</v>
      </c>
    </row>
    <row r="30" spans="1:21" ht="15">
      <c r="A30" s="9">
        <f>Einzelleistungen!A30</f>
        <v>14</v>
      </c>
      <c r="B30" s="4" t="str">
        <f>Einzelleistungen!B30</f>
        <v>Mahjoubian</v>
      </c>
      <c r="C30" s="4" t="str">
        <f>Einzelleistungen!C30</f>
        <v>Laura Melanie</v>
      </c>
      <c r="D30" s="10"/>
      <c r="E30" s="5" t="str">
        <f>Einzelleistungen!E30</f>
        <v>w</v>
      </c>
      <c r="F30" s="14">
        <f>Einzelleistungen!F30</f>
        <v>3</v>
      </c>
      <c r="G30" s="14">
        <f>Einzelleistungen!G30</f>
        <v>3</v>
      </c>
      <c r="H30" s="14">
        <f>Einzelleistungen!H30</f>
        <v>5</v>
      </c>
      <c r="I30" s="14">
        <f>Einzelleistungen!I30</f>
        <v>4</v>
      </c>
      <c r="J30" s="14">
        <f>Einzelleistungen!J30</f>
        <v>2</v>
      </c>
      <c r="K30" s="14">
        <f>Einzelleistungen!K30</f>
        <v>5</v>
      </c>
      <c r="L30" s="14">
        <f>Einzelleistungen!L30</f>
        <v>2</v>
      </c>
      <c r="M30" s="6">
        <f>Einzelleistungen!M30</f>
        <v>24</v>
      </c>
      <c r="N30" s="6"/>
      <c r="O30" s="6"/>
      <c r="P30" s="15">
        <f>Einzelleistungen!O30</f>
        <v>0.46153846153846156</v>
      </c>
      <c r="R30" s="28">
        <f>Einzelleistungen!Q30</f>
        <v>5</v>
      </c>
      <c r="U30" s="32">
        <f>Einzelleistungen!R30</f>
        <v>3.6</v>
      </c>
    </row>
    <row r="31" spans="1:21" ht="15">
      <c r="A31" s="9">
        <f>Einzelleistungen!A31</f>
        <v>15</v>
      </c>
      <c r="B31" s="4" t="str">
        <f>Einzelleistungen!B31</f>
        <v>Merwar</v>
      </c>
      <c r="C31" s="4" t="str">
        <f>Einzelleistungen!C31</f>
        <v>Iris</v>
      </c>
      <c r="D31" s="10"/>
      <c r="E31" s="5" t="str">
        <f>Einzelleistungen!E31</f>
        <v>w</v>
      </c>
      <c r="F31" s="14">
        <f>Einzelleistungen!F31</f>
        <v>4</v>
      </c>
      <c r="G31" s="14">
        <f>Einzelleistungen!G31</f>
        <v>2</v>
      </c>
      <c r="H31" s="14">
        <f>Einzelleistungen!H31</f>
        <v>1</v>
      </c>
      <c r="I31" s="14">
        <f>Einzelleistungen!I31</f>
        <v>2</v>
      </c>
      <c r="J31" s="14">
        <f>Einzelleistungen!J31</f>
        <v>5</v>
      </c>
      <c r="K31" s="14">
        <f>Einzelleistungen!K31</f>
        <v>3</v>
      </c>
      <c r="L31" s="14">
        <f>Einzelleistungen!L31</f>
        <v>3</v>
      </c>
      <c r="M31" s="6">
        <f>Einzelleistungen!M31</f>
        <v>20</v>
      </c>
      <c r="N31" s="6"/>
      <c r="O31" s="6"/>
      <c r="P31" s="15">
        <f>Einzelleistungen!O31</f>
        <v>0.38461538461538464</v>
      </c>
      <c r="R31" s="28">
        <f>Einzelleistungen!Q31</f>
        <v>5</v>
      </c>
      <c r="U31" s="32">
        <f>Einzelleistungen!R31</f>
        <v>4</v>
      </c>
    </row>
    <row r="32" spans="1:21" ht="15">
      <c r="A32" s="9">
        <f>Einzelleistungen!A32</f>
        <v>16</v>
      </c>
      <c r="B32" s="4" t="str">
        <f>Einzelleistungen!B32</f>
        <v>Neuherz</v>
      </c>
      <c r="C32" s="4" t="str">
        <f>Einzelleistungen!C32</f>
        <v>Tessa</v>
      </c>
      <c r="D32" s="10"/>
      <c r="E32" s="5" t="str">
        <f>Einzelleistungen!E32</f>
        <v>w</v>
      </c>
      <c r="F32" s="14">
        <f>Einzelleistungen!F32</f>
        <v>2</v>
      </c>
      <c r="G32" s="14">
        <f>Einzelleistungen!G32</f>
        <v>4</v>
      </c>
      <c r="H32" s="14">
        <f>Einzelleistungen!H32</f>
        <v>1</v>
      </c>
      <c r="I32" s="14">
        <f>Einzelleistungen!I32</f>
        <v>6</v>
      </c>
      <c r="J32" s="14">
        <f>Einzelleistungen!J32</f>
        <v>1</v>
      </c>
      <c r="K32" s="14">
        <f>Einzelleistungen!K32</f>
        <v>4</v>
      </c>
      <c r="L32" s="14">
        <f>Einzelleistungen!L32</f>
        <v>5</v>
      </c>
      <c r="M32" s="6">
        <f>Einzelleistungen!M32</f>
        <v>23</v>
      </c>
      <c r="N32" s="6"/>
      <c r="O32" s="6"/>
      <c r="P32" s="15">
        <f>Einzelleistungen!O32</f>
        <v>0.44230769230769229</v>
      </c>
      <c r="R32" s="28">
        <f>Einzelleistungen!Q32</f>
        <v>5</v>
      </c>
      <c r="U32" s="32">
        <f>Einzelleistungen!R32</f>
        <v>3.7</v>
      </c>
    </row>
    <row r="33" spans="1:21" ht="15">
      <c r="A33" s="9">
        <f>Einzelleistungen!A33</f>
        <v>17</v>
      </c>
      <c r="B33" s="4" t="str">
        <f>Einzelleistungen!B33</f>
        <v>Putz</v>
      </c>
      <c r="C33" s="4" t="str">
        <f>Einzelleistungen!C33</f>
        <v>Annemarie Sophie</v>
      </c>
      <c r="D33" s="10"/>
      <c r="E33" s="5" t="str">
        <f>Einzelleistungen!E33</f>
        <v>w</v>
      </c>
      <c r="F33" s="14">
        <f>Einzelleistungen!F33</f>
        <v>7</v>
      </c>
      <c r="G33" s="14">
        <f>Einzelleistungen!G33</f>
        <v>3</v>
      </c>
      <c r="H33" s="14">
        <f>Einzelleistungen!H33</f>
        <v>0</v>
      </c>
      <c r="I33" s="14">
        <f>Einzelleistungen!I33</f>
        <v>5</v>
      </c>
      <c r="J33" s="14">
        <f>Einzelleistungen!J33</f>
        <v>0</v>
      </c>
      <c r="K33" s="14">
        <f>Einzelleistungen!K33</f>
        <v>0</v>
      </c>
      <c r="L33" s="14">
        <f>Einzelleistungen!L33</f>
        <v>3</v>
      </c>
      <c r="M33" s="6">
        <f>Einzelleistungen!M33</f>
        <v>18</v>
      </c>
      <c r="N33" s="6"/>
      <c r="O33" s="6"/>
      <c r="P33" s="15">
        <f>Einzelleistungen!O33</f>
        <v>0.34615384615384615</v>
      </c>
      <c r="R33" s="28">
        <f>Einzelleistungen!Q33</f>
        <v>5</v>
      </c>
      <c r="U33" s="32">
        <f>Einzelleistungen!R33</f>
        <v>4.2</v>
      </c>
    </row>
    <row r="34" spans="1:21" ht="15">
      <c r="A34" s="9">
        <f>Einzelleistungen!A34</f>
        <v>18</v>
      </c>
      <c r="B34" s="4" t="str">
        <f>Einzelleistungen!B34</f>
        <v>Sahin</v>
      </c>
      <c r="C34" s="4" t="str">
        <f>Einzelleistungen!C34</f>
        <v>Aise Gül</v>
      </c>
      <c r="D34" s="10"/>
      <c r="E34" s="5" t="str">
        <f>Einzelleistungen!E34</f>
        <v>w</v>
      </c>
      <c r="F34" s="14">
        <f>Einzelleistungen!F34</f>
        <v>5</v>
      </c>
      <c r="G34" s="14">
        <f>Einzelleistungen!G34</f>
        <v>4</v>
      </c>
      <c r="H34" s="14">
        <f>Einzelleistungen!H34</f>
        <v>4</v>
      </c>
      <c r="I34" s="14">
        <f>Einzelleistungen!I34</f>
        <v>0</v>
      </c>
      <c r="J34" s="14">
        <f>Einzelleistungen!J34</f>
        <v>4</v>
      </c>
      <c r="K34" s="14">
        <f>Einzelleistungen!K34</f>
        <v>3</v>
      </c>
      <c r="L34" s="14">
        <f>Einzelleistungen!L34</f>
        <v>0</v>
      </c>
      <c r="M34" s="6">
        <f>Einzelleistungen!M34</f>
        <v>20</v>
      </c>
      <c r="N34" s="6"/>
      <c r="O34" s="6"/>
      <c r="P34" s="15">
        <f>Einzelleistungen!O34</f>
        <v>0.38461538461538464</v>
      </c>
      <c r="R34" s="28">
        <f>Einzelleistungen!Q34</f>
        <v>5</v>
      </c>
      <c r="U34" s="32">
        <f>Einzelleistungen!R34</f>
        <v>4</v>
      </c>
    </row>
    <row r="35" spans="1:21" ht="15">
      <c r="A35" s="9">
        <f>Einzelleistungen!A35</f>
        <v>19</v>
      </c>
      <c r="B35" s="4" t="str">
        <f>Einzelleistungen!B35</f>
        <v>Sahin</v>
      </c>
      <c r="C35" s="4" t="str">
        <f>Einzelleistungen!C35</f>
        <v>Sophie</v>
      </c>
      <c r="D35" s="10"/>
      <c r="E35" s="5" t="str">
        <f>Einzelleistungen!E35</f>
        <v>w</v>
      </c>
      <c r="F35" s="14">
        <f>Einzelleistungen!F35</f>
        <v>6</v>
      </c>
      <c r="G35" s="14">
        <f>Einzelleistungen!G35</f>
        <v>1</v>
      </c>
      <c r="H35" s="14">
        <f>Einzelleistungen!H35</f>
        <v>2</v>
      </c>
      <c r="I35" s="14">
        <f>Einzelleistungen!I35</f>
        <v>9</v>
      </c>
      <c r="J35" s="14">
        <f>Einzelleistungen!J35</f>
        <v>0</v>
      </c>
      <c r="K35" s="14">
        <f>Einzelleistungen!K35</f>
        <v>5</v>
      </c>
      <c r="L35" s="14">
        <f>Einzelleistungen!L35</f>
        <v>1</v>
      </c>
      <c r="M35" s="6">
        <f>Einzelleistungen!M35</f>
        <v>24</v>
      </c>
      <c r="N35" s="6"/>
      <c r="O35" s="6"/>
      <c r="P35" s="15">
        <f>Einzelleistungen!O35</f>
        <v>0.46153846153846156</v>
      </c>
      <c r="R35" s="28">
        <f>Einzelleistungen!Q35</f>
        <v>5</v>
      </c>
      <c r="U35" s="32">
        <f>Einzelleistungen!R35</f>
        <v>3.6</v>
      </c>
    </row>
    <row r="36" spans="1:21" ht="15">
      <c r="A36" s="9">
        <f>Einzelleistungen!A36</f>
        <v>20</v>
      </c>
      <c r="B36" s="4" t="str">
        <f>Einzelleistungen!B36</f>
        <v>Schille</v>
      </c>
      <c r="C36" s="4" t="str">
        <f>Einzelleistungen!C36</f>
        <v>Livia</v>
      </c>
      <c r="D36" s="10"/>
      <c r="E36" s="5" t="str">
        <f>Einzelleistungen!E36</f>
        <v>w</v>
      </c>
      <c r="F36" s="14">
        <f>Einzelleistungen!F36</f>
        <v>0</v>
      </c>
      <c r="G36" s="14">
        <f>Einzelleistungen!G36</f>
        <v>3</v>
      </c>
      <c r="H36" s="14">
        <f>Einzelleistungen!H36</f>
        <v>3</v>
      </c>
      <c r="I36" s="14">
        <f>Einzelleistungen!I36</f>
        <v>3</v>
      </c>
      <c r="J36" s="14">
        <f>Einzelleistungen!J36</f>
        <v>3</v>
      </c>
      <c r="K36" s="14">
        <f>Einzelleistungen!K36</f>
        <v>3</v>
      </c>
      <c r="L36" s="14">
        <f>Einzelleistungen!L36</f>
        <v>2</v>
      </c>
      <c r="M36" s="6">
        <f>Einzelleistungen!M36</f>
        <v>17</v>
      </c>
      <c r="N36" s="6"/>
      <c r="O36" s="6"/>
      <c r="P36" s="15">
        <f>Einzelleistungen!O36</f>
        <v>0.32692307692307693</v>
      </c>
      <c r="R36" s="28">
        <f>Einzelleistungen!Q36</f>
        <v>5</v>
      </c>
      <c r="U36" s="32">
        <f>Einzelleistungen!R36</f>
        <v>4.3</v>
      </c>
    </row>
    <row r="37" spans="1:21" ht="15">
      <c r="A37" s="9">
        <f>Einzelleistungen!A37</f>
        <v>21</v>
      </c>
      <c r="B37" s="4" t="str">
        <f>Einzelleistungen!B37</f>
        <v>Sipos</v>
      </c>
      <c r="C37" s="4" t="str">
        <f>Einzelleistungen!C37</f>
        <v>Adam</v>
      </c>
      <c r="D37" s="10"/>
      <c r="E37" s="5" t="str">
        <f>Einzelleistungen!E37</f>
        <v>m</v>
      </c>
      <c r="F37" s="14">
        <f>Einzelleistungen!F37</f>
        <v>0</v>
      </c>
      <c r="G37" s="14">
        <f>Einzelleistungen!G37</f>
        <v>1</v>
      </c>
      <c r="H37" s="14">
        <f>Einzelleistungen!H37</f>
        <v>2</v>
      </c>
      <c r="I37" s="14">
        <f>Einzelleistungen!I37</f>
        <v>1</v>
      </c>
      <c r="J37" s="14">
        <f>Einzelleistungen!J37</f>
        <v>4</v>
      </c>
      <c r="K37" s="14">
        <f>Einzelleistungen!K37</f>
        <v>6</v>
      </c>
      <c r="L37" s="14">
        <f>Einzelleistungen!L37</f>
        <v>4</v>
      </c>
      <c r="M37" s="6">
        <f>Einzelleistungen!M37</f>
        <v>18</v>
      </c>
      <c r="N37" s="6"/>
      <c r="O37" s="6"/>
      <c r="P37" s="15">
        <f>Einzelleistungen!O37</f>
        <v>0.34615384615384615</v>
      </c>
      <c r="R37" s="28">
        <f>Einzelleistungen!Q37</f>
        <v>5</v>
      </c>
      <c r="U37" s="32">
        <f>Einzelleistungen!R37</f>
        <v>4.2</v>
      </c>
    </row>
    <row r="38" spans="1:21" ht="15">
      <c r="A38" s="9">
        <f>Einzelleistungen!A38</f>
        <v>22</v>
      </c>
      <c r="B38" s="4" t="str">
        <f>Einzelleistungen!B38</f>
        <v>Stevanovic</v>
      </c>
      <c r="C38" s="4" t="str">
        <f>Einzelleistungen!C38</f>
        <v>Marija</v>
      </c>
      <c r="D38" s="10"/>
      <c r="E38" s="5" t="str">
        <f>Einzelleistungen!E38</f>
        <v>w</v>
      </c>
      <c r="F38" s="14">
        <f>Einzelleistungen!F38</f>
        <v>6</v>
      </c>
      <c r="G38" s="14">
        <f>Einzelleistungen!G38</f>
        <v>5</v>
      </c>
      <c r="H38" s="14">
        <f>Einzelleistungen!H38</f>
        <v>4</v>
      </c>
      <c r="I38" s="14">
        <f>Einzelleistungen!I38</f>
        <v>7</v>
      </c>
      <c r="J38" s="14">
        <f>Einzelleistungen!J38</f>
        <v>4</v>
      </c>
      <c r="K38" s="14">
        <f>Einzelleistungen!K38</f>
        <v>3</v>
      </c>
      <c r="L38" s="14">
        <f>Einzelleistungen!L38</f>
        <v>6</v>
      </c>
      <c r="M38" s="6">
        <f>Einzelleistungen!M38</f>
        <v>35</v>
      </c>
      <c r="N38" s="6"/>
      <c r="O38" s="6"/>
      <c r="P38" s="15">
        <f>Einzelleistungen!O38</f>
        <v>0.67307692307692313</v>
      </c>
      <c r="R38" s="28">
        <f>Einzelleistungen!Q38</f>
        <v>4</v>
      </c>
      <c r="U38" s="32">
        <f>Einzelleistungen!R38</f>
        <v>2.6</v>
      </c>
    </row>
    <row r="39" spans="1:21" ht="15">
      <c r="A39" s="9">
        <f>Einzelleistungen!A39</f>
        <v>23</v>
      </c>
      <c r="B39" s="4" t="str">
        <f>Einzelleistungen!B39</f>
        <v>Thaller</v>
      </c>
      <c r="C39" s="4" t="str">
        <f>Einzelleistungen!C39</f>
        <v>Nicolas</v>
      </c>
      <c r="D39" s="10"/>
      <c r="E39" s="5" t="str">
        <f>Einzelleistungen!E39</f>
        <v>m</v>
      </c>
      <c r="F39" s="14">
        <f>Einzelleistungen!F39</f>
        <v>1</v>
      </c>
      <c r="G39" s="14">
        <f>Einzelleistungen!G39</f>
        <v>4</v>
      </c>
      <c r="H39" s="14">
        <f>Einzelleistungen!H39</f>
        <v>3</v>
      </c>
      <c r="I39" s="14">
        <f>Einzelleistungen!I39</f>
        <v>3</v>
      </c>
      <c r="J39" s="14">
        <f>Einzelleistungen!J39</f>
        <v>1</v>
      </c>
      <c r="K39" s="14">
        <f>Einzelleistungen!K39</f>
        <v>1</v>
      </c>
      <c r="L39" s="14">
        <f>Einzelleistungen!L39</f>
        <v>5</v>
      </c>
      <c r="M39" s="6">
        <f>Einzelleistungen!M39</f>
        <v>18</v>
      </c>
      <c r="N39" s="6"/>
      <c r="O39" s="6"/>
      <c r="P39" s="15">
        <f>Einzelleistungen!O39</f>
        <v>0.34615384615384615</v>
      </c>
      <c r="R39" s="28">
        <f>Einzelleistungen!Q39</f>
        <v>5</v>
      </c>
      <c r="U39" s="32">
        <f>Einzelleistungen!R39</f>
        <v>4.2</v>
      </c>
    </row>
    <row r="40" spans="1:21" ht="15">
      <c r="A40" s="9">
        <f>Einzelleistungen!A40</f>
        <v>24</v>
      </c>
      <c r="B40" s="4" t="str">
        <f>Einzelleistungen!B40</f>
        <v>Tirschek</v>
      </c>
      <c r="C40" s="4" t="str">
        <f>Einzelleistungen!C40</f>
        <v>Melissa</v>
      </c>
      <c r="D40" s="10"/>
      <c r="E40" s="5" t="str">
        <f>Einzelleistungen!E40</f>
        <v>w</v>
      </c>
      <c r="F40" s="14">
        <f>Einzelleistungen!F40</f>
        <v>2</v>
      </c>
      <c r="G40" s="14">
        <f>Einzelleistungen!G40</f>
        <v>1</v>
      </c>
      <c r="H40" s="14">
        <f>Einzelleistungen!H40</f>
        <v>0</v>
      </c>
      <c r="I40" s="14">
        <f>Einzelleistungen!I40</f>
        <v>10</v>
      </c>
      <c r="J40" s="14">
        <f>Einzelleistungen!J40</f>
        <v>3</v>
      </c>
      <c r="K40" s="14">
        <f>Einzelleistungen!K40</f>
        <v>1</v>
      </c>
      <c r="L40" s="14">
        <f>Einzelleistungen!L40</f>
        <v>4</v>
      </c>
      <c r="M40" s="6">
        <f>Einzelleistungen!M40</f>
        <v>21</v>
      </c>
      <c r="N40" s="6"/>
      <c r="O40" s="6"/>
      <c r="P40" s="15">
        <f>Einzelleistungen!O40</f>
        <v>0.40384615384615385</v>
      </c>
      <c r="R40" s="28">
        <f>Einzelleistungen!Q40</f>
        <v>5</v>
      </c>
      <c r="U40" s="32">
        <f>Einzelleistungen!R40</f>
        <v>3.9</v>
      </c>
    </row>
    <row r="41" spans="1:21" ht="15">
      <c r="A41" s="9">
        <f>Einzelleistungen!A41</f>
        <v>25</v>
      </c>
      <c r="B41" s="4" t="str">
        <f>Einzelleistungen!B41</f>
        <v>Vezden</v>
      </c>
      <c r="C41" s="4" t="str">
        <f>Einzelleistungen!C41</f>
        <v>Mariella</v>
      </c>
      <c r="D41" s="10"/>
      <c r="E41" s="5" t="str">
        <f>Einzelleistungen!E41</f>
        <v>w</v>
      </c>
      <c r="F41" s="14">
        <f>Einzelleistungen!F41</f>
        <v>4</v>
      </c>
      <c r="G41" s="14">
        <f>Einzelleistungen!G41</f>
        <v>5</v>
      </c>
      <c r="H41" s="14">
        <f>Einzelleistungen!H41</f>
        <v>5</v>
      </c>
      <c r="I41" s="14">
        <f>Einzelleistungen!I41</f>
        <v>2</v>
      </c>
      <c r="J41" s="14">
        <f>Einzelleistungen!J41</f>
        <v>1</v>
      </c>
      <c r="K41" s="14">
        <f>Einzelleistungen!K41</f>
        <v>7</v>
      </c>
      <c r="L41" s="14">
        <f>Einzelleistungen!L41</f>
        <v>0</v>
      </c>
      <c r="M41" s="6">
        <f>Einzelleistungen!M41</f>
        <v>24</v>
      </c>
      <c r="N41" s="6"/>
      <c r="O41" s="6"/>
      <c r="P41" s="15">
        <f>Einzelleistungen!O41</f>
        <v>0.46153846153846156</v>
      </c>
      <c r="R41" s="28">
        <f>Einzelleistungen!Q41</f>
        <v>5</v>
      </c>
      <c r="U41" s="32">
        <f>Einzelleistungen!R41</f>
        <v>3.6</v>
      </c>
    </row>
    <row r="42" spans="1:21" ht="15">
      <c r="A42" s="9">
        <f>Einzelleistungen!A42</f>
        <v>26</v>
      </c>
      <c r="B42" s="4" t="str">
        <f>Einzelleistungen!B42</f>
        <v>Vrecic</v>
      </c>
      <c r="C42" s="4" t="str">
        <f>Einzelleistungen!C42</f>
        <v>Aleksandar</v>
      </c>
      <c r="D42" s="10"/>
      <c r="E42" s="5" t="str">
        <f>Einzelleistungen!E42</f>
        <v>m</v>
      </c>
      <c r="F42" s="14">
        <f>Einzelleistungen!F42</f>
        <v>0</v>
      </c>
      <c r="G42" s="14">
        <f>Einzelleistungen!G42</f>
        <v>7</v>
      </c>
      <c r="H42" s="14">
        <f>Einzelleistungen!H42</f>
        <v>2</v>
      </c>
      <c r="I42" s="14">
        <f>Einzelleistungen!I42</f>
        <v>3</v>
      </c>
      <c r="J42" s="14">
        <f>Einzelleistungen!J42</f>
        <v>3</v>
      </c>
      <c r="K42" s="14">
        <f>Einzelleistungen!K42</f>
        <v>1</v>
      </c>
      <c r="L42" s="14">
        <f>Einzelleistungen!L42</f>
        <v>3</v>
      </c>
      <c r="M42" s="6">
        <f>Einzelleistungen!M42</f>
        <v>19</v>
      </c>
      <c r="N42" s="6"/>
      <c r="O42" s="6"/>
      <c r="P42" s="15">
        <f>Einzelleistungen!O42</f>
        <v>0.36538461538461536</v>
      </c>
      <c r="R42" s="28">
        <f>Einzelleistungen!Q42</f>
        <v>5</v>
      </c>
      <c r="U42" s="32">
        <f>Einzelleistungen!R42</f>
        <v>4.0999999999999996</v>
      </c>
    </row>
    <row r="43" spans="1:21" ht="15">
      <c r="F43" s="31">
        <f t="shared" ref="F43:M43" si="0">ROUND(AVERAGE(F17:F42),2)</f>
        <v>3.54</v>
      </c>
      <c r="G43" s="31">
        <f t="shared" si="0"/>
        <v>3.23</v>
      </c>
      <c r="H43" s="31">
        <f t="shared" si="0"/>
        <v>2.88</v>
      </c>
      <c r="I43" s="31">
        <f t="shared" si="0"/>
        <v>5.19</v>
      </c>
      <c r="J43" s="31">
        <f t="shared" si="0"/>
        <v>2.65</v>
      </c>
      <c r="K43" s="31">
        <f t="shared" si="0"/>
        <v>3.81</v>
      </c>
      <c r="L43" s="31">
        <f t="shared" si="0"/>
        <v>3</v>
      </c>
      <c r="M43" s="31">
        <f t="shared" si="0"/>
        <v>24.31</v>
      </c>
      <c r="N43" s="8"/>
      <c r="O43" s="8"/>
      <c r="P43" s="8"/>
      <c r="R43" s="28">
        <f>ROUND(AVERAGE(R17:R42),2)</f>
        <v>4.6500000000000004</v>
      </c>
      <c r="U43" s="31">
        <f>ROUND(AVERAGE(U17:U42),2)</f>
        <v>3.6</v>
      </c>
    </row>
    <row r="44" spans="1:21" ht="15">
      <c r="F44" s="30">
        <f>F43/Einzelleistungen!B49</f>
        <v>0.50571428571428567</v>
      </c>
      <c r="G44" s="30">
        <f>G43/Einzelleistungen!B50</f>
        <v>0.40375</v>
      </c>
      <c r="H44" s="30">
        <f>H43/Einzelleistungen!B51</f>
        <v>0.48</v>
      </c>
      <c r="I44" s="30">
        <f>I43/Einzelleistungen!B52</f>
        <v>0.51900000000000002</v>
      </c>
      <c r="J44" s="30">
        <f>J43/Einzelleistungen!B53</f>
        <v>0.44166666666666665</v>
      </c>
      <c r="K44" s="30">
        <f>K43/Einzelleistungen!B54</f>
        <v>0.47625000000000001</v>
      </c>
      <c r="L44" s="30">
        <f>L43/Einzelleistungen!B55</f>
        <v>0.42857142857142855</v>
      </c>
      <c r="M44" s="30">
        <f>M43/Einzelleistungen!B56</f>
        <v>0.46749999999999997</v>
      </c>
    </row>
    <row r="45" spans="1:21" ht="15">
      <c r="N45" s="6" t="s">
        <v>138</v>
      </c>
      <c r="R45" s="28">
        <f>COUNTIF(R17:R42,"&lt;"&amp;R43)</f>
        <v>9</v>
      </c>
      <c r="S45" s="6"/>
      <c r="T45" s="6"/>
      <c r="U45" s="28">
        <f>COUNTIF(U17:U42,"&lt;"&amp;U43)</f>
        <v>10</v>
      </c>
    </row>
    <row r="46" spans="1:21" ht="15">
      <c r="N46" s="6" t="s">
        <v>139</v>
      </c>
      <c r="R46" s="28">
        <f>COUNTIF(R17:R42,"&gt;="&amp;R43)</f>
        <v>17</v>
      </c>
      <c r="S46" s="6"/>
      <c r="T46" s="6"/>
      <c r="U46" s="28">
        <f>COUNTIF(U17:U42,"&gt;"&amp;U43)</f>
        <v>13</v>
      </c>
    </row>
    <row r="47" spans="1:21" ht="15">
      <c r="C47" s="10"/>
      <c r="N47" s="6" t="s">
        <v>140</v>
      </c>
      <c r="R47" s="28">
        <f>COUNTIF(R17:R42,"="&amp;R43)</f>
        <v>0</v>
      </c>
      <c r="S47" s="6"/>
      <c r="T47" s="6"/>
      <c r="U47" s="28">
        <f>COUNTIF(U17:U42,"="&amp;U43)</f>
        <v>3</v>
      </c>
    </row>
    <row r="49" spans="1:21" ht="15">
      <c r="N49" t="s">
        <v>141</v>
      </c>
      <c r="R49" s="28">
        <f>COUNTIFS(E17:E42,"m",R17:R42,"&lt;"&amp;R43)</f>
        <v>6</v>
      </c>
      <c r="U49" s="28">
        <f>COUNTIFS(E17:E42,"m",U17:U42,"&lt;"&amp;U43)</f>
        <v>6</v>
      </c>
    </row>
    <row r="50" spans="1:21" ht="15">
      <c r="B50" s="17"/>
      <c r="N50" t="s">
        <v>142</v>
      </c>
      <c r="R50" s="28">
        <f>COUNTIFS(E17:E42,"w",R17:R42,"&lt;"&amp;R43)</f>
        <v>3</v>
      </c>
      <c r="U50" s="28">
        <f>COUNTIFS(E17:E42,"w",U17:U42,"&lt;"&amp;U43)</f>
        <v>4</v>
      </c>
    </row>
    <row r="51" spans="1:21" ht="15">
      <c r="N51" t="s">
        <v>143</v>
      </c>
      <c r="R51" s="28">
        <f>COUNTIFS(E17:E42,"m",R17:R42,"&gt;"&amp;R43)</f>
        <v>3</v>
      </c>
      <c r="U51" s="28">
        <f>COUNTIFS(E17:E42,"m",U17:U42,"&gt;"&amp;U43)</f>
        <v>3</v>
      </c>
    </row>
    <row r="52" spans="1:21" ht="15">
      <c r="N52" t="s">
        <v>144</v>
      </c>
      <c r="R52" s="28">
        <f>COUNTIFS(E17:E42,"w",R17:R42,"&gt;"&amp;R43)</f>
        <v>14</v>
      </c>
      <c r="U52" s="28">
        <f>COUNTIFS(E17:E42,"w",U17:U42,"&gt;"&amp;U43)</f>
        <v>10</v>
      </c>
    </row>
    <row r="54" spans="1:21">
      <c r="A54" s="12" t="s">
        <v>145</v>
      </c>
      <c r="R54" s="8" t="s">
        <v>146</v>
      </c>
    </row>
    <row r="55" spans="1:21" ht="15">
      <c r="R55" s="6">
        <v>1</v>
      </c>
      <c r="S55" s="29">
        <f>COUNTIF($R$17:$R$42,"1")</f>
        <v>0</v>
      </c>
    </row>
    <row r="56" spans="1:21" ht="15">
      <c r="A56" s="12" t="s">
        <v>147</v>
      </c>
      <c r="R56" s="6">
        <v>2</v>
      </c>
      <c r="S56" s="29">
        <f>COUNTIF($R$17:$R$42,"2")</f>
        <v>0</v>
      </c>
    </row>
    <row r="57" spans="1:21" ht="15">
      <c r="R57" s="6">
        <v>3</v>
      </c>
      <c r="S57" s="29">
        <f>COUNTIF($R$17:$R$42,"3")</f>
        <v>0</v>
      </c>
    </row>
    <row r="58" spans="1:21" ht="15">
      <c r="A58" s="12" t="s">
        <v>148</v>
      </c>
      <c r="R58" s="6">
        <v>4</v>
      </c>
      <c r="S58" s="29">
        <f>COUNTIF($R$17:$R$42,"4")</f>
        <v>9</v>
      </c>
    </row>
    <row r="59" spans="1:21" ht="15">
      <c r="R59" s="6">
        <v>5</v>
      </c>
      <c r="S59" s="29">
        <f>COUNTIF($R$17:$R$42,"5")</f>
        <v>17</v>
      </c>
    </row>
    <row r="60" spans="1:21" ht="15">
      <c r="A60" s="12" t="s">
        <v>149</v>
      </c>
      <c r="R60" s="6">
        <v>6</v>
      </c>
      <c r="S60" s="29">
        <f>COUNTIF($R$17:$R$42,"6")</f>
        <v>0</v>
      </c>
    </row>
    <row r="61" spans="1:21">
      <c r="A61" s="12"/>
    </row>
    <row r="62" spans="1:21">
      <c r="A62" s="12" t="s">
        <v>150</v>
      </c>
    </row>
    <row r="64" spans="1:21">
      <c r="A64" s="12" t="s">
        <v>195</v>
      </c>
    </row>
    <row r="65" spans="1:1">
      <c r="A65" s="12" t="s">
        <v>151</v>
      </c>
    </row>
    <row r="67" spans="1:1">
      <c r="A67" s="12" t="s">
        <v>152</v>
      </c>
    </row>
    <row r="69" spans="1:1">
      <c r="A69" s="12" t="s">
        <v>153</v>
      </c>
    </row>
    <row r="71" spans="1:1">
      <c r="A71" s="12"/>
    </row>
  </sheetData>
  <sheetProtection selectLockedCells="1" selectUnlockedCells="1"/>
  <conditionalFormatting sqref="P17">
    <cfRule type="expression" dxfId="9" priority="1" stopIfTrue="1">
      <formula>#N/A</formula>
    </cfRule>
  </conditionalFormatting>
  <conditionalFormatting sqref="R17:R42">
    <cfRule type="expression" dxfId="8" priority="2" stopIfTrue="1">
      <formula>IF(R17&gt;$R$43,TRUE)</formula>
    </cfRule>
    <cfRule type="expression" dxfId="7" priority="3" stopIfTrue="1">
      <formula>IF(R17&lt;$R$43,TRUE)</formula>
    </cfRule>
    <cfRule type="expression" dxfId="6" priority="4" stopIfTrue="1">
      <formula>IF(R17=$R$43,TRUE)</formula>
    </cfRule>
  </conditionalFormatting>
  <conditionalFormatting sqref="U17:U41">
    <cfRule type="expression" dxfId="5" priority="5" stopIfTrue="1">
      <formula>IF(U17&gt;$U$43,TRUE)</formula>
    </cfRule>
    <cfRule type="expression" dxfId="4" priority="6" stopIfTrue="1">
      <formula>IF(U17&lt;$U$43,TRUE)</formula>
    </cfRule>
    <cfRule type="expression" dxfId="3" priority="7" stopIfTrue="1">
      <formula>IF(U17=$U$43,TRUE)</formula>
    </cfRule>
  </conditionalFormatting>
  <conditionalFormatting sqref="U42">
    <cfRule type="expression" dxfId="2" priority="8" stopIfTrue="1">
      <formula>IF(U42&gt;$T$43,TRUE)</formula>
    </cfRule>
    <cfRule type="expression" dxfId="1" priority="9" stopIfTrue="1">
      <formula>IF(U42&lt;$T$43,TRUE)</formula>
    </cfRule>
    <cfRule type="expression" dxfId="0" priority="10" stopIfTrue="1">
      <formula>IF(U42=$T$43,TRUE)</formula>
    </cfRule>
  </conditionalFormatting>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&amp;CSeite &amp;P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zoomScaleNormal="100" workbookViewId="0"/>
  </sheetViews>
  <sheetFormatPr baseColWidth="10" defaultRowHeight="12.75"/>
  <sheetData>
    <row r="1" spans="1:8" ht="18">
      <c r="A1" s="1" t="s">
        <v>0</v>
      </c>
      <c r="B1" s="5"/>
      <c r="C1" s="5"/>
      <c r="D1" s="5"/>
      <c r="E1" s="5"/>
      <c r="F1" s="5"/>
      <c r="G1" s="5"/>
      <c r="H1" s="5"/>
    </row>
    <row r="2" spans="1:8">
      <c r="A2" s="2" t="s">
        <v>1</v>
      </c>
      <c r="B2" s="5"/>
      <c r="C2" s="5"/>
      <c r="D2" s="5"/>
      <c r="E2" s="5"/>
      <c r="F2" s="5"/>
      <c r="G2" s="5"/>
      <c r="H2" s="5"/>
    </row>
    <row r="3" spans="1:8">
      <c r="A3" s="2" t="s">
        <v>2</v>
      </c>
      <c r="B3" s="5"/>
      <c r="C3" s="5"/>
      <c r="D3" s="5"/>
      <c r="E3" s="5"/>
      <c r="F3" s="5"/>
      <c r="G3" s="5"/>
      <c r="H3" s="5"/>
    </row>
    <row r="4" spans="1:8">
      <c r="A4" s="5"/>
      <c r="B4" s="5"/>
      <c r="C4" s="5"/>
      <c r="D4" s="5"/>
      <c r="E4" s="5"/>
      <c r="F4" s="5"/>
      <c r="G4" s="5"/>
      <c r="H4" s="5"/>
    </row>
    <row r="5" spans="1:8">
      <c r="A5" s="5"/>
      <c r="B5" s="5"/>
      <c r="C5" s="5"/>
      <c r="D5" s="5"/>
      <c r="E5" s="5"/>
      <c r="F5" s="5"/>
      <c r="G5" s="5"/>
      <c r="H5" s="5"/>
    </row>
    <row r="6" spans="1:8">
      <c r="A6" s="5"/>
      <c r="B6" s="5"/>
      <c r="C6" s="5"/>
      <c r="D6" s="5"/>
      <c r="E6" s="5"/>
      <c r="F6" s="5"/>
      <c r="G6" s="5"/>
      <c r="H6" s="5"/>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5"/>
      <c r="B10" s="5"/>
      <c r="C10" s="5"/>
      <c r="D10" s="5"/>
      <c r="E10" s="5"/>
      <c r="F10" s="5"/>
      <c r="G10" s="5"/>
      <c r="H10" s="5"/>
    </row>
    <row r="11" spans="1:8">
      <c r="A11" s="5"/>
      <c r="B11" s="5"/>
      <c r="C11" s="5"/>
      <c r="D11" s="5"/>
      <c r="E11" s="5"/>
      <c r="F11" s="5"/>
      <c r="G11" s="5"/>
      <c r="H11" s="5"/>
    </row>
    <row r="12" spans="1:8">
      <c r="A12" s="2" t="s">
        <v>154</v>
      </c>
      <c r="B12" s="5"/>
      <c r="C12" s="5"/>
      <c r="D12" s="5"/>
      <c r="E12" s="5"/>
      <c r="F12" s="5"/>
      <c r="G12" s="5"/>
      <c r="H12" s="5"/>
    </row>
    <row r="13" spans="1:8">
      <c r="A13" t="s">
        <v>155</v>
      </c>
    </row>
    <row r="15" spans="1:8">
      <c r="A15" s="8" t="str">
        <f>Gesamtleistung!R54</f>
        <v>Notenhäufigkeit</v>
      </c>
      <c r="B15" s="6"/>
    </row>
    <row r="16" spans="1:8">
      <c r="A16" s="6">
        <f>Gesamtleistung!R55</f>
        <v>1</v>
      </c>
      <c r="B16" s="6">
        <f>Gesamtleistung!S55</f>
        <v>0</v>
      </c>
    </row>
    <row r="17" spans="1:2">
      <c r="A17" s="6">
        <f>Gesamtleistung!R56</f>
        <v>2</v>
      </c>
      <c r="B17" s="6">
        <f>Gesamtleistung!S56</f>
        <v>0</v>
      </c>
    </row>
    <row r="18" spans="1:2">
      <c r="A18" s="6">
        <f>Gesamtleistung!R57</f>
        <v>3</v>
      </c>
      <c r="B18" s="6">
        <f>Gesamtleistung!S57</f>
        <v>0</v>
      </c>
    </row>
    <row r="19" spans="1:2">
      <c r="A19" s="6">
        <f>Gesamtleistung!R58</f>
        <v>4</v>
      </c>
      <c r="B19" s="6">
        <f>Gesamtleistung!S58</f>
        <v>9</v>
      </c>
    </row>
    <row r="20" spans="1:2">
      <c r="A20" s="6">
        <f>Gesamtleistung!R59</f>
        <v>5</v>
      </c>
      <c r="B20" s="6">
        <f>Gesamtleistung!S59</f>
        <v>17</v>
      </c>
    </row>
    <row r="21" spans="1:2">
      <c r="A21" s="6">
        <f>Gesamtleistung!R60</f>
        <v>6</v>
      </c>
      <c r="B21" s="6">
        <f>Gesamtleistung!S60</f>
        <v>0</v>
      </c>
    </row>
    <row r="32" spans="1:2">
      <c r="A32" s="12" t="s">
        <v>156</v>
      </c>
    </row>
    <row r="34" spans="1:9">
      <c r="A34" s="8" t="str">
        <f>Notenschlüssel!B24</f>
        <v>Nachname</v>
      </c>
      <c r="B34" s="8" t="str">
        <f>Notenschlüssel!C24</f>
        <v>Vorname</v>
      </c>
      <c r="C34" s="6"/>
      <c r="D34" s="8" t="str">
        <f>Notenschlüssel!E24</f>
        <v>Geschlecht</v>
      </c>
      <c r="E34" s="8" t="str">
        <f>Einzelleistungen!Q16</f>
        <v>Note</v>
      </c>
      <c r="F34" s="2" t="s">
        <v>157</v>
      </c>
      <c r="I34" s="2" t="s">
        <v>158</v>
      </c>
    </row>
    <row r="35" spans="1:9" ht="15">
      <c r="A35" s="6" t="str">
        <f>Notenschlüssel!B25</f>
        <v>Algin</v>
      </c>
      <c r="B35" s="6" t="str">
        <f>Notenschlüssel!C25</f>
        <v>Taylan</v>
      </c>
      <c r="C35" s="6"/>
      <c r="D35" s="6" t="str">
        <f>Notenschlüssel!E25</f>
        <v>m</v>
      </c>
      <c r="E35" s="35">
        <f>Gesamtleistung!R17</f>
        <v>4</v>
      </c>
      <c r="F35" s="31">
        <f>ROUND(AVERAGEIF(D35:D60,"m",E35:E60),2)</f>
        <v>4.33</v>
      </c>
      <c r="G35" s="6"/>
      <c r="H35" s="6"/>
      <c r="I35" s="28">
        <f>ROUND(AVERAGEIF(D35:D60,"w",E35:E60),2)</f>
        <v>4.82</v>
      </c>
    </row>
    <row r="36" spans="1:9" ht="15">
      <c r="A36" s="6" t="str">
        <f>Notenschlüssel!B26</f>
        <v>Bogmann</v>
      </c>
      <c r="B36" s="6" t="str">
        <f>Notenschlüssel!C26</f>
        <v>Lena Stefanie</v>
      </c>
      <c r="C36" s="6"/>
      <c r="D36" s="6" t="str">
        <f>Notenschlüssel!E26</f>
        <v>w</v>
      </c>
      <c r="E36" s="35">
        <f>Gesamtleistung!R18</f>
        <v>5</v>
      </c>
    </row>
    <row r="37" spans="1:9" ht="15">
      <c r="A37" s="6" t="str">
        <f>Notenschlüssel!B27</f>
        <v>Breuer</v>
      </c>
      <c r="B37" s="6" t="str">
        <f>Notenschlüssel!C27</f>
        <v>Sandy</v>
      </c>
      <c r="C37" s="6"/>
      <c r="D37" s="6" t="str">
        <f>Notenschlüssel!E27</f>
        <v>w</v>
      </c>
      <c r="E37" s="35">
        <f>Gesamtleistung!R19</f>
        <v>5</v>
      </c>
    </row>
    <row r="38" spans="1:9" ht="15">
      <c r="A38" s="6" t="str">
        <f>Notenschlüssel!B28</f>
        <v>Burlik</v>
      </c>
      <c r="B38" s="6" t="str">
        <f>Notenschlüssel!C28</f>
        <v>Veronika</v>
      </c>
      <c r="C38" s="6"/>
      <c r="D38" s="6" t="str">
        <f>Notenschlüssel!E28</f>
        <v>w</v>
      </c>
      <c r="E38" s="35">
        <f>Gesamtleistung!R20</f>
        <v>4</v>
      </c>
    </row>
    <row r="39" spans="1:9" ht="15">
      <c r="A39" s="6" t="str">
        <f>Notenschlüssel!B29</f>
        <v>Damor</v>
      </c>
      <c r="B39" s="6" t="str">
        <f>Notenschlüssel!C29</f>
        <v>Marie Luise</v>
      </c>
      <c r="C39" s="6"/>
      <c r="D39" s="6" t="str">
        <f>Notenschlüssel!E29</f>
        <v>w</v>
      </c>
      <c r="E39" s="35">
        <f>Gesamtleistung!R21</f>
        <v>4</v>
      </c>
    </row>
    <row r="40" spans="1:9" ht="15">
      <c r="A40" s="6" t="str">
        <f>Notenschlüssel!B30</f>
        <v>Demma</v>
      </c>
      <c r="B40" s="6" t="str">
        <f>Notenschlüssel!C30</f>
        <v>Niklas</v>
      </c>
      <c r="C40" s="6"/>
      <c r="D40" s="6" t="str">
        <f>Notenschlüssel!E30</f>
        <v>m</v>
      </c>
      <c r="E40" s="35">
        <f>Gesamtleistung!R22</f>
        <v>4</v>
      </c>
    </row>
    <row r="41" spans="1:9" ht="15">
      <c r="A41" s="6" t="str">
        <f>Notenschlüssel!B31</f>
        <v>Dofoleck</v>
      </c>
      <c r="B41" s="6" t="str">
        <f>Notenschlüssel!C31</f>
        <v>Tim Leon Ruben</v>
      </c>
      <c r="C41" s="6"/>
      <c r="D41" s="6" t="str">
        <f>Notenschlüssel!E31</f>
        <v>m</v>
      </c>
      <c r="E41" s="35">
        <f>Gesamtleistung!R23</f>
        <v>4</v>
      </c>
    </row>
    <row r="42" spans="1:9" ht="15">
      <c r="A42" s="6" t="str">
        <f>Notenschlüssel!B32</f>
        <v>Famran</v>
      </c>
      <c r="B42" s="6" t="str">
        <f>Notenschlüssel!C32</f>
        <v>Michelle</v>
      </c>
      <c r="C42" s="6"/>
      <c r="D42" s="6" t="str">
        <f>Notenschlüssel!E32</f>
        <v>w</v>
      </c>
      <c r="E42" s="35">
        <f>Gesamtleistung!R24</f>
        <v>5</v>
      </c>
    </row>
    <row r="43" spans="1:9" ht="15">
      <c r="A43" s="6" t="str">
        <f>Notenschlüssel!B33</f>
        <v>Frisinger</v>
      </c>
      <c r="B43" s="6" t="str">
        <f>Notenschlüssel!C33</f>
        <v>Sebastian David</v>
      </c>
      <c r="C43" s="6"/>
      <c r="D43" s="6" t="str">
        <f>Notenschlüssel!E33</f>
        <v>m</v>
      </c>
      <c r="E43" s="35">
        <f>Gesamtleistung!R25</f>
        <v>4</v>
      </c>
    </row>
    <row r="44" spans="1:9" ht="15">
      <c r="A44" s="6" t="str">
        <f>Notenschlüssel!B34</f>
        <v>Hussain</v>
      </c>
      <c r="B44" s="6" t="str">
        <f>Notenschlüssel!C34</f>
        <v>Syed Bilal</v>
      </c>
      <c r="C44" s="6"/>
      <c r="D44" s="6" t="str">
        <f>Notenschlüssel!E34</f>
        <v>m</v>
      </c>
      <c r="E44" s="35">
        <f>Gesamtleistung!R26</f>
        <v>4</v>
      </c>
    </row>
    <row r="45" spans="1:9" ht="15">
      <c r="A45" s="6" t="str">
        <f>Notenschlüssel!B35</f>
        <v>Jäger</v>
      </c>
      <c r="B45" s="6" t="str">
        <f>Notenschlüssel!C35</f>
        <v>Isabella</v>
      </c>
      <c r="C45" s="6"/>
      <c r="D45" s="6" t="str">
        <f>Notenschlüssel!E35</f>
        <v>w</v>
      </c>
      <c r="E45" s="35">
        <f>Gesamtleistung!R27</f>
        <v>5</v>
      </c>
    </row>
    <row r="46" spans="1:9" ht="15">
      <c r="A46" s="6" t="str">
        <f>Notenschlüssel!B36</f>
        <v>Karahan</v>
      </c>
      <c r="B46" s="6" t="str">
        <f>Notenschlüssel!C36</f>
        <v>Leon</v>
      </c>
      <c r="C46" s="6"/>
      <c r="D46" s="6" t="str">
        <f>Notenschlüssel!E36</f>
        <v>m</v>
      </c>
      <c r="E46" s="35">
        <f>Gesamtleistung!R28</f>
        <v>4</v>
      </c>
    </row>
    <row r="47" spans="1:9" ht="15">
      <c r="A47" s="6" t="str">
        <f>Notenschlüssel!B37</f>
        <v>Krminac</v>
      </c>
      <c r="B47" s="6" t="str">
        <f>Notenschlüssel!C37</f>
        <v>Leonie Mae</v>
      </c>
      <c r="C47" s="6"/>
      <c r="D47" s="6" t="str">
        <f>Notenschlüssel!E37</f>
        <v>w</v>
      </c>
      <c r="E47" s="35">
        <f>Gesamtleistung!R29</f>
        <v>5</v>
      </c>
    </row>
    <row r="48" spans="1:9" ht="15">
      <c r="A48" s="6" t="str">
        <f>Notenschlüssel!B38</f>
        <v>Mahjoubian</v>
      </c>
      <c r="B48" s="6" t="str">
        <f>Notenschlüssel!C38</f>
        <v>Laura Melanie</v>
      </c>
      <c r="C48" s="6"/>
      <c r="D48" s="6" t="str">
        <f>Notenschlüssel!E38</f>
        <v>w</v>
      </c>
      <c r="E48" s="35">
        <f>Gesamtleistung!R30</f>
        <v>5</v>
      </c>
    </row>
    <row r="49" spans="1:5" ht="15">
      <c r="A49" s="6" t="str">
        <f>Notenschlüssel!B39</f>
        <v>Merwar</v>
      </c>
      <c r="B49" s="6" t="str">
        <f>Notenschlüssel!C39</f>
        <v>Iris</v>
      </c>
      <c r="C49" s="6"/>
      <c r="D49" s="6" t="str">
        <f>Notenschlüssel!E39</f>
        <v>w</v>
      </c>
      <c r="E49" s="35">
        <f>Gesamtleistung!R31</f>
        <v>5</v>
      </c>
    </row>
    <row r="50" spans="1:5" ht="15">
      <c r="A50" s="6" t="str">
        <f>Notenschlüssel!B40</f>
        <v>Neuherz</v>
      </c>
      <c r="B50" s="6" t="str">
        <f>Notenschlüssel!C40</f>
        <v>Tessa</v>
      </c>
      <c r="C50" s="6"/>
      <c r="D50" s="6" t="str">
        <f>Notenschlüssel!E40</f>
        <v>w</v>
      </c>
      <c r="E50" s="35">
        <f>Gesamtleistung!R32</f>
        <v>5</v>
      </c>
    </row>
    <row r="51" spans="1:5" ht="15">
      <c r="A51" s="6" t="str">
        <f>Notenschlüssel!B41</f>
        <v>Putz</v>
      </c>
      <c r="B51" s="6" t="str">
        <f>Notenschlüssel!C41</f>
        <v>Annemarie Sophie</v>
      </c>
      <c r="C51" s="6"/>
      <c r="D51" s="6" t="str">
        <f>Notenschlüssel!E41</f>
        <v>w</v>
      </c>
      <c r="E51" s="35">
        <f>Gesamtleistung!R33</f>
        <v>5</v>
      </c>
    </row>
    <row r="52" spans="1:5" ht="15">
      <c r="A52" s="6" t="str">
        <f>Notenschlüssel!B42</f>
        <v>Sahin</v>
      </c>
      <c r="B52" s="6" t="str">
        <f>Notenschlüssel!C42</f>
        <v>Aise Gül</v>
      </c>
      <c r="C52" s="6"/>
      <c r="D52" s="6" t="str">
        <f>Notenschlüssel!E42</f>
        <v>w</v>
      </c>
      <c r="E52" s="35">
        <f>Gesamtleistung!R34</f>
        <v>5</v>
      </c>
    </row>
    <row r="53" spans="1:5" ht="15">
      <c r="A53" s="6" t="str">
        <f>Notenschlüssel!B43</f>
        <v>Sahin</v>
      </c>
      <c r="B53" s="6" t="str">
        <f>Notenschlüssel!C43</f>
        <v>Sophie</v>
      </c>
      <c r="C53" s="6"/>
      <c r="D53" s="6" t="str">
        <f>Notenschlüssel!E43</f>
        <v>w</v>
      </c>
      <c r="E53" s="35">
        <f>Gesamtleistung!R35</f>
        <v>5</v>
      </c>
    </row>
    <row r="54" spans="1:5" ht="15">
      <c r="A54" s="6" t="str">
        <f>Notenschlüssel!B44</f>
        <v>Schille</v>
      </c>
      <c r="B54" s="6" t="str">
        <f>Notenschlüssel!C44</f>
        <v>Livia</v>
      </c>
      <c r="C54" s="6"/>
      <c r="D54" s="6" t="str">
        <f>Notenschlüssel!E44</f>
        <v>w</v>
      </c>
      <c r="E54" s="35">
        <f>Gesamtleistung!R36</f>
        <v>5</v>
      </c>
    </row>
    <row r="55" spans="1:5" ht="15">
      <c r="A55" s="6" t="str">
        <f>Notenschlüssel!B45</f>
        <v>Sipos</v>
      </c>
      <c r="B55" s="6" t="str">
        <f>Notenschlüssel!C45</f>
        <v>Adam</v>
      </c>
      <c r="C55" s="6"/>
      <c r="D55" s="6" t="str">
        <f>Notenschlüssel!E45</f>
        <v>m</v>
      </c>
      <c r="E55" s="35">
        <f>Gesamtleistung!R37</f>
        <v>5</v>
      </c>
    </row>
    <row r="56" spans="1:5" ht="15">
      <c r="A56" s="6" t="str">
        <f>Notenschlüssel!B46</f>
        <v>Stevanovic</v>
      </c>
      <c r="B56" s="6" t="str">
        <f>Notenschlüssel!C46</f>
        <v>Marija</v>
      </c>
      <c r="C56" s="6"/>
      <c r="D56" s="6" t="str">
        <f>Notenschlüssel!E46</f>
        <v>w</v>
      </c>
      <c r="E56" s="35">
        <f>Gesamtleistung!R38</f>
        <v>4</v>
      </c>
    </row>
    <row r="57" spans="1:5" ht="15">
      <c r="A57" s="6" t="str">
        <f>Notenschlüssel!B47</f>
        <v>Thaller</v>
      </c>
      <c r="B57" s="6" t="str">
        <f>Notenschlüssel!C47</f>
        <v>Nicolas</v>
      </c>
      <c r="C57" s="6"/>
      <c r="D57" s="6" t="str">
        <f>Notenschlüssel!E47</f>
        <v>m</v>
      </c>
      <c r="E57" s="35">
        <f>Gesamtleistung!R39</f>
        <v>5</v>
      </c>
    </row>
    <row r="58" spans="1:5" ht="15">
      <c r="A58" s="6" t="str">
        <f>Notenschlüssel!B48</f>
        <v>Tirschek</v>
      </c>
      <c r="B58" s="6" t="str">
        <f>Notenschlüssel!C48</f>
        <v>Melissa</v>
      </c>
      <c r="C58" s="6"/>
      <c r="D58" s="6" t="str">
        <f>Notenschlüssel!E48</f>
        <v>w</v>
      </c>
      <c r="E58" s="35">
        <f>Gesamtleistung!R40</f>
        <v>5</v>
      </c>
    </row>
    <row r="59" spans="1:5" ht="15">
      <c r="A59" s="6" t="str">
        <f>Notenschlüssel!B49</f>
        <v>Vezden</v>
      </c>
      <c r="B59" s="6" t="str">
        <f>Notenschlüssel!C49</f>
        <v>Mariella</v>
      </c>
      <c r="C59" s="6"/>
      <c r="D59" s="6" t="str">
        <f>Notenschlüssel!E49</f>
        <v>w</v>
      </c>
      <c r="E59" s="35">
        <f>Gesamtleistung!R41</f>
        <v>5</v>
      </c>
    </row>
    <row r="60" spans="1:5" ht="15">
      <c r="A60" s="6" t="str">
        <f>Notenschlüssel!B50</f>
        <v>Vrecic</v>
      </c>
      <c r="B60" s="6" t="str">
        <f>Notenschlüssel!C50</f>
        <v>Aleksandar</v>
      </c>
      <c r="C60" s="6"/>
      <c r="D60" s="6" t="str">
        <f>Notenschlüssel!E50</f>
        <v>m</v>
      </c>
      <c r="E60" s="35">
        <f>Gesamtleistung!R42</f>
        <v>5</v>
      </c>
    </row>
    <row r="61" spans="1:5" ht="15">
      <c r="E61" s="35">
        <f>Gesamtleistung!R43</f>
        <v>4.6500000000000004</v>
      </c>
    </row>
    <row r="63" spans="1:5">
      <c r="A63" s="12" t="s">
        <v>159</v>
      </c>
    </row>
    <row r="64" spans="1:5">
      <c r="A64" s="12" t="s">
        <v>160</v>
      </c>
    </row>
    <row r="66" spans="1:2">
      <c r="A66" t="s">
        <v>118</v>
      </c>
      <c r="B66" s="18">
        <f>Gesamtleistung!F44</f>
        <v>0.50571428571428567</v>
      </c>
    </row>
    <row r="67" spans="1:2">
      <c r="A67" t="s">
        <v>119</v>
      </c>
      <c r="B67" s="18">
        <f>Gesamtleistung!G44</f>
        <v>0.40375</v>
      </c>
    </row>
    <row r="68" spans="1:2">
      <c r="A68" t="s">
        <v>120</v>
      </c>
      <c r="B68" s="18">
        <f>Gesamtleistung!H44</f>
        <v>0.48</v>
      </c>
    </row>
    <row r="69" spans="1:2">
      <c r="A69" t="s">
        <v>121</v>
      </c>
      <c r="B69" s="18">
        <f>Gesamtleistung!I44</f>
        <v>0.51900000000000002</v>
      </c>
    </row>
    <row r="70" spans="1:2">
      <c r="A70" t="s">
        <v>122</v>
      </c>
      <c r="B70" s="18">
        <f>Gesamtleistung!J44</f>
        <v>0.44166666666666665</v>
      </c>
    </row>
    <row r="71" spans="1:2">
      <c r="A71" t="s">
        <v>123</v>
      </c>
      <c r="B71" s="18">
        <f>Gesamtleistung!K44</f>
        <v>0.47625000000000001</v>
      </c>
    </row>
    <row r="72" spans="1:2">
      <c r="A72" t="s">
        <v>124</v>
      </c>
      <c r="B72" s="18">
        <f>Gesamtleistung!L44</f>
        <v>0.42857142857142855</v>
      </c>
    </row>
    <row r="86" spans="1:1">
      <c r="A86" s="12" t="s">
        <v>161</v>
      </c>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&amp;CSeite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zoomScaleNormal="100" workbookViewId="0"/>
  </sheetViews>
  <sheetFormatPr baseColWidth="10" defaultRowHeight="12.75"/>
  <sheetData>
    <row r="1" spans="1:8" ht="18">
      <c r="A1" s="1" t="s">
        <v>0</v>
      </c>
      <c r="B1" s="5"/>
      <c r="C1" s="5"/>
      <c r="D1" s="5"/>
      <c r="E1" s="5"/>
      <c r="F1" s="5"/>
      <c r="G1" s="5"/>
      <c r="H1" s="5"/>
    </row>
    <row r="2" spans="1:8">
      <c r="A2" s="2" t="s">
        <v>1</v>
      </c>
      <c r="B2" s="5"/>
      <c r="C2" s="5"/>
      <c r="D2" s="5"/>
      <c r="E2" s="5"/>
      <c r="F2" s="5"/>
      <c r="G2" s="5"/>
      <c r="H2" s="5"/>
    </row>
    <row r="3" spans="1:8">
      <c r="A3" s="2" t="s">
        <v>2</v>
      </c>
      <c r="B3" s="5"/>
      <c r="C3" s="5"/>
      <c r="D3" s="5"/>
      <c r="E3" s="5"/>
      <c r="F3" s="5"/>
      <c r="G3" s="5"/>
      <c r="H3" s="5"/>
    </row>
    <row r="4" spans="1:8">
      <c r="A4" s="5"/>
      <c r="B4" s="5"/>
      <c r="C4" s="5"/>
      <c r="D4" s="5"/>
      <c r="E4" s="5"/>
      <c r="F4" s="5"/>
      <c r="G4" s="5"/>
      <c r="H4" s="5"/>
    </row>
    <row r="5" spans="1:8">
      <c r="A5" s="5"/>
      <c r="B5" s="5"/>
      <c r="C5" s="5"/>
      <c r="D5" s="5"/>
      <c r="E5" s="5"/>
      <c r="F5" s="5"/>
      <c r="G5" s="5"/>
      <c r="H5" s="5"/>
    </row>
    <row r="6" spans="1:8">
      <c r="A6" s="5"/>
      <c r="B6" s="5"/>
      <c r="C6" s="5"/>
      <c r="D6" s="5"/>
      <c r="E6" s="5"/>
      <c r="F6" s="5"/>
      <c r="G6" s="5"/>
      <c r="H6" s="5"/>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5"/>
      <c r="B10" s="5"/>
      <c r="C10" s="5"/>
      <c r="D10" s="5"/>
      <c r="E10" s="5"/>
      <c r="F10" s="5"/>
      <c r="G10" s="5"/>
      <c r="H10" s="5"/>
    </row>
    <row r="11" spans="1:8">
      <c r="A11" s="5"/>
      <c r="B11" s="5"/>
      <c r="C11" s="5"/>
      <c r="D11" s="5"/>
      <c r="E11" s="5"/>
      <c r="F11" s="5"/>
      <c r="G11" s="5"/>
      <c r="H11" s="5"/>
    </row>
    <row r="12" spans="1:8">
      <c r="A12" s="2" t="s">
        <v>162</v>
      </c>
      <c r="B12" s="5"/>
      <c r="C12" s="5"/>
      <c r="D12" s="5"/>
      <c r="E12" s="5"/>
      <c r="F12" s="5"/>
      <c r="G12" s="5"/>
      <c r="H12" s="5"/>
    </row>
    <row r="13" spans="1:8">
      <c r="A13" t="s">
        <v>163</v>
      </c>
    </row>
    <row r="14" spans="1:8">
      <c r="A14" t="s">
        <v>164</v>
      </c>
    </row>
    <row r="17" spans="1:16" ht="18">
      <c r="E17" s="19" t="s">
        <v>165</v>
      </c>
    </row>
    <row r="18" spans="1:16" ht="15.75">
      <c r="E18" s="20" t="s">
        <v>166</v>
      </c>
    </row>
    <row r="19" spans="1:16">
      <c r="E19" s="13" t="s">
        <v>167</v>
      </c>
    </row>
    <row r="20" spans="1:16">
      <c r="E20" s="13" t="s">
        <v>168</v>
      </c>
    </row>
    <row r="23" spans="1:16">
      <c r="A23" s="21" t="s">
        <v>169</v>
      </c>
      <c r="B23" s="22" t="s">
        <v>170</v>
      </c>
      <c r="C23" s="22"/>
      <c r="D23" s="22" t="s">
        <v>171</v>
      </c>
      <c r="E23" s="22"/>
      <c r="F23" s="22" t="s">
        <v>172</v>
      </c>
      <c r="G23" s="22"/>
      <c r="H23" s="22" t="s">
        <v>173</v>
      </c>
      <c r="I23" s="22"/>
      <c r="J23" s="22"/>
      <c r="L23" s="21" t="s">
        <v>174</v>
      </c>
      <c r="M23" s="21" t="s">
        <v>175</v>
      </c>
      <c r="N23" s="21"/>
      <c r="O23" s="21" t="s">
        <v>176</v>
      </c>
      <c r="P23" s="21" t="s">
        <v>177</v>
      </c>
    </row>
    <row r="24" spans="1:16" ht="15">
      <c r="A24" s="23">
        <v>1</v>
      </c>
      <c r="B24" s="23" t="str">
        <f>Gesamtleistung!$F$15</f>
        <v>Dreieck</v>
      </c>
      <c r="C24" s="23"/>
      <c r="D24" s="28">
        <f>Gesamtleistung!F$17</f>
        <v>6</v>
      </c>
      <c r="E24" s="23"/>
      <c r="F24" s="28">
        <f>Einzelleistungen!B49</f>
        <v>7</v>
      </c>
      <c r="G24" s="23"/>
      <c r="H24" s="28">
        <f>Gesamtleistung!F43</f>
        <v>3.54</v>
      </c>
      <c r="I24" s="28" t="str">
        <f>IF(D24&lt;H24,"-",IF(D24=H24,"o",IF(D24&gt;H24,"+")))</f>
        <v>+</v>
      </c>
      <c r="J24" s="23"/>
      <c r="K24" s="23"/>
      <c r="L24" s="23">
        <f>Gesamtleistung!R55</f>
        <v>1</v>
      </c>
      <c r="M24" s="33">
        <f>Notenschlüssel!J26</f>
        <v>52</v>
      </c>
      <c r="N24" s="6"/>
      <c r="O24" s="28">
        <f>Gesamtleistung!S55</f>
        <v>0</v>
      </c>
      <c r="P24" s="28">
        <f>Gesamtleistung!R17</f>
        <v>4</v>
      </c>
    </row>
    <row r="25" spans="1:16" ht="15">
      <c r="A25" s="23">
        <v>2</v>
      </c>
      <c r="B25" s="23" t="str">
        <f>Gesamtleistung!$G$15</f>
        <v>Pyramide</v>
      </c>
      <c r="C25" s="23"/>
      <c r="D25" s="28">
        <f>Gesamtleistung!G$17</f>
        <v>7</v>
      </c>
      <c r="E25" s="23"/>
      <c r="F25" s="28">
        <f>Einzelleistungen!B50</f>
        <v>8</v>
      </c>
      <c r="G25" s="23"/>
      <c r="H25" s="28">
        <f>Gesamtleistung!G43</f>
        <v>3.23</v>
      </c>
      <c r="I25" s="28" t="str">
        <f t="shared" ref="I25:I30" si="0">IF(D25&lt;H25,"-",IF(D25=H25,"o",IF(D25&gt;H25,"+")))</f>
        <v>+</v>
      </c>
      <c r="J25" s="23"/>
      <c r="K25" s="23"/>
      <c r="L25" s="23">
        <f>Gesamtleistung!R56</f>
        <v>2</v>
      </c>
      <c r="M25" s="33">
        <f>Notenschlüssel!J27</f>
        <v>46</v>
      </c>
      <c r="N25" s="6"/>
      <c r="O25" s="28">
        <f>Gesamtleistung!S56</f>
        <v>0</v>
      </c>
    </row>
    <row r="26" spans="1:16" ht="15">
      <c r="A26" s="23">
        <v>3</v>
      </c>
      <c r="B26" s="23" t="str">
        <f>Gesamtleistung!$H$15</f>
        <v>Quadrat</v>
      </c>
      <c r="C26" s="23"/>
      <c r="D26" s="28">
        <f>Gesamtleistung!H$17</f>
        <v>6</v>
      </c>
      <c r="E26" s="23"/>
      <c r="F26" s="28">
        <f>Einzelleistungen!B51</f>
        <v>6</v>
      </c>
      <c r="G26" s="23"/>
      <c r="H26" s="28">
        <f>Gesamtleistung!H43</f>
        <v>2.88</v>
      </c>
      <c r="I26" s="28" t="str">
        <f t="shared" si="0"/>
        <v>+</v>
      </c>
      <c r="J26" s="23"/>
      <c r="K26" s="23"/>
      <c r="L26" s="23">
        <f>Gesamtleistung!R57</f>
        <v>3</v>
      </c>
      <c r="M26" s="33">
        <f>Notenschlüssel!J28</f>
        <v>36</v>
      </c>
      <c r="N26" s="6"/>
      <c r="O26" s="28">
        <f>Gesamtleistung!S57</f>
        <v>0</v>
      </c>
    </row>
    <row r="27" spans="1:16" ht="15">
      <c r="A27" s="23">
        <v>4</v>
      </c>
      <c r="B27" s="23" t="str">
        <f>Gesamtleistung!$I$15</f>
        <v>Würfel</v>
      </c>
      <c r="C27" s="23"/>
      <c r="D27" s="28">
        <f>Gesamtleistung!I$17</f>
        <v>3</v>
      </c>
      <c r="E27" s="23"/>
      <c r="F27" s="28">
        <f>Einzelleistungen!B52</f>
        <v>10</v>
      </c>
      <c r="G27" s="23"/>
      <c r="H27" s="28">
        <f>Gesamtleistung!I43</f>
        <v>5.19</v>
      </c>
      <c r="I27" s="28" t="str">
        <f t="shared" si="0"/>
        <v>-</v>
      </c>
      <c r="J27" s="23"/>
      <c r="K27" s="23"/>
      <c r="L27" s="23">
        <f>Gesamtleistung!R58</f>
        <v>4</v>
      </c>
      <c r="M27" s="33">
        <f>Notenschlüssel!J29</f>
        <v>26</v>
      </c>
      <c r="N27" s="6"/>
      <c r="O27" s="28">
        <f>Gesamtleistung!S58</f>
        <v>9</v>
      </c>
    </row>
    <row r="28" spans="1:16" ht="15">
      <c r="A28" s="23">
        <v>5</v>
      </c>
      <c r="B28" s="23" t="str">
        <f>Gesamtleistung!$J$15</f>
        <v>Rechteck</v>
      </c>
      <c r="C28" s="23"/>
      <c r="D28" s="28">
        <f>Gesamtleistung!J$17</f>
        <v>2</v>
      </c>
      <c r="E28" s="23"/>
      <c r="F28" s="28">
        <f>Einzelleistungen!B53</f>
        <v>6</v>
      </c>
      <c r="G28" s="23"/>
      <c r="H28" s="28">
        <f>Gesamtleistung!J43</f>
        <v>2.65</v>
      </c>
      <c r="I28" s="28" t="str">
        <f t="shared" si="0"/>
        <v>-</v>
      </c>
      <c r="J28" s="23"/>
      <c r="K28" s="23"/>
      <c r="L28" s="23">
        <f>Gesamtleistung!R59</f>
        <v>5</v>
      </c>
      <c r="M28" s="33">
        <f>Notenschlüssel!J30</f>
        <v>15</v>
      </c>
      <c r="N28" s="6"/>
      <c r="O28" s="28">
        <f>Gesamtleistung!S59</f>
        <v>17</v>
      </c>
    </row>
    <row r="29" spans="1:16" ht="15">
      <c r="A29" s="23">
        <v>6</v>
      </c>
      <c r="B29" s="23" t="str">
        <f>Gesamtleistung!$K$15</f>
        <v>Quader</v>
      </c>
      <c r="C29" s="23"/>
      <c r="D29" s="28">
        <f>Gesamtleistung!K$17</f>
        <v>7</v>
      </c>
      <c r="E29" s="23"/>
      <c r="F29" s="28">
        <f>Einzelleistungen!B54</f>
        <v>8</v>
      </c>
      <c r="G29" s="23"/>
      <c r="H29" s="28">
        <f>Gesamtleistung!K43</f>
        <v>3.81</v>
      </c>
      <c r="I29" s="28" t="str">
        <f t="shared" si="0"/>
        <v>+</v>
      </c>
      <c r="J29" s="23"/>
      <c r="K29" s="23"/>
      <c r="L29" s="23">
        <f>Gesamtleistung!R60</f>
        <v>6</v>
      </c>
      <c r="M29" s="33">
        <f>Notenschlüssel!J31</f>
        <v>5</v>
      </c>
      <c r="N29" s="6"/>
      <c r="O29" s="28">
        <f>Gesamtleistung!S60</f>
        <v>0</v>
      </c>
    </row>
    <row r="30" spans="1:16" ht="15">
      <c r="A30" s="23">
        <v>7</v>
      </c>
      <c r="B30" s="23" t="str">
        <f>Gesamtleistung!$L$15</f>
        <v>Kreis</v>
      </c>
      <c r="C30" s="23"/>
      <c r="D30" s="28">
        <f>Gesamtleistung!L$17</f>
        <v>1</v>
      </c>
      <c r="E30" s="23"/>
      <c r="F30" s="28">
        <f>Einzelleistungen!B55</f>
        <v>7</v>
      </c>
      <c r="G30" s="23"/>
      <c r="H30" s="28">
        <f>Gesamtleistung!L43</f>
        <v>3</v>
      </c>
      <c r="I30" s="28" t="str">
        <f t="shared" si="0"/>
        <v>-</v>
      </c>
      <c r="J30" s="23"/>
      <c r="K30" s="23"/>
      <c r="L30" s="23"/>
      <c r="M30" s="23"/>
      <c r="N30" s="23" t="s">
        <v>178</v>
      </c>
      <c r="O30" s="28">
        <f>Gesamtleistung!R43</f>
        <v>4.6500000000000004</v>
      </c>
    </row>
    <row r="31" spans="1:16" ht="15">
      <c r="D31" s="17"/>
      <c r="H31" s="34"/>
      <c r="I31" s="34"/>
    </row>
    <row r="32" spans="1:16">
      <c r="A32" s="12" t="s">
        <v>179</v>
      </c>
    </row>
    <row r="33" spans="1:11">
      <c r="A33" s="12" t="s">
        <v>201</v>
      </c>
      <c r="D33" s="24"/>
    </row>
    <row r="35" spans="1:11">
      <c r="A35" s="25" t="s">
        <v>180</v>
      </c>
      <c r="E35" s="2" t="s">
        <v>181</v>
      </c>
      <c r="K35" s="2" t="s">
        <v>182</v>
      </c>
    </row>
    <row r="36" spans="1:11" ht="15">
      <c r="A36" s="29" t="str">
        <f t="shared" ref="A36:A42" si="1">IF(D24&gt;=0.75*F24,B24,"")</f>
        <v>Dreieck</v>
      </c>
      <c r="E36" s="29" t="str">
        <f t="shared" ref="E36:E42" si="2">IF(D24&lt;0.5*F24,B24,"")</f>
        <v/>
      </c>
      <c r="K36" s="29" t="str">
        <f t="shared" ref="K36:K43" si="3">IF(AND(D24&gt;=0.5*F24, D24&lt;0.75*F24),B24,"")</f>
        <v/>
      </c>
    </row>
    <row r="37" spans="1:11" ht="15">
      <c r="A37" s="29" t="str">
        <f t="shared" si="1"/>
        <v>Pyramide</v>
      </c>
      <c r="E37" s="29" t="str">
        <f t="shared" si="2"/>
        <v/>
      </c>
      <c r="K37" s="29" t="str">
        <f t="shared" si="3"/>
        <v/>
      </c>
    </row>
    <row r="38" spans="1:11" ht="15">
      <c r="A38" s="29" t="str">
        <f t="shared" si="1"/>
        <v>Quadrat</v>
      </c>
      <c r="E38" s="29" t="str">
        <f t="shared" si="2"/>
        <v/>
      </c>
      <c r="K38" s="29" t="str">
        <f t="shared" si="3"/>
        <v/>
      </c>
    </row>
    <row r="39" spans="1:11" ht="15">
      <c r="A39" s="29" t="str">
        <f t="shared" si="1"/>
        <v/>
      </c>
      <c r="E39" s="29" t="str">
        <f t="shared" si="2"/>
        <v>Würfel</v>
      </c>
      <c r="K39" s="29" t="str">
        <f t="shared" si="3"/>
        <v/>
      </c>
    </row>
    <row r="40" spans="1:11" ht="15">
      <c r="A40" s="29" t="str">
        <f t="shared" si="1"/>
        <v/>
      </c>
      <c r="E40" s="29" t="str">
        <f t="shared" si="2"/>
        <v>Rechteck</v>
      </c>
      <c r="K40" s="29" t="str">
        <f t="shared" si="3"/>
        <v/>
      </c>
    </row>
    <row r="41" spans="1:11" ht="15">
      <c r="A41" s="29" t="str">
        <f t="shared" si="1"/>
        <v>Quader</v>
      </c>
      <c r="E41" s="29" t="str">
        <f t="shared" si="2"/>
        <v/>
      </c>
      <c r="K41" s="29" t="str">
        <f t="shared" si="3"/>
        <v/>
      </c>
    </row>
    <row r="42" spans="1:11" ht="15">
      <c r="A42" s="29" t="str">
        <f t="shared" si="1"/>
        <v/>
      </c>
      <c r="E42" s="29" t="str">
        <f t="shared" si="2"/>
        <v>Kreis</v>
      </c>
      <c r="K42" s="29" t="str">
        <f t="shared" si="3"/>
        <v/>
      </c>
    </row>
    <row r="43" spans="1:11">
      <c r="K43" s="5" t="str">
        <f t="shared" si="3"/>
        <v/>
      </c>
    </row>
    <row r="44" spans="1:11">
      <c r="A44" s="12" t="s">
        <v>196</v>
      </c>
    </row>
    <row r="45" spans="1:11">
      <c r="A45" s="12" t="s">
        <v>197</v>
      </c>
    </row>
    <row r="46" spans="1:11">
      <c r="A46" s="12" t="s">
        <v>198</v>
      </c>
    </row>
    <row r="49" spans="1:1">
      <c r="A49" s="24"/>
    </row>
    <row r="50" spans="1:1">
      <c r="A50" s="26"/>
    </row>
    <row r="51" spans="1:1">
      <c r="A51" s="26"/>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&amp;CSeite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zoomScaleNormal="100" workbookViewId="0"/>
  </sheetViews>
  <sheetFormatPr baseColWidth="10" defaultRowHeight="12.75"/>
  <sheetData>
    <row r="1" spans="1:5" ht="18">
      <c r="A1" s="1" t="str">
        <f>Einzelrückmeldung!A1</f>
        <v>Verwalten und Auswerten von Daten</v>
      </c>
    </row>
    <row r="2" spans="1:5">
      <c r="A2" s="2" t="str">
        <f>Einzelrückmeldung!A2</f>
        <v>Übungsfallgruppe 2: Leistungsnachweise</v>
      </c>
    </row>
    <row r="3" spans="1:5">
      <c r="A3" s="2" t="str">
        <f>Einzelrückmeldung!A3</f>
        <v>Übung 1: Schulaufgabe</v>
      </c>
    </row>
    <row r="12" spans="1:5">
      <c r="A12" s="2" t="s">
        <v>183</v>
      </c>
    </row>
    <row r="13" spans="1:5">
      <c r="A13" t="s">
        <v>184</v>
      </c>
    </row>
    <row r="15" spans="1:5">
      <c r="A15" s="8" t="s">
        <v>174</v>
      </c>
      <c r="B15" s="8" t="s">
        <v>185</v>
      </c>
      <c r="E15" s="2" t="s">
        <v>186</v>
      </c>
    </row>
    <row r="16" spans="1:5" ht="15">
      <c r="A16" s="6">
        <v>1</v>
      </c>
      <c r="B16" s="28">
        <f>ROUND(E16*$C$24,0)</f>
        <v>47</v>
      </c>
      <c r="E16" s="6">
        <v>0.9</v>
      </c>
    </row>
    <row r="17" spans="1:6" ht="15">
      <c r="A17" s="6">
        <v>2</v>
      </c>
      <c r="B17" s="28">
        <f>ROUND(E17*$C$24,0)</f>
        <v>42</v>
      </c>
      <c r="E17" s="6">
        <v>0.8</v>
      </c>
    </row>
    <row r="18" spans="1:6" ht="15">
      <c r="A18" s="6">
        <v>3</v>
      </c>
      <c r="B18" s="28">
        <f>ROUND(E18*$C$24,0)</f>
        <v>31</v>
      </c>
      <c r="E18" s="6">
        <v>0.60000000000000009</v>
      </c>
    </row>
    <row r="19" spans="1:6" ht="15">
      <c r="A19" s="6">
        <v>4</v>
      </c>
      <c r="B19" s="28">
        <f>ROUND(E19*$C$24,0)</f>
        <v>26</v>
      </c>
      <c r="E19" s="6">
        <v>0.5</v>
      </c>
    </row>
    <row r="20" spans="1:6" ht="15">
      <c r="A20" s="6">
        <v>5</v>
      </c>
      <c r="B20" s="28">
        <f>ROUND(E20*$C$24,0)</f>
        <v>16</v>
      </c>
      <c r="E20" s="6">
        <v>0.30000000000000004</v>
      </c>
    </row>
    <row r="21" spans="1:6">
      <c r="A21" s="6"/>
    </row>
    <row r="23" spans="1:6">
      <c r="A23" s="12" t="s">
        <v>199</v>
      </c>
    </row>
    <row r="24" spans="1:6">
      <c r="A24" s="12" t="s">
        <v>187</v>
      </c>
      <c r="C24" s="12">
        <v>52</v>
      </c>
    </row>
    <row r="26" spans="1:6">
      <c r="A26" s="2" t="s">
        <v>188</v>
      </c>
    </row>
    <row r="27" spans="1:6" ht="15">
      <c r="A27">
        <v>1</v>
      </c>
      <c r="B27" t="s">
        <v>189</v>
      </c>
      <c r="C27" s="28">
        <f>C24</f>
        <v>52</v>
      </c>
      <c r="D27" s="28">
        <f>C27</f>
        <v>52</v>
      </c>
    </row>
    <row r="28" spans="1:6" ht="15">
      <c r="A28">
        <v>1</v>
      </c>
      <c r="B28" t="s">
        <v>190</v>
      </c>
      <c r="C28" s="28">
        <f>B16</f>
        <v>47</v>
      </c>
      <c r="D28" s="28">
        <f>C28+1</f>
        <v>48</v>
      </c>
      <c r="F28" s="17"/>
    </row>
    <row r="29" spans="1:6" ht="15">
      <c r="A29">
        <v>2</v>
      </c>
      <c r="B29" t="s">
        <v>189</v>
      </c>
      <c r="C29" s="28">
        <f>B16-1</f>
        <v>46</v>
      </c>
      <c r="D29" s="28">
        <f>C29-1</f>
        <v>45</v>
      </c>
      <c r="F29" s="17"/>
    </row>
    <row r="30" spans="1:6" ht="15">
      <c r="A30">
        <v>2</v>
      </c>
      <c r="B30" t="s">
        <v>190</v>
      </c>
      <c r="C30" s="28">
        <f>B17</f>
        <v>42</v>
      </c>
      <c r="D30" s="28">
        <f>C30+1</f>
        <v>43</v>
      </c>
      <c r="F30" s="27"/>
    </row>
    <row r="31" spans="1:6" ht="15">
      <c r="A31">
        <v>3</v>
      </c>
      <c r="B31" t="s">
        <v>189</v>
      </c>
      <c r="C31" s="28">
        <f>B17-1</f>
        <v>41</v>
      </c>
      <c r="D31" s="28">
        <f>C31-1</f>
        <v>40</v>
      </c>
      <c r="F31" s="11"/>
    </row>
    <row r="32" spans="1:6" ht="15">
      <c r="A32">
        <v>3</v>
      </c>
      <c r="B32" t="s">
        <v>190</v>
      </c>
      <c r="C32" s="28">
        <f>B18</f>
        <v>31</v>
      </c>
      <c r="D32" s="28">
        <f>C32+1</f>
        <v>32</v>
      </c>
    </row>
    <row r="33" spans="1:4" ht="15">
      <c r="A33">
        <v>4</v>
      </c>
      <c r="B33" t="s">
        <v>189</v>
      </c>
      <c r="C33" s="28">
        <f>B18-1</f>
        <v>30</v>
      </c>
      <c r="D33" s="28">
        <f>C33-1</f>
        <v>29</v>
      </c>
    </row>
    <row r="34" spans="1:4" ht="15">
      <c r="A34">
        <v>4</v>
      </c>
      <c r="B34" t="s">
        <v>190</v>
      </c>
      <c r="C34" s="28">
        <f>B19</f>
        <v>26</v>
      </c>
      <c r="D34" s="28">
        <f>C34+1</f>
        <v>27</v>
      </c>
    </row>
    <row r="35" spans="1:4" ht="15">
      <c r="A35">
        <v>5</v>
      </c>
      <c r="B35" t="s">
        <v>189</v>
      </c>
      <c r="C35" s="28">
        <f>B19-1</f>
        <v>25</v>
      </c>
      <c r="D35" s="28">
        <f>C35-1</f>
        <v>24</v>
      </c>
    </row>
    <row r="36" spans="1:4" ht="15">
      <c r="A36">
        <v>5</v>
      </c>
      <c r="B36" t="s">
        <v>190</v>
      </c>
      <c r="C36" s="28">
        <f>B20</f>
        <v>16</v>
      </c>
      <c r="D36" s="28">
        <f>C36+1</f>
        <v>17</v>
      </c>
    </row>
    <row r="37" spans="1:4" ht="15">
      <c r="A37">
        <v>6</v>
      </c>
      <c r="B37" t="s">
        <v>189</v>
      </c>
      <c r="C37" s="28">
        <f>B20-1</f>
        <v>15</v>
      </c>
      <c r="D37" s="28">
        <f>C37-1</f>
        <v>14</v>
      </c>
    </row>
    <row r="39" spans="1:4">
      <c r="A39" s="12" t="s">
        <v>200</v>
      </c>
    </row>
    <row r="40" spans="1:4">
      <c r="A40" s="12"/>
    </row>
    <row r="41" spans="1:4">
      <c r="A41" s="12" t="s">
        <v>191</v>
      </c>
    </row>
  </sheetData>
  <sheetProtection selectLockedCells="1" selectUnlockedCells="1"/>
  <pageMargins left="0.78749999999999998" right="0.78749999999999998" top="1.0249999999999999" bottom="1.0249999999999999" header="0.78749999999999998" footer="0.78749999999999998"/>
  <pageSetup paperSize="9" orientation="portrait" horizontalDpi="300" verticalDpi="300"/>
  <headerFooter alignWithMargins="0">
    <oddHeader>&amp;C&amp;A</oddHeader>
    <oddFooter>&amp;CSeite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Einführung</vt:lpstr>
      <vt:lpstr>Notenschlüssel</vt:lpstr>
      <vt:lpstr>Einzelleistungen</vt:lpstr>
      <vt:lpstr>Gesamtleistung</vt:lpstr>
      <vt:lpstr>Grafiken Gesamtleistung</vt:lpstr>
      <vt:lpstr>Einzelrückmeldung</vt:lpstr>
      <vt:lpstr>Übungen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dc:creator>
  <cp:lastModifiedBy>stefan</cp:lastModifiedBy>
  <dcterms:created xsi:type="dcterms:W3CDTF">2015-11-10T17:27:50Z</dcterms:created>
  <dcterms:modified xsi:type="dcterms:W3CDTF">2015-11-11T17:50:30Z</dcterms:modified>
</cp:coreProperties>
</file>